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3.xml" ContentType="application/vnd.openxmlformats-officedocument.drawing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ED39E883-3803-43EF-B823-357F22A4C38F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2" r:id="rId1"/>
    <sheet name="BAV" sheetId="3" r:id="rId2"/>
    <sheet name="A (next)" sheetId="4" r:id="rId3"/>
    <sheet name="A (original)" sheetId="1" r:id="rId4"/>
  </sheets>
  <calcPr calcId="181029"/>
</workbook>
</file>

<file path=xl/calcChain.xml><?xml version="1.0" encoding="utf-8"?>
<calcChain xmlns="http://schemas.openxmlformats.org/spreadsheetml/2006/main">
  <c r="E76" i="2" l="1"/>
  <c r="F76" i="2"/>
  <c r="G76" i="2"/>
  <c r="K76" i="2"/>
  <c r="P76" i="2"/>
  <c r="D9" i="2"/>
  <c r="C9" i="2"/>
  <c r="E50" i="2"/>
  <c r="F50" i="2"/>
  <c r="G50" i="2"/>
  <c r="I50" i="2"/>
  <c r="E51" i="2"/>
  <c r="F51" i="2"/>
  <c r="G51" i="2"/>
  <c r="E52" i="2"/>
  <c r="F52" i="2"/>
  <c r="G52" i="2"/>
  <c r="E53" i="2"/>
  <c r="F53" i="2"/>
  <c r="G53" i="2"/>
  <c r="E54" i="2"/>
  <c r="F54" i="2"/>
  <c r="G54" i="2"/>
  <c r="E55" i="2"/>
  <c r="F55" i="2"/>
  <c r="G55" i="2"/>
  <c r="E56" i="2"/>
  <c r="F56" i="2"/>
  <c r="G56" i="2"/>
  <c r="E57" i="2"/>
  <c r="F57" i="2"/>
  <c r="G57" i="2"/>
  <c r="E58" i="2"/>
  <c r="F58" i="2"/>
  <c r="G58" i="2"/>
  <c r="E59" i="2"/>
  <c r="F59" i="2"/>
  <c r="G59" i="2"/>
  <c r="J59" i="2"/>
  <c r="E60" i="2"/>
  <c r="F60" i="2"/>
  <c r="G60" i="2"/>
  <c r="J60" i="2"/>
  <c r="E61" i="2"/>
  <c r="F61" i="2"/>
  <c r="G61" i="2"/>
  <c r="J61" i="2"/>
  <c r="E62" i="2"/>
  <c r="F62" i="2"/>
  <c r="G62" i="2"/>
  <c r="E63" i="2"/>
  <c r="F63" i="2"/>
  <c r="G63" i="2"/>
  <c r="E64" i="2"/>
  <c r="F64" i="2"/>
  <c r="G64" i="2"/>
  <c r="K64" i="2"/>
  <c r="E65" i="2"/>
  <c r="F65" i="2"/>
  <c r="G65" i="2"/>
  <c r="E66" i="2"/>
  <c r="F66" i="2"/>
  <c r="G66" i="2"/>
  <c r="E67" i="2"/>
  <c r="F67" i="2"/>
  <c r="G67" i="2"/>
  <c r="E68" i="2"/>
  <c r="F68" i="2"/>
  <c r="G68" i="2"/>
  <c r="E69" i="2"/>
  <c r="F69" i="2"/>
  <c r="G69" i="2"/>
  <c r="E70" i="2"/>
  <c r="F70" i="2"/>
  <c r="G70" i="2"/>
  <c r="E71" i="2"/>
  <c r="F71" i="2"/>
  <c r="G71" i="2"/>
  <c r="E72" i="2"/>
  <c r="F72" i="2"/>
  <c r="G72" i="2"/>
  <c r="E74" i="2"/>
  <c r="F74" i="2"/>
  <c r="G74" i="2"/>
  <c r="K74" i="2"/>
  <c r="E75" i="2"/>
  <c r="F75" i="2"/>
  <c r="G75" i="2"/>
  <c r="E73" i="2"/>
  <c r="F73" i="2"/>
  <c r="E21" i="2"/>
  <c r="F21" i="2"/>
  <c r="G21" i="2"/>
  <c r="I21" i="2"/>
  <c r="E22" i="2"/>
  <c r="F22" i="2"/>
  <c r="E23" i="2"/>
  <c r="F23" i="2"/>
  <c r="G23" i="2"/>
  <c r="I23" i="2"/>
  <c r="E24" i="2"/>
  <c r="F24" i="2"/>
  <c r="G24" i="2"/>
  <c r="E25" i="2"/>
  <c r="F25" i="2"/>
  <c r="G25" i="2"/>
  <c r="I25" i="2"/>
  <c r="E26" i="2"/>
  <c r="F26" i="2"/>
  <c r="E27" i="2"/>
  <c r="F27" i="2"/>
  <c r="G27" i="2"/>
  <c r="I27" i="2"/>
  <c r="E28" i="2"/>
  <c r="F28" i="2"/>
  <c r="G28" i="2"/>
  <c r="I28" i="2"/>
  <c r="E29" i="2"/>
  <c r="F29" i="2"/>
  <c r="G29" i="2"/>
  <c r="I29" i="2"/>
  <c r="E30" i="2"/>
  <c r="F30" i="2"/>
  <c r="E31" i="2"/>
  <c r="F31" i="2"/>
  <c r="G31" i="2"/>
  <c r="I31" i="2"/>
  <c r="E32" i="2"/>
  <c r="F32" i="2"/>
  <c r="G32" i="2"/>
  <c r="I32" i="2"/>
  <c r="E33" i="2"/>
  <c r="F33" i="2"/>
  <c r="G33" i="2"/>
  <c r="I33" i="2"/>
  <c r="E34" i="2"/>
  <c r="F34" i="2"/>
  <c r="E35" i="2"/>
  <c r="F35" i="2"/>
  <c r="G35" i="2"/>
  <c r="I35" i="2"/>
  <c r="E36" i="2"/>
  <c r="F36" i="2"/>
  <c r="G36" i="2"/>
  <c r="I36" i="2"/>
  <c r="E37" i="2"/>
  <c r="F37" i="2"/>
  <c r="G37" i="2"/>
  <c r="I37" i="2"/>
  <c r="E38" i="2"/>
  <c r="F38" i="2"/>
  <c r="E39" i="2"/>
  <c r="F39" i="2"/>
  <c r="G39" i="2"/>
  <c r="I39" i="2"/>
  <c r="E40" i="2"/>
  <c r="F40" i="2"/>
  <c r="E41" i="2"/>
  <c r="F41" i="2"/>
  <c r="G41" i="2"/>
  <c r="I41" i="2"/>
  <c r="E42" i="2"/>
  <c r="F42" i="2"/>
  <c r="E43" i="2"/>
  <c r="F43" i="2"/>
  <c r="G43" i="2"/>
  <c r="I43" i="2"/>
  <c r="E44" i="2"/>
  <c r="F44" i="2"/>
  <c r="G44" i="2"/>
  <c r="I44" i="2"/>
  <c r="E45" i="2"/>
  <c r="F45" i="2"/>
  <c r="G45" i="2"/>
  <c r="I45" i="2"/>
  <c r="E46" i="2"/>
  <c r="F46" i="2"/>
  <c r="E47" i="2"/>
  <c r="F47" i="2"/>
  <c r="G47" i="2"/>
  <c r="I47" i="2"/>
  <c r="E48" i="2"/>
  <c r="F48" i="2"/>
  <c r="E49" i="2"/>
  <c r="F49" i="2"/>
  <c r="G49" i="2"/>
  <c r="I49" i="2"/>
  <c r="D9" i="4"/>
  <c r="E9" i="4"/>
  <c r="E23" i="4"/>
  <c r="F23" i="4"/>
  <c r="G23" i="4"/>
  <c r="I23" i="4"/>
  <c r="E24" i="4"/>
  <c r="F24" i="4"/>
  <c r="G24" i="4"/>
  <c r="J24" i="4"/>
  <c r="E25" i="4"/>
  <c r="F25" i="4"/>
  <c r="G25" i="4"/>
  <c r="J25" i="4"/>
  <c r="E26" i="4"/>
  <c r="F26" i="4"/>
  <c r="G26" i="4"/>
  <c r="J26" i="4"/>
  <c r="E27" i="4"/>
  <c r="F27" i="4"/>
  <c r="G27" i="4"/>
  <c r="I27" i="4"/>
  <c r="E28" i="4"/>
  <c r="F28" i="4"/>
  <c r="G28" i="4"/>
  <c r="I28" i="4"/>
  <c r="E29" i="4"/>
  <c r="F29" i="4"/>
  <c r="G29" i="4"/>
  <c r="I29" i="4"/>
  <c r="E30" i="4"/>
  <c r="F30" i="4"/>
  <c r="G30" i="4"/>
  <c r="E31" i="4"/>
  <c r="F31" i="4"/>
  <c r="G31" i="4"/>
  <c r="N31" i="4"/>
  <c r="E32" i="4"/>
  <c r="F32" i="4"/>
  <c r="G32" i="4"/>
  <c r="J32" i="4"/>
  <c r="E33" i="4"/>
  <c r="F33" i="4"/>
  <c r="G33" i="4"/>
  <c r="J33" i="4"/>
  <c r="E34" i="4"/>
  <c r="F34" i="4"/>
  <c r="G34" i="4"/>
  <c r="J34" i="4"/>
  <c r="E35" i="4"/>
  <c r="F35" i="4"/>
  <c r="G35" i="4"/>
  <c r="J35" i="4"/>
  <c r="E36" i="4"/>
  <c r="F36" i="4"/>
  <c r="G36" i="4"/>
  <c r="J36" i="4"/>
  <c r="E37" i="4"/>
  <c r="F37" i="4"/>
  <c r="G37" i="4"/>
  <c r="J37" i="4"/>
  <c r="E38" i="4"/>
  <c r="F38" i="4"/>
  <c r="G38" i="4"/>
  <c r="J38" i="4"/>
  <c r="E40" i="4"/>
  <c r="F40" i="4"/>
  <c r="G40" i="4"/>
  <c r="J40" i="4"/>
  <c r="E41" i="4"/>
  <c r="F41" i="4"/>
  <c r="G41" i="4"/>
  <c r="J41" i="4"/>
  <c r="E42" i="4"/>
  <c r="F42" i="4"/>
  <c r="G42" i="4"/>
  <c r="J42" i="4"/>
  <c r="E43" i="4"/>
  <c r="F43" i="4"/>
  <c r="G43" i="4"/>
  <c r="J43" i="4"/>
  <c r="E44" i="4"/>
  <c r="F44" i="4"/>
  <c r="G44" i="4"/>
  <c r="J44" i="4"/>
  <c r="E45" i="4"/>
  <c r="F45" i="4"/>
  <c r="G45" i="4"/>
  <c r="J45" i="4"/>
  <c r="E46" i="4"/>
  <c r="F46" i="4"/>
  <c r="G46" i="4"/>
  <c r="J46" i="4"/>
  <c r="E47" i="4"/>
  <c r="F47" i="4"/>
  <c r="G47" i="4"/>
  <c r="J47" i="4"/>
  <c r="E48" i="4"/>
  <c r="F48" i="4"/>
  <c r="G48" i="4"/>
  <c r="J48" i="4"/>
  <c r="E49" i="4"/>
  <c r="F49" i="4"/>
  <c r="G49" i="4"/>
  <c r="E50" i="4"/>
  <c r="F50" i="4"/>
  <c r="G50" i="4"/>
  <c r="J50" i="4"/>
  <c r="E51" i="4"/>
  <c r="F51" i="4"/>
  <c r="G51" i="4"/>
  <c r="J51" i="4"/>
  <c r="E52" i="4"/>
  <c r="F52" i="4"/>
  <c r="G52" i="4"/>
  <c r="J52" i="4"/>
  <c r="E39" i="4"/>
  <c r="F39" i="4"/>
  <c r="E21" i="4"/>
  <c r="F21" i="4"/>
  <c r="G21" i="4"/>
  <c r="E22" i="4"/>
  <c r="F22" i="4"/>
  <c r="G22" i="4"/>
  <c r="F16" i="4"/>
  <c r="F17" i="4" s="1"/>
  <c r="C17" i="4"/>
  <c r="Q21" i="4"/>
  <c r="Q22" i="4"/>
  <c r="Q23" i="4"/>
  <c r="Q24" i="4"/>
  <c r="Q25" i="4"/>
  <c r="Q26" i="4"/>
  <c r="Q27" i="4"/>
  <c r="Q28" i="4"/>
  <c r="Q29" i="4"/>
  <c r="J30" i="4"/>
  <c r="Q30" i="4"/>
  <c r="Q31" i="4"/>
  <c r="Q32" i="4"/>
  <c r="Q33" i="4"/>
  <c r="Q34" i="4"/>
  <c r="Q35" i="4"/>
  <c r="Q36" i="4"/>
  <c r="Q37" i="4"/>
  <c r="Q38" i="4"/>
  <c r="Q39" i="4"/>
  <c r="Q40" i="4"/>
  <c r="Q41" i="4"/>
  <c r="Q42" i="4"/>
  <c r="Q43" i="4"/>
  <c r="Q44" i="4"/>
  <c r="Q45" i="4"/>
  <c r="Q46" i="4"/>
  <c r="Q47" i="4"/>
  <c r="Q48" i="4"/>
  <c r="J49" i="4"/>
  <c r="Q49" i="4"/>
  <c r="Q50" i="4"/>
  <c r="Q51" i="4"/>
  <c r="Q52" i="4"/>
  <c r="E53" i="4"/>
  <c r="F53" i="4"/>
  <c r="G53" i="4"/>
  <c r="J53" i="4"/>
  <c r="Q53" i="4"/>
  <c r="E54" i="4"/>
  <c r="F54" i="4"/>
  <c r="G54" i="4"/>
  <c r="J54" i="4"/>
  <c r="Q54" i="4"/>
  <c r="E55" i="4"/>
  <c r="F55" i="4"/>
  <c r="G55" i="4"/>
  <c r="J55" i="4"/>
  <c r="Q55" i="4"/>
  <c r="E56" i="4"/>
  <c r="F56" i="4"/>
  <c r="G56" i="4"/>
  <c r="J56" i="4"/>
  <c r="Q56" i="4"/>
  <c r="E57" i="4"/>
  <c r="F57" i="4"/>
  <c r="G57" i="4"/>
  <c r="J57" i="4"/>
  <c r="Q57" i="4"/>
  <c r="E58" i="4"/>
  <c r="F58" i="4"/>
  <c r="G58" i="4"/>
  <c r="J58" i="4"/>
  <c r="Q58" i="4"/>
  <c r="E59" i="4"/>
  <c r="F59" i="4"/>
  <c r="G59" i="4"/>
  <c r="J59" i="4"/>
  <c r="Q59" i="4"/>
  <c r="E60" i="4"/>
  <c r="F60" i="4"/>
  <c r="G60" i="4"/>
  <c r="J60" i="4"/>
  <c r="Q60" i="4"/>
  <c r="E61" i="4"/>
  <c r="F61" i="4"/>
  <c r="G61" i="4"/>
  <c r="J61" i="4"/>
  <c r="Q61" i="4"/>
  <c r="E62" i="4"/>
  <c r="F62" i="4"/>
  <c r="G62" i="4"/>
  <c r="J62" i="4"/>
  <c r="Q62" i="4"/>
  <c r="E63" i="4"/>
  <c r="F63" i="4"/>
  <c r="G63" i="4"/>
  <c r="J63" i="4"/>
  <c r="Q63" i="4"/>
  <c r="E64" i="4"/>
  <c r="F64" i="4"/>
  <c r="G64" i="4"/>
  <c r="J64" i="4"/>
  <c r="Q64" i="4"/>
  <c r="E65" i="4"/>
  <c r="F65" i="4"/>
  <c r="G65" i="4"/>
  <c r="J65" i="4"/>
  <c r="Q65" i="4"/>
  <c r="E66" i="4"/>
  <c r="F66" i="4"/>
  <c r="G66" i="4"/>
  <c r="J66" i="4"/>
  <c r="Q66" i="4"/>
  <c r="E67" i="4"/>
  <c r="F67" i="4"/>
  <c r="G67" i="4"/>
  <c r="J67" i="4"/>
  <c r="Q67" i="4"/>
  <c r="E68" i="4"/>
  <c r="F68" i="4"/>
  <c r="G68" i="4"/>
  <c r="J68" i="4"/>
  <c r="Q68" i="4"/>
  <c r="E69" i="4"/>
  <c r="F69" i="4"/>
  <c r="G69" i="4"/>
  <c r="J69" i="4"/>
  <c r="Q69" i="4"/>
  <c r="E70" i="4"/>
  <c r="F70" i="4"/>
  <c r="G70" i="4"/>
  <c r="J70" i="4"/>
  <c r="Q70" i="4"/>
  <c r="E71" i="4"/>
  <c r="F71" i="4"/>
  <c r="G71" i="4"/>
  <c r="J71" i="4"/>
  <c r="Q71" i="4"/>
  <c r="E72" i="4"/>
  <c r="F72" i="4"/>
  <c r="G72" i="4"/>
  <c r="J72" i="4"/>
  <c r="Q72" i="4"/>
  <c r="E73" i="4"/>
  <c r="F73" i="4"/>
  <c r="G73" i="4"/>
  <c r="J73" i="4"/>
  <c r="Q73" i="4"/>
  <c r="E74" i="4"/>
  <c r="F74" i="4"/>
  <c r="G74" i="4"/>
  <c r="J74" i="4"/>
  <c r="Q74" i="4"/>
  <c r="E75" i="4"/>
  <c r="F75" i="4"/>
  <c r="G75" i="4"/>
  <c r="J75" i="4"/>
  <c r="Q75" i="4"/>
  <c r="G22" i="2"/>
  <c r="I22" i="2"/>
  <c r="G26" i="2"/>
  <c r="G34" i="2"/>
  <c r="I34" i="2"/>
  <c r="G38" i="2"/>
  <c r="I38" i="2"/>
  <c r="G40" i="2"/>
  <c r="I40" i="2"/>
  <c r="G42" i="2"/>
  <c r="I42" i="2"/>
  <c r="G46" i="2"/>
  <c r="I46" i="2"/>
  <c r="G48" i="2"/>
  <c r="I48" i="2"/>
  <c r="G30" i="2"/>
  <c r="P21" i="2"/>
  <c r="P22" i="2"/>
  <c r="P23" i="2"/>
  <c r="P25" i="2"/>
  <c r="I26" i="2"/>
  <c r="P26" i="2"/>
  <c r="P27" i="2"/>
  <c r="P28" i="2"/>
  <c r="P29" i="2"/>
  <c r="P31" i="2"/>
  <c r="P32" i="2"/>
  <c r="P33" i="2"/>
  <c r="P34" i="2"/>
  <c r="P35" i="2"/>
  <c r="P36" i="2"/>
  <c r="P37" i="2"/>
  <c r="P38" i="2"/>
  <c r="P39" i="2"/>
  <c r="P40" i="2"/>
  <c r="P41" i="2"/>
  <c r="P42" i="2"/>
  <c r="P43" i="2"/>
  <c r="P44" i="2"/>
  <c r="P45" i="2"/>
  <c r="P46" i="2"/>
  <c r="P47" i="2"/>
  <c r="P48" i="2"/>
  <c r="P49" i="2"/>
  <c r="P50" i="2"/>
  <c r="J58" i="2"/>
  <c r="P58" i="2"/>
  <c r="P59" i="2"/>
  <c r="P60" i="2"/>
  <c r="P61" i="2"/>
  <c r="P64" i="2"/>
  <c r="K66" i="2"/>
  <c r="P66" i="2"/>
  <c r="P74" i="2"/>
  <c r="G62" i="3"/>
  <c r="C62" i="3"/>
  <c r="E62" i="3"/>
  <c r="G27" i="3"/>
  <c r="C27" i="3"/>
  <c r="E27" i="3"/>
  <c r="G26" i="3"/>
  <c r="C26" i="3"/>
  <c r="E26" i="3"/>
  <c r="G25" i="3"/>
  <c r="C25" i="3"/>
  <c r="E25" i="3"/>
  <c r="G24" i="3"/>
  <c r="C24" i="3"/>
  <c r="E24" i="3"/>
  <c r="G23" i="3"/>
  <c r="C23" i="3"/>
  <c r="E23" i="3"/>
  <c r="G22" i="3"/>
  <c r="C22" i="3"/>
  <c r="E22" i="3"/>
  <c r="G61" i="3"/>
  <c r="C61" i="3"/>
  <c r="E61" i="3"/>
  <c r="G21" i="3"/>
  <c r="C21" i="3"/>
  <c r="E21" i="3"/>
  <c r="G60" i="3"/>
  <c r="C60" i="3"/>
  <c r="E60" i="3"/>
  <c r="G20" i="3"/>
  <c r="C20" i="3"/>
  <c r="E20" i="3"/>
  <c r="G19" i="3"/>
  <c r="C19" i="3"/>
  <c r="E19" i="3"/>
  <c r="G59" i="3"/>
  <c r="C59" i="3"/>
  <c r="E59" i="3"/>
  <c r="G58" i="3"/>
  <c r="C58" i="3"/>
  <c r="E58" i="3"/>
  <c r="G57" i="3"/>
  <c r="C57" i="3"/>
  <c r="E57" i="3"/>
  <c r="G56" i="3"/>
  <c r="C56" i="3"/>
  <c r="E56" i="3"/>
  <c r="G18" i="3"/>
  <c r="C18" i="3"/>
  <c r="E18" i="3"/>
  <c r="G17" i="3"/>
  <c r="C17" i="3"/>
  <c r="E17" i="3"/>
  <c r="G16" i="3"/>
  <c r="C16" i="3"/>
  <c r="E16" i="3"/>
  <c r="G15" i="3"/>
  <c r="C15" i="3"/>
  <c r="E15" i="3"/>
  <c r="G14" i="3"/>
  <c r="C14" i="3"/>
  <c r="E14" i="3"/>
  <c r="G13" i="3"/>
  <c r="C13" i="3"/>
  <c r="E13" i="3"/>
  <c r="G12" i="3"/>
  <c r="C12" i="3"/>
  <c r="E12" i="3"/>
  <c r="G55" i="3"/>
  <c r="C55" i="3"/>
  <c r="E55" i="3"/>
  <c r="G54" i="3"/>
  <c r="C54" i="3"/>
  <c r="E54" i="3"/>
  <c r="G53" i="3"/>
  <c r="C53" i="3"/>
  <c r="E53" i="3"/>
  <c r="G52" i="3"/>
  <c r="C52" i="3"/>
  <c r="E52" i="3"/>
  <c r="G51" i="3"/>
  <c r="C51" i="3"/>
  <c r="E51" i="3"/>
  <c r="G50" i="3"/>
  <c r="C50" i="3"/>
  <c r="E50" i="3"/>
  <c r="G49" i="3"/>
  <c r="C49" i="3"/>
  <c r="E49" i="3"/>
  <c r="G48" i="3"/>
  <c r="C48" i="3"/>
  <c r="E48" i="3"/>
  <c r="G47" i="3"/>
  <c r="C47" i="3"/>
  <c r="E47" i="3"/>
  <c r="G46" i="3"/>
  <c r="C46" i="3"/>
  <c r="E46" i="3"/>
  <c r="G45" i="3"/>
  <c r="C45" i="3"/>
  <c r="E45" i="3"/>
  <c r="G44" i="3"/>
  <c r="C44" i="3"/>
  <c r="E44" i="3"/>
  <c r="G43" i="3"/>
  <c r="C43" i="3"/>
  <c r="E43" i="3"/>
  <c r="G42" i="3"/>
  <c r="C42" i="3"/>
  <c r="E42" i="3"/>
  <c r="G41" i="3"/>
  <c r="C41" i="3"/>
  <c r="E41" i="3"/>
  <c r="G40" i="3"/>
  <c r="C40" i="3"/>
  <c r="E40" i="3"/>
  <c r="G39" i="3"/>
  <c r="C39" i="3"/>
  <c r="E39" i="3"/>
  <c r="G38" i="3"/>
  <c r="C38" i="3"/>
  <c r="E38" i="3"/>
  <c r="G37" i="3"/>
  <c r="C37" i="3"/>
  <c r="E37" i="3"/>
  <c r="G36" i="3"/>
  <c r="C36" i="3"/>
  <c r="E36" i="3"/>
  <c r="G11" i="3"/>
  <c r="C11" i="3"/>
  <c r="E11" i="3"/>
  <c r="G35" i="3"/>
  <c r="C35" i="3"/>
  <c r="E35" i="3"/>
  <c r="G34" i="3"/>
  <c r="C34" i="3"/>
  <c r="E34" i="3"/>
  <c r="G33" i="3"/>
  <c r="C33" i="3"/>
  <c r="E33" i="3"/>
  <c r="G32" i="3"/>
  <c r="C32" i="3"/>
  <c r="E32" i="3"/>
  <c r="G31" i="3"/>
  <c r="C31" i="3"/>
  <c r="E31" i="3"/>
  <c r="G30" i="3"/>
  <c r="C30" i="3"/>
  <c r="E30" i="3"/>
  <c r="G29" i="3"/>
  <c r="C29" i="3"/>
  <c r="E29" i="3"/>
  <c r="G28" i="3"/>
  <c r="C28" i="3"/>
  <c r="E28" i="3"/>
  <c r="H62" i="3"/>
  <c r="B62" i="3"/>
  <c r="D62" i="3"/>
  <c r="A62" i="3"/>
  <c r="H27" i="3"/>
  <c r="B27" i="3"/>
  <c r="D27" i="3"/>
  <c r="A27" i="3"/>
  <c r="H26" i="3"/>
  <c r="B26" i="3"/>
  <c r="D26" i="3"/>
  <c r="A26" i="3"/>
  <c r="H25" i="3"/>
  <c r="B25" i="3"/>
  <c r="D25" i="3"/>
  <c r="A25" i="3"/>
  <c r="H24" i="3"/>
  <c r="B24" i="3"/>
  <c r="D24" i="3"/>
  <c r="A24" i="3"/>
  <c r="H23" i="3"/>
  <c r="B23" i="3"/>
  <c r="D23" i="3"/>
  <c r="A23" i="3"/>
  <c r="H22" i="3"/>
  <c r="B22" i="3"/>
  <c r="D22" i="3"/>
  <c r="A22" i="3"/>
  <c r="H61" i="3"/>
  <c r="B61" i="3"/>
  <c r="D61" i="3"/>
  <c r="A61" i="3"/>
  <c r="H21" i="3"/>
  <c r="B21" i="3"/>
  <c r="D21" i="3"/>
  <c r="A21" i="3"/>
  <c r="H60" i="3"/>
  <c r="B60" i="3"/>
  <c r="D60" i="3"/>
  <c r="A60" i="3"/>
  <c r="H20" i="3"/>
  <c r="B20" i="3"/>
  <c r="D20" i="3"/>
  <c r="A20" i="3"/>
  <c r="H19" i="3"/>
  <c r="B19" i="3"/>
  <c r="D19" i="3"/>
  <c r="A19" i="3"/>
  <c r="H59" i="3"/>
  <c r="B59" i="3"/>
  <c r="D59" i="3"/>
  <c r="A59" i="3"/>
  <c r="H58" i="3"/>
  <c r="B58" i="3"/>
  <c r="D58" i="3"/>
  <c r="A58" i="3"/>
  <c r="H57" i="3"/>
  <c r="B57" i="3"/>
  <c r="D57" i="3"/>
  <c r="A57" i="3"/>
  <c r="H56" i="3"/>
  <c r="B56" i="3"/>
  <c r="D56" i="3"/>
  <c r="A56" i="3"/>
  <c r="H18" i="3"/>
  <c r="B18" i="3"/>
  <c r="D18" i="3"/>
  <c r="A18" i="3"/>
  <c r="H17" i="3"/>
  <c r="B17" i="3"/>
  <c r="D17" i="3"/>
  <c r="A17" i="3"/>
  <c r="H16" i="3"/>
  <c r="B16" i="3"/>
  <c r="D16" i="3"/>
  <c r="A16" i="3"/>
  <c r="H15" i="3"/>
  <c r="B15" i="3"/>
  <c r="D15" i="3"/>
  <c r="A15" i="3"/>
  <c r="H14" i="3"/>
  <c r="D14" i="3"/>
  <c r="B14" i="3"/>
  <c r="A14" i="3"/>
  <c r="H13" i="3"/>
  <c r="D13" i="3"/>
  <c r="B13" i="3"/>
  <c r="A13" i="3"/>
  <c r="H12" i="3"/>
  <c r="D12" i="3"/>
  <c r="B12" i="3"/>
  <c r="A12" i="3"/>
  <c r="H55" i="3"/>
  <c r="D55" i="3"/>
  <c r="B55" i="3"/>
  <c r="A55" i="3"/>
  <c r="H54" i="3"/>
  <c r="D54" i="3"/>
  <c r="B54" i="3"/>
  <c r="A54" i="3"/>
  <c r="H53" i="3"/>
  <c r="D53" i="3"/>
  <c r="B53" i="3"/>
  <c r="A53" i="3"/>
  <c r="H52" i="3"/>
  <c r="D52" i="3"/>
  <c r="B52" i="3"/>
  <c r="A52" i="3"/>
  <c r="H51" i="3"/>
  <c r="D51" i="3"/>
  <c r="B51" i="3"/>
  <c r="A51" i="3"/>
  <c r="H50" i="3"/>
  <c r="D50" i="3"/>
  <c r="B50" i="3"/>
  <c r="A50" i="3"/>
  <c r="H49" i="3"/>
  <c r="D49" i="3"/>
  <c r="B49" i="3"/>
  <c r="A49" i="3"/>
  <c r="H48" i="3"/>
  <c r="D48" i="3"/>
  <c r="B48" i="3"/>
  <c r="A48" i="3"/>
  <c r="H47" i="3"/>
  <c r="D47" i="3"/>
  <c r="B47" i="3"/>
  <c r="A47" i="3"/>
  <c r="H46" i="3"/>
  <c r="D46" i="3"/>
  <c r="B46" i="3"/>
  <c r="A46" i="3"/>
  <c r="H45" i="3"/>
  <c r="D45" i="3"/>
  <c r="B45" i="3"/>
  <c r="A45" i="3"/>
  <c r="H44" i="3"/>
  <c r="D44" i="3"/>
  <c r="B44" i="3"/>
  <c r="A44" i="3"/>
  <c r="H43" i="3"/>
  <c r="D43" i="3"/>
  <c r="B43" i="3"/>
  <c r="A43" i="3"/>
  <c r="H42" i="3"/>
  <c r="D42" i="3"/>
  <c r="B42" i="3"/>
  <c r="A42" i="3"/>
  <c r="H41" i="3"/>
  <c r="D41" i="3"/>
  <c r="B41" i="3"/>
  <c r="A41" i="3"/>
  <c r="H40" i="3"/>
  <c r="D40" i="3"/>
  <c r="B40" i="3"/>
  <c r="A40" i="3"/>
  <c r="H39" i="3"/>
  <c r="D39" i="3"/>
  <c r="B39" i="3"/>
  <c r="A39" i="3"/>
  <c r="H38" i="3"/>
  <c r="D38" i="3"/>
  <c r="B38" i="3"/>
  <c r="A38" i="3"/>
  <c r="H37" i="3"/>
  <c r="D37" i="3"/>
  <c r="B37" i="3"/>
  <c r="A37" i="3"/>
  <c r="H36" i="3"/>
  <c r="D36" i="3"/>
  <c r="B36" i="3"/>
  <c r="A36" i="3"/>
  <c r="H11" i="3"/>
  <c r="D11" i="3"/>
  <c r="B11" i="3"/>
  <c r="A11" i="3"/>
  <c r="H35" i="3"/>
  <c r="D35" i="3"/>
  <c r="B35" i="3"/>
  <c r="A35" i="3"/>
  <c r="H34" i="3"/>
  <c r="D34" i="3"/>
  <c r="B34" i="3"/>
  <c r="A34" i="3"/>
  <c r="H33" i="3"/>
  <c r="D33" i="3"/>
  <c r="B33" i="3"/>
  <c r="A33" i="3"/>
  <c r="H32" i="3"/>
  <c r="D32" i="3"/>
  <c r="B32" i="3"/>
  <c r="A32" i="3"/>
  <c r="H31" i="3"/>
  <c r="D31" i="3"/>
  <c r="B31" i="3"/>
  <c r="A31" i="3"/>
  <c r="H30" i="3"/>
  <c r="D30" i="3"/>
  <c r="B30" i="3"/>
  <c r="A30" i="3"/>
  <c r="H29" i="3"/>
  <c r="D29" i="3"/>
  <c r="B29" i="3"/>
  <c r="A29" i="3"/>
  <c r="H28" i="3"/>
  <c r="D28" i="3"/>
  <c r="B28" i="3"/>
  <c r="A28" i="3"/>
  <c r="F16" i="2"/>
  <c r="F17" i="2" s="1"/>
  <c r="K75" i="2"/>
  <c r="P75" i="2"/>
  <c r="P71" i="2"/>
  <c r="K71" i="2"/>
  <c r="P70" i="2"/>
  <c r="I70" i="2"/>
  <c r="P69" i="2"/>
  <c r="J69" i="2"/>
  <c r="P68" i="2"/>
  <c r="I68" i="2"/>
  <c r="P73" i="2"/>
  <c r="K63" i="2"/>
  <c r="P63" i="2"/>
  <c r="C17" i="2"/>
  <c r="P24" i="2"/>
  <c r="P30" i="2"/>
  <c r="J51" i="2"/>
  <c r="P51" i="2"/>
  <c r="K52" i="2"/>
  <c r="P52" i="2"/>
  <c r="K53" i="2"/>
  <c r="P53" i="2"/>
  <c r="K54" i="2"/>
  <c r="P54" i="2"/>
  <c r="I55" i="2"/>
  <c r="P55" i="2"/>
  <c r="I56" i="2"/>
  <c r="P56" i="2"/>
  <c r="J57" i="2"/>
  <c r="P57" i="2"/>
  <c r="K62" i="2"/>
  <c r="P62" i="2"/>
  <c r="J65" i="2"/>
  <c r="P65" i="2"/>
  <c r="J67" i="2"/>
  <c r="P67" i="2"/>
  <c r="K72" i="2"/>
  <c r="P72" i="2"/>
  <c r="C7" i="1"/>
  <c r="E25" i="1"/>
  <c r="F25" i="1"/>
  <c r="C8" i="1"/>
  <c r="C18" i="1"/>
  <c r="C19" i="1"/>
  <c r="Q21" i="1"/>
  <c r="Q22" i="1"/>
  <c r="Q23" i="1"/>
  <c r="Q24" i="1"/>
  <c r="Q25" i="1"/>
  <c r="E26" i="1"/>
  <c r="F26" i="1"/>
  <c r="Q27" i="1"/>
  <c r="Q28" i="1"/>
  <c r="E29" i="1"/>
  <c r="F29" i="1"/>
  <c r="Q29" i="1"/>
  <c r="Q30" i="1"/>
  <c r="Q31" i="1"/>
  <c r="Q32" i="1"/>
  <c r="E33" i="1"/>
  <c r="F33" i="1"/>
  <c r="Q33" i="1"/>
  <c r="C11" i="4"/>
  <c r="E21" i="1"/>
  <c r="F21" i="1"/>
  <c r="G31" i="1"/>
  <c r="J31" i="1"/>
  <c r="E23" i="1"/>
  <c r="F23" i="1"/>
  <c r="G23" i="1"/>
  <c r="I23" i="1"/>
  <c r="C12" i="4"/>
  <c r="C15" i="4" s="1"/>
  <c r="E30" i="1"/>
  <c r="F30" i="1"/>
  <c r="G30" i="1"/>
  <c r="J30" i="1"/>
  <c r="G24" i="1"/>
  <c r="J24" i="1"/>
  <c r="E31" i="1"/>
  <c r="F31" i="1"/>
  <c r="E27" i="1"/>
  <c r="F27" i="1"/>
  <c r="G27" i="1"/>
  <c r="I27" i="1"/>
  <c r="G25" i="1"/>
  <c r="J25" i="1"/>
  <c r="E24" i="1"/>
  <c r="F24" i="1"/>
  <c r="E22" i="1"/>
  <c r="F22" i="1"/>
  <c r="G33" i="1"/>
  <c r="J33" i="1"/>
  <c r="E32" i="1"/>
  <c r="F32" i="1"/>
  <c r="G32" i="1"/>
  <c r="J32" i="1"/>
  <c r="G29" i="1"/>
  <c r="I29" i="1"/>
  <c r="E28" i="1"/>
  <c r="F28" i="1"/>
  <c r="G28" i="1"/>
  <c r="I28" i="1"/>
  <c r="G26" i="1"/>
  <c r="J26" i="1"/>
  <c r="C12" i="1"/>
  <c r="C16" i="1"/>
  <c r="D18" i="1"/>
  <c r="C11" i="1"/>
  <c r="O23" i="1"/>
  <c r="O30" i="1"/>
  <c r="O31" i="1"/>
  <c r="O29" i="1"/>
  <c r="O33" i="1"/>
  <c r="O32" i="1"/>
  <c r="O25" i="1"/>
  <c r="O28" i="1"/>
  <c r="O24" i="1"/>
  <c r="O27" i="1"/>
  <c r="C12" i="2"/>
  <c r="C11" i="2"/>
  <c r="D11" i="4"/>
  <c r="D12" i="4"/>
  <c r="D16" i="4" l="1"/>
  <c r="D18" i="4" s="1"/>
  <c r="P52" i="4"/>
  <c r="P39" i="4"/>
  <c r="P63" i="4"/>
  <c r="P37" i="4"/>
  <c r="P74" i="4"/>
  <c r="P61" i="4"/>
  <c r="P55" i="4"/>
  <c r="P30" i="4"/>
  <c r="P56" i="4"/>
  <c r="P47" i="4"/>
  <c r="P67" i="4"/>
  <c r="P40" i="4"/>
  <c r="P24" i="4"/>
  <c r="P35" i="4"/>
  <c r="P45" i="4"/>
  <c r="P38" i="4"/>
  <c r="P60" i="4"/>
  <c r="P23" i="4"/>
  <c r="P71" i="4"/>
  <c r="P48" i="4"/>
  <c r="P32" i="4"/>
  <c r="P73" i="4"/>
  <c r="P33" i="4"/>
  <c r="P41" i="4"/>
  <c r="P64" i="4"/>
  <c r="P31" i="4"/>
  <c r="P75" i="4"/>
  <c r="P54" i="4"/>
  <c r="P43" i="4"/>
  <c r="P53" i="4"/>
  <c r="P49" i="4"/>
  <c r="P68" i="4"/>
  <c r="P42" i="4"/>
  <c r="P26" i="4"/>
  <c r="P58" i="4"/>
  <c r="P51" i="4"/>
  <c r="P65" i="4"/>
  <c r="P28" i="4"/>
  <c r="P27" i="4"/>
  <c r="P25" i="4"/>
  <c r="P72" i="4"/>
  <c r="P50" i="4"/>
  <c r="P34" i="4"/>
  <c r="P62" i="4"/>
  <c r="P69" i="4"/>
  <c r="P57" i="4"/>
  <c r="P66" i="4"/>
  <c r="D15" i="4"/>
  <c r="C18" i="4" s="1"/>
  <c r="P44" i="4"/>
  <c r="P36" i="4"/>
  <c r="P59" i="4"/>
  <c r="P29" i="4"/>
  <c r="P70" i="4"/>
  <c r="P46" i="4"/>
  <c r="O30" i="2"/>
  <c r="O39" i="2"/>
  <c r="O56" i="2"/>
  <c r="O25" i="2"/>
  <c r="O33" i="2"/>
  <c r="O41" i="2"/>
  <c r="O58" i="2"/>
  <c r="O26" i="2"/>
  <c r="O42" i="2"/>
  <c r="O67" i="2"/>
  <c r="O31" i="2"/>
  <c r="O48" i="2"/>
  <c r="O34" i="2"/>
  <c r="O50" i="2"/>
  <c r="O63" i="2"/>
  <c r="O72" i="2"/>
  <c r="O40" i="2"/>
  <c r="O73" i="2"/>
  <c r="O35" i="2"/>
  <c r="O43" i="2"/>
  <c r="O51" i="2"/>
  <c r="O59" i="2"/>
  <c r="O68" i="2"/>
  <c r="O65" i="2"/>
  <c r="O27" i="2"/>
  <c r="O36" i="2"/>
  <c r="O44" i="2"/>
  <c r="O52" i="2"/>
  <c r="O60" i="2"/>
  <c r="O22" i="2"/>
  <c r="O57" i="2"/>
  <c r="O74" i="2"/>
  <c r="O28" i="2"/>
  <c r="O45" i="2"/>
  <c r="O53" i="2"/>
  <c r="O61" i="2"/>
  <c r="O69" i="2"/>
  <c r="O23" i="2"/>
  <c r="O75" i="2"/>
  <c r="O46" i="2"/>
  <c r="O71" i="2"/>
  <c r="O38" i="2"/>
  <c r="O64" i="2"/>
  <c r="J24" i="2"/>
  <c r="O66" i="2"/>
  <c r="C15" i="2"/>
  <c r="O37" i="2"/>
  <c r="O54" i="2"/>
  <c r="O62" i="2"/>
  <c r="O70" i="2"/>
  <c r="O76" i="2"/>
  <c r="O32" i="2"/>
  <c r="O29" i="2"/>
  <c r="O55" i="2"/>
  <c r="O24" i="2"/>
  <c r="O21" i="2"/>
  <c r="O47" i="2"/>
  <c r="O49" i="2"/>
  <c r="C16" i="2"/>
  <c r="D18" i="2" s="1"/>
  <c r="C16" i="4"/>
  <c r="F18" i="4" s="1"/>
  <c r="O21" i="4"/>
  <c r="O22" i="4"/>
  <c r="O23" i="4"/>
  <c r="F19" i="4" l="1"/>
  <c r="C18" i="2"/>
  <c r="F18" i="2"/>
  <c r="F19" i="2" s="1"/>
</calcChain>
</file>

<file path=xl/sharedStrings.xml><?xml version="1.0" encoding="utf-8"?>
<sst xmlns="http://schemas.openxmlformats.org/spreadsheetml/2006/main" count="825" uniqueCount="295">
  <si>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</si>
  <si>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</si>
  <si>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</si>
  <si>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</si>
  <si>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</si>
  <si>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</si>
  <si>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</si>
  <si>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</si>
  <si>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</si>
  <si>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</si>
  <si>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</si>
  <si>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</si>
  <si>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</si>
  <si>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</si>
  <si>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</si>
  <si>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</si>
  <si>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</si>
  <si>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</si>
  <si>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</si>
  <si>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</si>
  <si>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</si>
  <si>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</si>
  <si>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</si>
  <si>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</si>
  <si>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</si>
  <si>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Sum diff² =</t>
  </si>
  <si>
    <t>System Type:</t>
  </si>
  <si>
    <t>S4</t>
  </si>
  <si>
    <t>S5</t>
  </si>
  <si>
    <t>Misc</t>
  </si>
  <si>
    <t>BBSAG</t>
  </si>
  <si>
    <t>V1355 Aql</t>
  </si>
  <si>
    <t>Locher K</t>
  </si>
  <si>
    <t>BBSAG Bull.78</t>
  </si>
  <si>
    <t>B</t>
  </si>
  <si>
    <t>Diethelm R</t>
  </si>
  <si>
    <t>BBSAG Bull.110</t>
  </si>
  <si>
    <t>Dedoch A</t>
  </si>
  <si>
    <t>BBSAG Bull.115</t>
  </si>
  <si>
    <t>Blaettler E</t>
  </si>
  <si>
    <t>BBSAG Bull.118</t>
  </si>
  <si>
    <t>II</t>
  </si>
  <si>
    <t>IBVS 5484</t>
  </si>
  <si>
    <t>IBVS 5263</t>
  </si>
  <si>
    <t>I</t>
  </si>
  <si>
    <t>IBVS 4887</t>
  </si>
  <si>
    <t>IBVS</t>
  </si>
  <si>
    <t>IBVS 5643</t>
  </si>
  <si>
    <t>IBVS 5677</t>
  </si>
  <si>
    <t>LinFit 2</t>
  </si>
  <si>
    <t>Lin Fit 1</t>
  </si>
  <si>
    <t>Maybe</t>
  </si>
  <si>
    <t>EB</t>
  </si>
  <si>
    <t># of data points:</t>
  </si>
  <si>
    <t>IBVS 5731</t>
  </si>
  <si>
    <t>V1355 Aql / gsc 1601-1064</t>
  </si>
  <si>
    <t>IBVS 5741</t>
  </si>
  <si>
    <t>OEJV 0074</t>
  </si>
  <si>
    <t>OEJV 0003</t>
  </si>
  <si>
    <t>BAD?</t>
  </si>
  <si>
    <t>OEJV 0165</t>
  </si>
  <si>
    <t>My time zone &gt;&gt;&gt;&gt;&gt;</t>
  </si>
  <si>
    <t>(PST=8, PDT=MDT=7, MDT=CST=6, etc.)</t>
  </si>
  <si>
    <t>Start of linear fit &gt;&gt;&gt;&gt;&gt;&gt;&gt;&gt;&gt;&gt;&gt;&gt;&gt;&gt;&gt;&gt;&gt;&gt;&gt;&gt;&gt;</t>
  </si>
  <si>
    <t>Add cycle</t>
  </si>
  <si>
    <t>JD today</t>
  </si>
  <si>
    <t>Old Cycle</t>
  </si>
  <si>
    <t>New Cycle</t>
  </si>
  <si>
    <t>Next ToM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</si>
  <si>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</si>
  <si>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</si>
  <si>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</si>
  <si>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</si>
  <si>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</si>
  <si>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</si>
  <si>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</si>
  <si>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</si>
  <si>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</si>
  <si>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</si>
  <si>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</si>
  <si>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 -0.003 </t>
  </si>
  <si>
    <t>F </t>
  </si>
  <si>
    <t>2434705.360 </t>
  </si>
  <si>
    <t> 23.11.1953 20:38 </t>
  </si>
  <si>
    <t> 0.159 </t>
  </si>
  <si>
    <t> Leis &amp; Kalv </t>
  </si>
  <si>
    <t> TAOT 58.55 </t>
  </si>
  <si>
    <t>2435372.540 </t>
  </si>
  <si>
    <t> 22.09.1955 00:57 </t>
  </si>
  <si>
    <t> 0.167 </t>
  </si>
  <si>
    <t>2435390.847 </t>
  </si>
  <si>
    <t> 10.10.1955 08:19 </t>
  </si>
  <si>
    <t> 0.164 </t>
  </si>
  <si>
    <t>2435555.646 </t>
  </si>
  <si>
    <t> 23.03.1956 03:30 </t>
  </si>
  <si>
    <t> 0.169 </t>
  </si>
  <si>
    <t>2435792.395 </t>
  </si>
  <si>
    <t> 14.11.1956 21:28 </t>
  </si>
  <si>
    <t> 0.171 </t>
  </si>
  <si>
    <t>2436302.774 </t>
  </si>
  <si>
    <t> 09.04.1958 06:34 </t>
  </si>
  <si>
    <t> 0.178 </t>
  </si>
  <si>
    <t>2436387.626 </t>
  </si>
  <si>
    <t> 03.07.1958 03:01 </t>
  </si>
  <si>
    <t> 0.182 </t>
  </si>
  <si>
    <t>2444461.386 </t>
  </si>
  <si>
    <t> 09.08.1980 21:15 </t>
  </si>
  <si>
    <t> 0.053 </t>
  </si>
  <si>
    <t>V </t>
  </si>
  <si>
    <t> R.Diethelm </t>
  </si>
  <si>
    <t> BBS 49 </t>
  </si>
  <si>
    <t>2446359.240 </t>
  </si>
  <si>
    <t> 20.10.1985 17:45 </t>
  </si>
  <si>
    <t> 0.065 </t>
  </si>
  <si>
    <t> K.Locher </t>
  </si>
  <si>
    <t> BBS 78 </t>
  </si>
  <si>
    <t>2446693.393 </t>
  </si>
  <si>
    <t> 19.09.1986 21:25 </t>
  </si>
  <si>
    <t> -0.013 </t>
  </si>
  <si>
    <t> O.Santolyk </t>
  </si>
  <si>
    <t> BRNO 28 </t>
  </si>
  <si>
    <t>2446693.394 </t>
  </si>
  <si>
    <t> 19.09.1986 21:27 </t>
  </si>
  <si>
    <t> -0.012 </t>
  </si>
  <si>
    <t> J.Borovicka </t>
  </si>
  <si>
    <t>2447006.482 </t>
  </si>
  <si>
    <t> 29.07.1987 23:34 </t>
  </si>
  <si>
    <t> -0.007 </t>
  </si>
  <si>
    <t> M.Jechumtal </t>
  </si>
  <si>
    <t> BRNO 30 </t>
  </si>
  <si>
    <t>2447006.485 </t>
  </si>
  <si>
    <t> 29.07.1987 23:38 </t>
  </si>
  <si>
    <t> -0.004 </t>
  </si>
  <si>
    <t> M.Lenz </t>
  </si>
  <si>
    <t>2447006.487 </t>
  </si>
  <si>
    <t> 29.07.1987 23:41 </t>
  </si>
  <si>
    <t> -0.002 </t>
  </si>
  <si>
    <t> V.Wagner </t>
  </si>
  <si>
    <t>2447006.489 </t>
  </si>
  <si>
    <t> 29.07.1987 23:44 </t>
  </si>
  <si>
    <t> -0.000 </t>
  </si>
  <si>
    <t> M.Znojilova </t>
  </si>
  <si>
    <t>2447006.491 </t>
  </si>
  <si>
    <t> 29.07.1987 23:47 </t>
  </si>
  <si>
    <t> 0.002 </t>
  </si>
  <si>
    <t> J.Tomcala </t>
  </si>
  <si>
    <t>2447349.484 </t>
  </si>
  <si>
    <t> 06.07.1988 23:36 </t>
  </si>
  <si>
    <t> P.Lutcha </t>
  </si>
  <si>
    <t> P.Znojilova </t>
  </si>
  <si>
    <t>2447349.486 </t>
  </si>
  <si>
    <t> 06.07.1988 23:39 </t>
  </si>
  <si>
    <t> A.Dedoch </t>
  </si>
  <si>
    <t>2447365.470 </t>
  </si>
  <si>
    <t> 22.07.1988 23:16 </t>
  </si>
  <si>
    <t> -0.008 </t>
  </si>
  <si>
    <t>2447365.473 </t>
  </si>
  <si>
    <t> 22.07.1988 23:21 </t>
  </si>
  <si>
    <t> -0.005 </t>
  </si>
  <si>
    <t>2447691.453 </t>
  </si>
  <si>
    <t> 13.06.1989 22:52 </t>
  </si>
  <si>
    <t>2447691.460 </t>
  </si>
  <si>
    <t> 13.06.1989 23:02 </t>
  </si>
  <si>
    <t> 0.004 </t>
  </si>
  <si>
    <t>2448769.470 </t>
  </si>
  <si>
    <t> 26.05.1992 23:16 </t>
  </si>
  <si>
    <t> 0.017 </t>
  </si>
  <si>
    <t> BRNO 31 </t>
  </si>
  <si>
    <t>2449576.402 </t>
  </si>
  <si>
    <t> 11.08.1994 21:38 </t>
  </si>
  <si>
    <t> -0.001 </t>
  </si>
  <si>
    <t> L.Brat </t>
  </si>
  <si>
    <t>2449576.410 </t>
  </si>
  <si>
    <t> 11.08.1994 21:50 </t>
  </si>
  <si>
    <t> 0.007 </t>
  </si>
  <si>
    <t> K.Mokry </t>
  </si>
  <si>
    <t>2449576.425 </t>
  </si>
  <si>
    <t> 11.08.1994 22:12 </t>
  </si>
  <si>
    <t> 0.022 </t>
  </si>
  <si>
    <t> P.Hajek </t>
  </si>
  <si>
    <t>2449576.427 </t>
  </si>
  <si>
    <t> 11.08.1994 22:14 </t>
  </si>
  <si>
    <t> 0.024 </t>
  </si>
  <si>
    <t>2449576.429 </t>
  </si>
  <si>
    <t> 11.08.1994 22:17 </t>
  </si>
  <si>
    <t> 0.026 </t>
  </si>
  <si>
    <t> P.Sobotka </t>
  </si>
  <si>
    <t>2449935.3886 </t>
  </si>
  <si>
    <t> 05.08.1995 21:19 </t>
  </si>
  <si>
    <t> -0.0032 </t>
  </si>
  <si>
    <t>E </t>
  </si>
  <si>
    <t>?</t>
  </si>
  <si>
    <t> BBS 110 </t>
  </si>
  <si>
    <t>2449940.5474 </t>
  </si>
  <si>
    <t> 11.08.1995 01:08 </t>
  </si>
  <si>
    <t> -0.0022 </t>
  </si>
  <si>
    <t> E.Safarova </t>
  </si>
  <si>
    <t>IBVS 4887 </t>
  </si>
  <si>
    <t>2450000.3810 </t>
  </si>
  <si>
    <t> 09.10.1995 21:08 </t>
  </si>
  <si>
    <t> -0.0001 </t>
  </si>
  <si>
    <t>2450029.2634 </t>
  </si>
  <si>
    <t> 07.11.1995 18:19 </t>
  </si>
  <si>
    <t> -0.0018 </t>
  </si>
  <si>
    <t>2450607.462 </t>
  </si>
  <si>
    <t> 07.06.1997 23:05 </t>
  </si>
  <si>
    <t> BBS 115 </t>
  </si>
  <si>
    <t>2450639.446 </t>
  </si>
  <si>
    <t> 09.07.1997 22:42 </t>
  </si>
  <si>
    <t> 0.003 </t>
  </si>
  <si>
    <t>2451013.3909 </t>
  </si>
  <si>
    <t> 18.07.1998 21:22 </t>
  </si>
  <si>
    <t> 0.0020 </t>
  </si>
  <si>
    <t> E.Blättler </t>
  </si>
  <si>
    <t> BBS 118 </t>
  </si>
  <si>
    <t>2451015.4497 </t>
  </si>
  <si>
    <t> 20.07.1998 22:47 </t>
  </si>
  <si>
    <t> -0.0023 </t>
  </si>
  <si>
    <t> J.Cechal </t>
  </si>
  <si>
    <t> BRNO 32 </t>
  </si>
  <si>
    <t>2451015.4588 </t>
  </si>
  <si>
    <t> 20.07.1998 23:00 </t>
  </si>
  <si>
    <t> 0.0068 </t>
  </si>
  <si>
    <t> M.Netolicky </t>
  </si>
  <si>
    <t>2451375.4567 </t>
  </si>
  <si>
    <t> 15.07.1999 22:57 </t>
  </si>
  <si>
    <t> -0.0154 </t>
  </si>
  <si>
    <t> J.Gozdal </t>
  </si>
  <si>
    <t>2451375.4733 </t>
  </si>
  <si>
    <t> 15.07.1999 23:21 </t>
  </si>
  <si>
    <t> 0.0012 </t>
  </si>
  <si>
    <t>2451392.4935 </t>
  </si>
  <si>
    <t> 01.08.1999 23:50 </t>
  </si>
  <si>
    <t> 0.0004 </t>
  </si>
  <si>
    <t> J.Safar </t>
  </si>
  <si>
    <t>IBVS 5263 </t>
  </si>
  <si>
    <t>2451782.42978 </t>
  </si>
  <si>
    <t> 25.08.2000 22:18 </t>
  </si>
  <si>
    <t> 0.00084 </t>
  </si>
  <si>
    <t>C </t>
  </si>
  <si>
    <t>o</t>
  </si>
  <si>
    <t> J.Šafár </t>
  </si>
  <si>
    <t>OEJV 0074 </t>
  </si>
  <si>
    <t>2452093.4481 </t>
  </si>
  <si>
    <t> 02.07.2001 22:45 </t>
  </si>
  <si>
    <t> -0.0011 </t>
  </si>
  <si>
    <t> BBS 126 </t>
  </si>
  <si>
    <t>2452427.4208 </t>
  </si>
  <si>
    <t> 01.06.2002 22:05 </t>
  </si>
  <si>
    <t> -0.0012 </t>
  </si>
  <si>
    <t> F.Agerer </t>
  </si>
  <si>
    <t>BAVM 158 </t>
  </si>
  <si>
    <t>2452460.4307 </t>
  </si>
  <si>
    <t> 04.07.2002 22:20 </t>
  </si>
  <si>
    <t> -0.0017 </t>
  </si>
  <si>
    <t> BBS 128 </t>
  </si>
  <si>
    <t>2452835.4089 </t>
  </si>
  <si>
    <t> 14.07.2003 21:48 </t>
  </si>
  <si>
    <t> -0.0014 </t>
  </si>
  <si>
    <t>BAVM 172 </t>
  </si>
  <si>
    <t>2453517.545 </t>
  </si>
  <si>
    <t> 27.05.2005 01:04 </t>
  </si>
  <si>
    <t> 0.005 </t>
  </si>
  <si>
    <t>OEJV 0003 </t>
  </si>
  <si>
    <t>2453555.4517 </t>
  </si>
  <si>
    <t> 03.07.2005 22:50 </t>
  </si>
  <si>
    <t>-I</t>
  </si>
  <si>
    <t>BAVM 178 </t>
  </si>
  <si>
    <t>2453611.415 </t>
  </si>
  <si>
    <t> 28.08.2005 21:57 </t>
  </si>
  <si>
    <t>-12</t>
  </si>
  <si>
    <t> 0.001 </t>
  </si>
  <si>
    <t>2453612.4457 </t>
  </si>
  <si>
    <t> 29.08.2005 22:41 </t>
  </si>
  <si>
    <t>-10</t>
  </si>
  <si>
    <t> 0.0006 </t>
  </si>
  <si>
    <t> M. Zejda et al. </t>
  </si>
  <si>
    <t>IBVS 5741 </t>
  </si>
  <si>
    <t>2453633.5922 </t>
  </si>
  <si>
    <t> 20.09.2005 02:12 </t>
  </si>
  <si>
    <t>31</t>
  </si>
  <si>
    <t> -0.0002 </t>
  </si>
  <si>
    <t> S. Dvorak </t>
  </si>
  <si>
    <t>IBVS 5677 </t>
  </si>
  <si>
    <t>2456206.34609 </t>
  </si>
  <si>
    <t> 05.10.2012 20:18 </t>
  </si>
  <si>
    <t>5019</t>
  </si>
  <si>
    <t> 0.00262 </t>
  </si>
  <si>
    <t> J.Trnka </t>
  </si>
  <si>
    <t>OEJV 0160 </t>
  </si>
  <si>
    <t>s5</t>
  </si>
  <si>
    <t>s6</t>
  </si>
  <si>
    <t>s7</t>
  </si>
  <si>
    <t xml:space="preserve">LinFit </t>
  </si>
  <si>
    <t>OEJV 0211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</si>
</sst>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25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 Unicode MS"/>
    </font>
    <font>
      <sz val="10"/>
      <color indexed="10"/>
      <name val="Arial"/>
      <family val="2"/>
    </font>
    <font>
      <b/>
      <sz val="10"/>
      <color indexed="20"/>
      <name val="Arial"/>
      <family val="2"/>
    </font>
    <font>
      <b/>
      <sz val="10"/>
      <color indexed="1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b/>
      <sz val="10"/>
      <color indexed="14"/>
      <name val="Arial"/>
      <family val="2"/>
    </font>
    <font>
      <sz val="10"/>
      <color indexed="14"/>
      <name val="Arial"/>
      <family val="2"/>
    </font>
    <font>
      <sz val="10"/>
      <color indexed="12"/>
      <name val="Arial"/>
      <family val="2"/>
    </font>
    <font>
      <sz val="10"/>
      <color indexed="20"/>
      <name val="Arial"/>
      <family val="2"/>
    </font>
    <font>
      <i/>
      <sz val="10"/>
      <color indexed="20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0">
    <xf numFmtId="0" fontId="0" fillId="0" borderId="0">
      <alignment vertical="top"/>
    </xf>
    <xf numFmtId="3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2" fontId="2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2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24" fillId="0" borderId="1" applyNumberFormat="0" applyFont="0" applyFill="0" applyAlignment="0" applyProtection="0"/>
  </cellStyleXfs>
  <cellXfs count="79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2" xfId="0" applyBorder="1" applyAlignment="1"/>
    <xf numFmtId="0" fontId="0" fillId="0" borderId="3" xfId="0" applyBorder="1" applyAlignment="1"/>
    <xf numFmtId="0" fontId="4" fillId="0" borderId="0" xfId="0" applyFont="1" applyAlignment="1"/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6" fillId="0" borderId="0" xfId="0" applyFont="1" applyAlignment="1"/>
    <xf numFmtId="0" fontId="6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8" fillId="0" borderId="0" xfId="0" applyFont="1" applyAlignment="1"/>
    <xf numFmtId="0" fontId="9" fillId="0" borderId="0" xfId="0" applyFont="1" applyAlignment="1"/>
    <xf numFmtId="0" fontId="10" fillId="0" borderId="0" xfId="0" applyFont="1" applyAlignment="1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0" fillId="0" borderId="0" xfId="0" applyNumberFormat="1" applyAlignment="1"/>
    <xf numFmtId="0" fontId="0" fillId="0" borderId="0" xfId="0" applyAlignment="1">
      <alignment horizontal="center" wrapText="1"/>
    </xf>
    <xf numFmtId="0" fontId="0" fillId="0" borderId="0" xfId="0" applyAlignment="1">
      <alignment horizontal="left" wrapText="1"/>
    </xf>
    <xf numFmtId="0" fontId="11" fillId="0" borderId="0" xfId="0" applyFont="1" applyAlignment="1"/>
    <xf numFmtId="0" fontId="5" fillId="0" borderId="5" xfId="0" applyFont="1" applyBorder="1" applyAlignment="1">
      <alignment horizontal="left"/>
    </xf>
    <xf numFmtId="0" fontId="13" fillId="0" borderId="0" xfId="0" applyFont="1" applyAlignment="1"/>
    <xf numFmtId="0" fontId="15" fillId="0" borderId="0" xfId="0" applyFont="1" applyAlignment="1"/>
    <xf numFmtId="0" fontId="15" fillId="0" borderId="0" xfId="0" applyFont="1" applyAlignment="1">
      <alignment horizontal="left"/>
    </xf>
    <xf numFmtId="0" fontId="14" fillId="0" borderId="0" xfId="0" applyFont="1" applyAlignment="1"/>
    <xf numFmtId="14" fontId="15" fillId="0" borderId="0" xfId="0" applyNumberFormat="1" applyFont="1" applyAlignment="1"/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right"/>
    </xf>
    <xf numFmtId="0" fontId="15" fillId="0" borderId="0" xfId="0" applyFont="1" applyAlignment="1">
      <alignment wrapText="1"/>
    </xf>
    <xf numFmtId="0" fontId="5" fillId="0" borderId="0" xfId="0" applyFont="1" applyAlignment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wrapText="1"/>
    </xf>
    <xf numFmtId="0" fontId="5" fillId="0" borderId="0" xfId="0" applyFont="1" applyFill="1" applyAlignment="1">
      <alignment horizontal="left"/>
    </xf>
    <xf numFmtId="0" fontId="5" fillId="0" borderId="0" xfId="0" applyFont="1" applyFill="1" applyAlignment="1">
      <alignment horizont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wrapText="1"/>
    </xf>
    <xf numFmtId="0" fontId="5" fillId="0" borderId="0" xfId="0" applyNumberFormat="1" applyFont="1" applyAlignment="1">
      <alignment horizontal="left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16" fillId="0" borderId="4" xfId="0" applyFont="1" applyFill="1" applyBorder="1" applyAlignment="1">
      <alignment horizontal="center"/>
    </xf>
    <xf numFmtId="0" fontId="17" fillId="0" borderId="0" xfId="0" applyFont="1" applyAlignment="1"/>
    <xf numFmtId="0" fontId="18" fillId="0" borderId="0" xfId="0" applyFont="1" applyAlignment="1">
      <alignment horizontal="left"/>
    </xf>
    <xf numFmtId="0" fontId="18" fillId="0" borderId="0" xfId="0" applyFont="1" applyAlignment="1">
      <alignment horizontal="center"/>
    </xf>
    <xf numFmtId="11" fontId="18" fillId="0" borderId="0" xfId="0" applyNumberFormat="1" applyFont="1" applyAlignment="1">
      <alignment horizontal="left"/>
    </xf>
    <xf numFmtId="0" fontId="10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19" fillId="0" borderId="0" xfId="0" applyFont="1" applyAlignment="1">
      <alignment vertical="top"/>
    </xf>
    <xf numFmtId="0" fontId="12" fillId="0" borderId="0" xfId="0" applyFont="1" applyAlignment="1">
      <alignment horizontal="left"/>
    </xf>
    <xf numFmtId="0" fontId="9" fillId="0" borderId="0" xfId="0" applyFont="1" applyAlignment="1">
      <alignment horizontal="left" vertical="top"/>
    </xf>
    <xf numFmtId="0" fontId="14" fillId="0" borderId="0" xfId="0" applyFont="1" applyAlignment="1">
      <alignment horizontal="center"/>
    </xf>
    <xf numFmtId="0" fontId="13" fillId="0" borderId="0" xfId="0" applyFont="1">
      <alignment vertical="top"/>
    </xf>
    <xf numFmtId="0" fontId="14" fillId="0" borderId="0" xfId="0" applyFont="1">
      <alignment vertical="top"/>
    </xf>
    <xf numFmtId="22" fontId="9" fillId="0" borderId="0" xfId="0" applyNumberFormat="1" applyFont="1">
      <alignment vertical="top"/>
    </xf>
    <xf numFmtId="0" fontId="9" fillId="0" borderId="0" xfId="0" applyFont="1">
      <alignment vertical="top"/>
    </xf>
    <xf numFmtId="0" fontId="20" fillId="0" borderId="0" xfId="0" applyFont="1" applyAlignment="1">
      <alignment horizontal="center"/>
    </xf>
    <xf numFmtId="0" fontId="14" fillId="0" borderId="2" xfId="0" applyFont="1" applyBorder="1" applyAlignment="1"/>
    <xf numFmtId="0" fontId="14" fillId="0" borderId="3" xfId="0" applyFont="1" applyBorder="1" applyAlignment="1"/>
    <xf numFmtId="0" fontId="21" fillId="0" borderId="0" xfId="0" applyFont="1" applyAlignment="1">
      <alignment horizontal="left"/>
    </xf>
    <xf numFmtId="0" fontId="0" fillId="0" borderId="6" xfId="0" applyBorder="1" applyAlignment="1">
      <alignment horizontal="center"/>
    </xf>
    <xf numFmtId="0" fontId="0" fillId="0" borderId="7" xfId="0" applyBorder="1">
      <alignment vertical="top"/>
    </xf>
    <xf numFmtId="0" fontId="0" fillId="0" borderId="8" xfId="0" applyBorder="1" applyAlignment="1">
      <alignment horizontal="center"/>
    </xf>
    <xf numFmtId="0" fontId="0" fillId="0" borderId="9" xfId="0" applyBorder="1">
      <alignment vertical="top"/>
    </xf>
    <xf numFmtId="0" fontId="22" fillId="0" borderId="0" xfId="7" applyAlignment="1" applyProtection="1">
      <alignment horizontal="left"/>
    </xf>
    <xf numFmtId="0" fontId="0" fillId="0" borderId="10" xfId="0" applyBorder="1" applyAlignment="1">
      <alignment horizontal="center"/>
    </xf>
    <xf numFmtId="0" fontId="0" fillId="0" borderId="11" xfId="0" applyBorder="1">
      <alignment vertical="top"/>
    </xf>
    <xf numFmtId="0" fontId="0" fillId="0" borderId="0" xfId="0" quotePrefix="1">
      <alignment vertical="top"/>
    </xf>
    <xf numFmtId="0" fontId="5" fillId="2" borderId="12" xfId="0" applyFont="1" applyFill="1" applyBorder="1" applyAlignment="1">
      <alignment horizontal="left" vertical="top" wrapText="1" indent="1"/>
    </xf>
    <xf numFmtId="0" fontId="5" fillId="2" borderId="12" xfId="0" applyFont="1" applyFill="1" applyBorder="1" applyAlignment="1">
      <alignment horizontal="center" vertical="top" wrapText="1"/>
    </xf>
    <xf numFmtId="0" fontId="5" fillId="2" borderId="12" xfId="0" applyFont="1" applyFill="1" applyBorder="1" applyAlignment="1">
      <alignment horizontal="right" vertical="top" wrapText="1"/>
    </xf>
    <xf numFmtId="0" fontId="22" fillId="2" borderId="12" xfId="7" applyFill="1" applyBorder="1" applyAlignment="1" applyProtection="1">
      <alignment horizontal="right" vertical="top" wrapText="1"/>
    </xf>
    <xf numFmtId="0" fontId="0" fillId="0" borderId="13" xfId="0" applyBorder="1" applyAlignment="1"/>
    <xf numFmtId="0" fontId="0" fillId="0" borderId="14" xfId="0" applyBorder="1" applyAlignment="1"/>
    <xf numFmtId="0" fontId="23" fillId="0" borderId="0" xfId="8" applyFont="1"/>
    <xf numFmtId="0" fontId="23" fillId="0" borderId="0" xfId="8" applyFont="1" applyAlignment="1">
      <alignment horizontal="center"/>
    </xf>
    <xf numFmtId="0" fontId="23" fillId="0" borderId="0" xfId="8" applyFont="1" applyAlignment="1">
      <alignment horizontal="left"/>
    </xf>
  </cellXfs>
  <cellStyles count="10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Hyperlink" xfId="7" builtinId="8"/>
    <cellStyle name="Normal" xfId="0" builtinId="0"/>
    <cellStyle name="Normal_A" xfId="8"/>
    <cellStyle name="Total" xfId="9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V1355 Aql - O-C Diagr.</a:t>
            </a:r>
          </a:p>
        </c:rich>
      </c:tx>
      <c:layout>
        <c:manualLayout>
          <c:xMode val="edge"/>
          <c:yMode val="edge"/>
          <c:x val="0.31691648822269808"/>
          <c:y val="3.384615384615384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7773019271948609"/>
          <c:y val="0.14769252958613219"/>
          <c:w val="0.75160599571734477"/>
          <c:h val="0.6276932507410618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Active!$F$21:$F$992</c:f>
              <c:numCache>
                <c:formatCode>General</c:formatCode>
                <c:ptCount val="972"/>
                <c:pt idx="0">
                  <c:v>-35150</c:v>
                </c:pt>
                <c:pt idx="1">
                  <c:v>-33856.5</c:v>
                </c:pt>
                <c:pt idx="2">
                  <c:v>-33821</c:v>
                </c:pt>
                <c:pt idx="3">
                  <c:v>-33749</c:v>
                </c:pt>
                <c:pt idx="4">
                  <c:v>-33501.5</c:v>
                </c:pt>
                <c:pt idx="5">
                  <c:v>-33042.5</c:v>
                </c:pt>
                <c:pt idx="6">
                  <c:v>-32053</c:v>
                </c:pt>
                <c:pt idx="7">
                  <c:v>-31888.5</c:v>
                </c:pt>
                <c:pt idx="8">
                  <c:v>-16235.5</c:v>
                </c:pt>
                <c:pt idx="9">
                  <c:v>-12556</c:v>
                </c:pt>
                <c:pt idx="10">
                  <c:v>-11908</c:v>
                </c:pt>
                <c:pt idx="11">
                  <c:v>-11908</c:v>
                </c:pt>
                <c:pt idx="12">
                  <c:v>-11301</c:v>
                </c:pt>
                <c:pt idx="13">
                  <c:v>-11301</c:v>
                </c:pt>
                <c:pt idx="14">
                  <c:v>-11301</c:v>
                </c:pt>
                <c:pt idx="15">
                  <c:v>-11301</c:v>
                </c:pt>
                <c:pt idx="16">
                  <c:v>-11301</c:v>
                </c:pt>
                <c:pt idx="17">
                  <c:v>-10636</c:v>
                </c:pt>
                <c:pt idx="18">
                  <c:v>-10636</c:v>
                </c:pt>
                <c:pt idx="19">
                  <c:v>-10636</c:v>
                </c:pt>
                <c:pt idx="20">
                  <c:v>-10605</c:v>
                </c:pt>
                <c:pt idx="21">
                  <c:v>-10605</c:v>
                </c:pt>
                <c:pt idx="22">
                  <c:v>-9973</c:v>
                </c:pt>
                <c:pt idx="23">
                  <c:v>-9973</c:v>
                </c:pt>
                <c:pt idx="24">
                  <c:v>-7883</c:v>
                </c:pt>
                <c:pt idx="25">
                  <c:v>-6318.5</c:v>
                </c:pt>
                <c:pt idx="26">
                  <c:v>-6318.5</c:v>
                </c:pt>
                <c:pt idx="27">
                  <c:v>-6318.5</c:v>
                </c:pt>
                <c:pt idx="28">
                  <c:v>-6318.5</c:v>
                </c:pt>
                <c:pt idx="29">
                  <c:v>-6318.5</c:v>
                </c:pt>
                <c:pt idx="30">
                  <c:v>-5622.5</c:v>
                </c:pt>
                <c:pt idx="31">
                  <c:v>-5612.5</c:v>
                </c:pt>
                <c:pt idx="32">
                  <c:v>-5496.5</c:v>
                </c:pt>
                <c:pt idx="33">
                  <c:v>-5440.5</c:v>
                </c:pt>
                <c:pt idx="34">
                  <c:v>-4319.5</c:v>
                </c:pt>
                <c:pt idx="35">
                  <c:v>-4257.5</c:v>
                </c:pt>
                <c:pt idx="36">
                  <c:v>-3532.5</c:v>
                </c:pt>
                <c:pt idx="37">
                  <c:v>-3528.5</c:v>
                </c:pt>
                <c:pt idx="38">
                  <c:v>-3528.5</c:v>
                </c:pt>
                <c:pt idx="39">
                  <c:v>-2830.5</c:v>
                </c:pt>
                <c:pt idx="40">
                  <c:v>-2830.5</c:v>
                </c:pt>
                <c:pt idx="41">
                  <c:v>-2797.5</c:v>
                </c:pt>
                <c:pt idx="42">
                  <c:v>-2041.5</c:v>
                </c:pt>
                <c:pt idx="43">
                  <c:v>-1438.5</c:v>
                </c:pt>
                <c:pt idx="44">
                  <c:v>-791</c:v>
                </c:pt>
                <c:pt idx="45">
                  <c:v>-727</c:v>
                </c:pt>
                <c:pt idx="46">
                  <c:v>0</c:v>
                </c:pt>
                <c:pt idx="47">
                  <c:v>1322.5</c:v>
                </c:pt>
                <c:pt idx="48">
                  <c:v>1396</c:v>
                </c:pt>
                <c:pt idx="49">
                  <c:v>1504.5</c:v>
                </c:pt>
                <c:pt idx="50">
                  <c:v>1506.5</c:v>
                </c:pt>
                <c:pt idx="51">
                  <c:v>1547.5</c:v>
                </c:pt>
                <c:pt idx="52">
                  <c:v>2836.5</c:v>
                </c:pt>
                <c:pt idx="53">
                  <c:v>6535.5</c:v>
                </c:pt>
                <c:pt idx="54">
                  <c:v>6535.5</c:v>
                </c:pt>
                <c:pt idx="55">
                  <c:v>9895.5</c:v>
                </c:pt>
              </c:numCache>
            </c:numRef>
          </c:xVal>
          <c:yVal>
            <c:numRef>
              <c:f>Active!$H$21:$H$992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D20-4D3B-AD83-F0584B51993E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Active!$D$21:$D$992</c:f>
                <c:numCache>
                  <c:formatCode>General</c:formatCode>
                  <c:ptCount val="9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1.5E-3</c:v>
                  </c:pt>
                  <c:pt idx="31">
                    <c:v>2.5000000000000001E-3</c:v>
                  </c:pt>
                  <c:pt idx="32">
                    <c:v>2E-3</c:v>
                  </c:pt>
                  <c:pt idx="33">
                    <c:v>2.5999999999999999E-3</c:v>
                  </c:pt>
                  <c:pt idx="34">
                    <c:v>8.0000000000000002E-3</c:v>
                  </c:pt>
                  <c:pt idx="35">
                    <c:v>2E-3</c:v>
                  </c:pt>
                  <c:pt idx="36">
                    <c:v>8.0000000000000004E-4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2.5000000000000001E-3</c:v>
                  </c:pt>
                  <c:pt idx="42">
                    <c:v>1.9E-3</c:v>
                  </c:pt>
                  <c:pt idx="43">
                    <c:v>0</c:v>
                  </c:pt>
                  <c:pt idx="44">
                    <c:v>5.9999999999999995E-4</c:v>
                  </c:pt>
                  <c:pt idx="45">
                    <c:v>0</c:v>
                  </c:pt>
                  <c:pt idx="46">
                    <c:v>2.9999999999999997E-4</c:v>
                  </c:pt>
                  <c:pt idx="47">
                    <c:v>3.0000000000000001E-3</c:v>
                  </c:pt>
                  <c:pt idx="48">
                    <c:v>5.0000000000000001E-4</c:v>
                  </c:pt>
                  <c:pt idx="49">
                    <c:v>3.0000000000000001E-3</c:v>
                  </c:pt>
                  <c:pt idx="50">
                    <c:v>2.9999999999999997E-4</c:v>
                  </c:pt>
                  <c:pt idx="51">
                    <c:v>1E-4</c:v>
                  </c:pt>
                  <c:pt idx="52">
                    <c:v>1E-3</c:v>
                  </c:pt>
                  <c:pt idx="53">
                    <c:v>0</c:v>
                  </c:pt>
                  <c:pt idx="54">
                    <c:v>4.6E-5</c:v>
                  </c:pt>
                  <c:pt idx="55">
                    <c:v>1E-4</c:v>
                  </c:pt>
                </c:numCache>
              </c:numRef>
            </c:plus>
            <c:minus>
              <c:numRef>
                <c:f>Active!$D$21:$D$992</c:f>
                <c:numCache>
                  <c:formatCode>General</c:formatCode>
                  <c:ptCount val="9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1.5E-3</c:v>
                  </c:pt>
                  <c:pt idx="31">
                    <c:v>2.5000000000000001E-3</c:v>
                  </c:pt>
                  <c:pt idx="32">
                    <c:v>2E-3</c:v>
                  </c:pt>
                  <c:pt idx="33">
                    <c:v>2.5999999999999999E-3</c:v>
                  </c:pt>
                  <c:pt idx="34">
                    <c:v>8.0000000000000002E-3</c:v>
                  </c:pt>
                  <c:pt idx="35">
                    <c:v>2E-3</c:v>
                  </c:pt>
                  <c:pt idx="36">
                    <c:v>8.0000000000000004E-4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2.5000000000000001E-3</c:v>
                  </c:pt>
                  <c:pt idx="42">
                    <c:v>1.9E-3</c:v>
                  </c:pt>
                  <c:pt idx="43">
                    <c:v>0</c:v>
                  </c:pt>
                  <c:pt idx="44">
                    <c:v>5.9999999999999995E-4</c:v>
                  </c:pt>
                  <c:pt idx="45">
                    <c:v>0</c:v>
                  </c:pt>
                  <c:pt idx="46">
                    <c:v>2.9999999999999997E-4</c:v>
                  </c:pt>
                  <c:pt idx="47">
                    <c:v>3.0000000000000001E-3</c:v>
                  </c:pt>
                  <c:pt idx="48">
                    <c:v>5.0000000000000001E-4</c:v>
                  </c:pt>
                  <c:pt idx="49">
                    <c:v>3.0000000000000001E-3</c:v>
                  </c:pt>
                  <c:pt idx="50">
                    <c:v>2.9999999999999997E-4</c:v>
                  </c:pt>
                  <c:pt idx="51">
                    <c:v>1E-4</c:v>
                  </c:pt>
                  <c:pt idx="52">
                    <c:v>1E-3</c:v>
                  </c:pt>
                  <c:pt idx="53">
                    <c:v>0</c:v>
                  </c:pt>
                  <c:pt idx="54">
                    <c:v>4.6E-5</c:v>
                  </c:pt>
                  <c:pt idx="55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-35150</c:v>
                </c:pt>
                <c:pt idx="1">
                  <c:v>-33856.5</c:v>
                </c:pt>
                <c:pt idx="2">
                  <c:v>-33821</c:v>
                </c:pt>
                <c:pt idx="3">
                  <c:v>-33749</c:v>
                </c:pt>
                <c:pt idx="4">
                  <c:v>-33501.5</c:v>
                </c:pt>
                <c:pt idx="5">
                  <c:v>-33042.5</c:v>
                </c:pt>
                <c:pt idx="6">
                  <c:v>-32053</c:v>
                </c:pt>
                <c:pt idx="7">
                  <c:v>-31888.5</c:v>
                </c:pt>
                <c:pt idx="8">
                  <c:v>-16235.5</c:v>
                </c:pt>
                <c:pt idx="9">
                  <c:v>-12556</c:v>
                </c:pt>
                <c:pt idx="10">
                  <c:v>-11908</c:v>
                </c:pt>
                <c:pt idx="11">
                  <c:v>-11908</c:v>
                </c:pt>
                <c:pt idx="12">
                  <c:v>-11301</c:v>
                </c:pt>
                <c:pt idx="13">
                  <c:v>-11301</c:v>
                </c:pt>
                <c:pt idx="14">
                  <c:v>-11301</c:v>
                </c:pt>
                <c:pt idx="15">
                  <c:v>-11301</c:v>
                </c:pt>
                <c:pt idx="16">
                  <c:v>-11301</c:v>
                </c:pt>
                <c:pt idx="17">
                  <c:v>-10636</c:v>
                </c:pt>
                <c:pt idx="18">
                  <c:v>-10636</c:v>
                </c:pt>
                <c:pt idx="19">
                  <c:v>-10636</c:v>
                </c:pt>
                <c:pt idx="20">
                  <c:v>-10605</c:v>
                </c:pt>
                <c:pt idx="21">
                  <c:v>-10605</c:v>
                </c:pt>
                <c:pt idx="22">
                  <c:v>-9973</c:v>
                </c:pt>
                <c:pt idx="23">
                  <c:v>-9973</c:v>
                </c:pt>
                <c:pt idx="24">
                  <c:v>-7883</c:v>
                </c:pt>
                <c:pt idx="25">
                  <c:v>-6318.5</c:v>
                </c:pt>
                <c:pt idx="26">
                  <c:v>-6318.5</c:v>
                </c:pt>
                <c:pt idx="27">
                  <c:v>-6318.5</c:v>
                </c:pt>
                <c:pt idx="28">
                  <c:v>-6318.5</c:v>
                </c:pt>
                <c:pt idx="29">
                  <c:v>-6318.5</c:v>
                </c:pt>
                <c:pt idx="30">
                  <c:v>-5622.5</c:v>
                </c:pt>
                <c:pt idx="31">
                  <c:v>-5612.5</c:v>
                </c:pt>
                <c:pt idx="32">
                  <c:v>-5496.5</c:v>
                </c:pt>
                <c:pt idx="33">
                  <c:v>-5440.5</c:v>
                </c:pt>
                <c:pt idx="34">
                  <c:v>-4319.5</c:v>
                </c:pt>
                <c:pt idx="35">
                  <c:v>-4257.5</c:v>
                </c:pt>
                <c:pt idx="36">
                  <c:v>-3532.5</c:v>
                </c:pt>
                <c:pt idx="37">
                  <c:v>-3528.5</c:v>
                </c:pt>
                <c:pt idx="38">
                  <c:v>-3528.5</c:v>
                </c:pt>
                <c:pt idx="39">
                  <c:v>-2830.5</c:v>
                </c:pt>
                <c:pt idx="40">
                  <c:v>-2830.5</c:v>
                </c:pt>
                <c:pt idx="41">
                  <c:v>-2797.5</c:v>
                </c:pt>
                <c:pt idx="42">
                  <c:v>-2041.5</c:v>
                </c:pt>
                <c:pt idx="43">
                  <c:v>-1438.5</c:v>
                </c:pt>
                <c:pt idx="44">
                  <c:v>-791</c:v>
                </c:pt>
                <c:pt idx="45">
                  <c:v>-727</c:v>
                </c:pt>
                <c:pt idx="46">
                  <c:v>0</c:v>
                </c:pt>
                <c:pt idx="47">
                  <c:v>1322.5</c:v>
                </c:pt>
                <c:pt idx="48">
                  <c:v>1396</c:v>
                </c:pt>
                <c:pt idx="49">
                  <c:v>1504.5</c:v>
                </c:pt>
                <c:pt idx="50">
                  <c:v>1506.5</c:v>
                </c:pt>
                <c:pt idx="51">
                  <c:v>1547.5</c:v>
                </c:pt>
                <c:pt idx="52">
                  <c:v>2836.5</c:v>
                </c:pt>
                <c:pt idx="53">
                  <c:v>6535.5</c:v>
                </c:pt>
                <c:pt idx="54">
                  <c:v>6535.5</c:v>
                </c:pt>
                <c:pt idx="55">
                  <c:v>9895.5</c:v>
                </c:pt>
              </c:numCache>
            </c:numRef>
          </c:xVal>
          <c:yVal>
            <c:numRef>
              <c:f>Active!$I$21:$I$992</c:f>
              <c:numCache>
                <c:formatCode>General</c:formatCode>
                <c:ptCount val="972"/>
                <c:pt idx="0">
                  <c:v>-9.5231921412050724E-2</c:v>
                </c:pt>
                <c:pt idx="1">
                  <c:v>-8.7255747850576881E-2</c:v>
                </c:pt>
                <c:pt idx="2">
                  <c:v>-9.0736494537850376E-2</c:v>
                </c:pt>
                <c:pt idx="4">
                  <c:v>-8.6063214715977665E-2</c:v>
                </c:pt>
                <c:pt idx="5">
                  <c:v>-8.3842446518247016E-2</c:v>
                </c:pt>
                <c:pt idx="6">
                  <c:v>-7.7256498516362626E-2</c:v>
                </c:pt>
                <c:pt idx="7">
                  <c:v>-7.2413761328789406E-2</c:v>
                </c:pt>
                <c:pt idx="8">
                  <c:v>5.5047425201337319E-2</c:v>
                </c:pt>
                <c:pt idx="10">
                  <c:v>-1.1345005339535419E-2</c:v>
                </c:pt>
                <c:pt idx="11">
                  <c:v>-1.0345005335693713E-2</c:v>
                </c:pt>
                <c:pt idx="12">
                  <c:v>-5.7763641671044752E-3</c:v>
                </c:pt>
                <c:pt idx="13">
                  <c:v>-2.7763641701312736E-3</c:v>
                </c:pt>
                <c:pt idx="14">
                  <c:v>-7.7636416972381994E-4</c:v>
                </c:pt>
                <c:pt idx="15">
                  <c:v>1.2236358306836337E-3</c:v>
                </c:pt>
                <c:pt idx="16">
                  <c:v>3.2236358310910873E-3</c:v>
                </c:pt>
                <c:pt idx="17">
                  <c:v>-2.9227457562228665E-3</c:v>
                </c:pt>
                <c:pt idx="18">
                  <c:v>-2.9227457562228665E-3</c:v>
                </c:pt>
                <c:pt idx="19">
                  <c:v>-9.2274575581541285E-4</c:v>
                </c:pt>
                <c:pt idx="20">
                  <c:v>-6.3566372264176607E-3</c:v>
                </c:pt>
                <c:pt idx="21">
                  <c:v>-3.3566372294444591E-3</c:v>
                </c:pt>
                <c:pt idx="22">
                  <c:v>-1.492747243901249E-3</c:v>
                </c:pt>
                <c:pt idx="23">
                  <c:v>5.5072527538868599E-3</c:v>
                </c:pt>
                <c:pt idx="24">
                  <c:v>1.819005348806968E-2</c:v>
                </c:pt>
                <c:pt idx="25">
                  <c:v>-4.3327581806806847E-4</c:v>
                </c:pt>
                <c:pt idx="26">
                  <c:v>7.566724183561746E-3</c:v>
                </c:pt>
                <c:pt idx="27">
                  <c:v>2.2566724182979669E-2</c:v>
                </c:pt>
                <c:pt idx="28">
                  <c:v>2.4566724183387123E-2</c:v>
                </c:pt>
                <c:pt idx="29">
                  <c:v>2.6566724176518619E-2</c:v>
                </c:pt>
                <c:pt idx="34">
                  <c:v>-1.0251807689201087E-3</c:v>
                </c:pt>
                <c:pt idx="35">
                  <c:v>4.107036285859067E-3</c:v>
                </c:pt>
                <c:pt idx="47">
                  <c:v>5.0065712493960746E-3</c:v>
                </c:pt>
                <c:pt idx="49">
                  <c:v>1.5559826060780324E-3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D20-4D3B-AD83-F0584B51993E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Active!$D$21:$D$43</c:f>
                <c:numCache>
                  <c:formatCode>General</c:formatCode>
                  <c:ptCount val="2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plus>
            <c:minus>
              <c:numRef>
                <c:f>Active!$D$21:$D$43</c:f>
                <c:numCache>
                  <c:formatCode>General</c:formatCode>
                  <c:ptCount val="2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-35150</c:v>
                </c:pt>
                <c:pt idx="1">
                  <c:v>-33856.5</c:v>
                </c:pt>
                <c:pt idx="2">
                  <c:v>-33821</c:v>
                </c:pt>
                <c:pt idx="3">
                  <c:v>-33749</c:v>
                </c:pt>
                <c:pt idx="4">
                  <c:v>-33501.5</c:v>
                </c:pt>
                <c:pt idx="5">
                  <c:v>-33042.5</c:v>
                </c:pt>
                <c:pt idx="6">
                  <c:v>-32053</c:v>
                </c:pt>
                <c:pt idx="7">
                  <c:v>-31888.5</c:v>
                </c:pt>
                <c:pt idx="8">
                  <c:v>-16235.5</c:v>
                </c:pt>
                <c:pt idx="9">
                  <c:v>-12556</c:v>
                </c:pt>
                <c:pt idx="10">
                  <c:v>-11908</c:v>
                </c:pt>
                <c:pt idx="11">
                  <c:v>-11908</c:v>
                </c:pt>
                <c:pt idx="12">
                  <c:v>-11301</c:v>
                </c:pt>
                <c:pt idx="13">
                  <c:v>-11301</c:v>
                </c:pt>
                <c:pt idx="14">
                  <c:v>-11301</c:v>
                </c:pt>
                <c:pt idx="15">
                  <c:v>-11301</c:v>
                </c:pt>
                <c:pt idx="16">
                  <c:v>-11301</c:v>
                </c:pt>
                <c:pt idx="17">
                  <c:v>-10636</c:v>
                </c:pt>
                <c:pt idx="18">
                  <c:v>-10636</c:v>
                </c:pt>
                <c:pt idx="19">
                  <c:v>-10636</c:v>
                </c:pt>
                <c:pt idx="20">
                  <c:v>-10605</c:v>
                </c:pt>
                <c:pt idx="21">
                  <c:v>-10605</c:v>
                </c:pt>
                <c:pt idx="22">
                  <c:v>-9973</c:v>
                </c:pt>
                <c:pt idx="23">
                  <c:v>-9973</c:v>
                </c:pt>
                <c:pt idx="24">
                  <c:v>-7883</c:v>
                </c:pt>
                <c:pt idx="25">
                  <c:v>-6318.5</c:v>
                </c:pt>
                <c:pt idx="26">
                  <c:v>-6318.5</c:v>
                </c:pt>
                <c:pt idx="27">
                  <c:v>-6318.5</c:v>
                </c:pt>
                <c:pt idx="28">
                  <c:v>-6318.5</c:v>
                </c:pt>
                <c:pt idx="29">
                  <c:v>-6318.5</c:v>
                </c:pt>
                <c:pt idx="30">
                  <c:v>-5622.5</c:v>
                </c:pt>
                <c:pt idx="31">
                  <c:v>-5612.5</c:v>
                </c:pt>
                <c:pt idx="32">
                  <c:v>-5496.5</c:v>
                </c:pt>
                <c:pt idx="33">
                  <c:v>-5440.5</c:v>
                </c:pt>
                <c:pt idx="34">
                  <c:v>-4319.5</c:v>
                </c:pt>
                <c:pt idx="35">
                  <c:v>-4257.5</c:v>
                </c:pt>
                <c:pt idx="36">
                  <c:v>-3532.5</c:v>
                </c:pt>
                <c:pt idx="37">
                  <c:v>-3528.5</c:v>
                </c:pt>
                <c:pt idx="38">
                  <c:v>-3528.5</c:v>
                </c:pt>
                <c:pt idx="39">
                  <c:v>-2830.5</c:v>
                </c:pt>
                <c:pt idx="40">
                  <c:v>-2830.5</c:v>
                </c:pt>
                <c:pt idx="41">
                  <c:v>-2797.5</c:v>
                </c:pt>
                <c:pt idx="42">
                  <c:v>-2041.5</c:v>
                </c:pt>
                <c:pt idx="43">
                  <c:v>-1438.5</c:v>
                </c:pt>
                <c:pt idx="44">
                  <c:v>-791</c:v>
                </c:pt>
                <c:pt idx="45">
                  <c:v>-727</c:v>
                </c:pt>
                <c:pt idx="46">
                  <c:v>0</c:v>
                </c:pt>
                <c:pt idx="47">
                  <c:v>1322.5</c:v>
                </c:pt>
                <c:pt idx="48">
                  <c:v>1396</c:v>
                </c:pt>
                <c:pt idx="49">
                  <c:v>1504.5</c:v>
                </c:pt>
                <c:pt idx="50">
                  <c:v>1506.5</c:v>
                </c:pt>
                <c:pt idx="51">
                  <c:v>1547.5</c:v>
                </c:pt>
                <c:pt idx="52">
                  <c:v>2836.5</c:v>
                </c:pt>
                <c:pt idx="53">
                  <c:v>6535.5</c:v>
                </c:pt>
                <c:pt idx="54">
                  <c:v>6535.5</c:v>
                </c:pt>
                <c:pt idx="55">
                  <c:v>9895.5</c:v>
                </c:pt>
              </c:numCache>
            </c:numRef>
          </c:xVal>
          <c:yVal>
            <c:numRef>
              <c:f>Active!$J$21:$J$992</c:f>
              <c:numCache>
                <c:formatCode>General</c:formatCode>
                <c:ptCount val="972"/>
                <c:pt idx="3">
                  <c:v>1.9835514271326861E-3</c:v>
                </c:pt>
                <c:pt idx="30">
                  <c:v>-2.4135488856700249E-3</c:v>
                </c:pt>
                <c:pt idx="36">
                  <c:v>2.5692518465803005E-3</c:v>
                </c:pt>
                <c:pt idx="37">
                  <c:v>-1.7835083417594433E-3</c:v>
                </c:pt>
                <c:pt idx="38">
                  <c:v>7.3164916611858644E-3</c:v>
                </c:pt>
                <c:pt idx="39">
                  <c:v>-1.4940161490812898E-2</c:v>
                </c:pt>
                <c:pt idx="40">
                  <c:v>1.659838504565414E-3</c:v>
                </c:pt>
                <c:pt idx="44">
                  <c:v>-8.5376336210174486E-4</c:v>
                </c:pt>
                <c:pt idx="46">
                  <c:v>-1.2120909304940142E-3</c:v>
                </c:pt>
                <c:pt idx="48">
                  <c:v>1.2746027568937279E-3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D20-4D3B-AD83-F0584B51993E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1.5E-3</c:v>
                  </c:pt>
                  <c:pt idx="31">
                    <c:v>2.5000000000000001E-3</c:v>
                  </c:pt>
                  <c:pt idx="32">
                    <c:v>2E-3</c:v>
                  </c:pt>
                  <c:pt idx="33">
                    <c:v>2.5999999999999999E-3</c:v>
                  </c:pt>
                  <c:pt idx="34">
                    <c:v>8.0000000000000002E-3</c:v>
                  </c:pt>
                  <c:pt idx="35">
                    <c:v>2E-3</c:v>
                  </c:pt>
                  <c:pt idx="36">
                    <c:v>8.0000000000000004E-4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2.5000000000000001E-3</c:v>
                  </c:pt>
                  <c:pt idx="42">
                    <c:v>1.9E-3</c:v>
                  </c:pt>
                  <c:pt idx="43">
                    <c:v>0</c:v>
                  </c:pt>
                  <c:pt idx="44">
                    <c:v>5.9999999999999995E-4</c:v>
                  </c:pt>
                  <c:pt idx="45">
                    <c:v>0</c:v>
                  </c:pt>
                  <c:pt idx="46">
                    <c:v>2.9999999999999997E-4</c:v>
                  </c:pt>
                  <c:pt idx="47">
                    <c:v>3.0000000000000001E-3</c:v>
                  </c:pt>
                  <c:pt idx="48">
                    <c:v>5.0000000000000001E-4</c:v>
                  </c:pt>
                  <c:pt idx="49">
                    <c:v>3.0000000000000001E-3</c:v>
                  </c:pt>
                  <c:pt idx="50">
                    <c:v>2.9999999999999997E-4</c:v>
                  </c:pt>
                  <c:pt idx="51">
                    <c:v>1E-4</c:v>
                  </c:pt>
                  <c:pt idx="52">
                    <c:v>1E-3</c:v>
                  </c:pt>
                  <c:pt idx="53">
                    <c:v>0</c:v>
                  </c:pt>
                  <c:pt idx="54">
                    <c:v>4.6E-5</c:v>
                  </c:pt>
                  <c:pt idx="55">
                    <c:v>1E-4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1.5E-3</c:v>
                  </c:pt>
                  <c:pt idx="31">
                    <c:v>2.5000000000000001E-3</c:v>
                  </c:pt>
                  <c:pt idx="32">
                    <c:v>2E-3</c:v>
                  </c:pt>
                  <c:pt idx="33">
                    <c:v>2.5999999999999999E-3</c:v>
                  </c:pt>
                  <c:pt idx="34">
                    <c:v>8.0000000000000002E-3</c:v>
                  </c:pt>
                  <c:pt idx="35">
                    <c:v>2E-3</c:v>
                  </c:pt>
                  <c:pt idx="36">
                    <c:v>8.0000000000000004E-4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2.5000000000000001E-3</c:v>
                  </c:pt>
                  <c:pt idx="42">
                    <c:v>1.9E-3</c:v>
                  </c:pt>
                  <c:pt idx="43">
                    <c:v>0</c:v>
                  </c:pt>
                  <c:pt idx="44">
                    <c:v>5.9999999999999995E-4</c:v>
                  </c:pt>
                  <c:pt idx="45">
                    <c:v>0</c:v>
                  </c:pt>
                  <c:pt idx="46">
                    <c:v>2.9999999999999997E-4</c:v>
                  </c:pt>
                  <c:pt idx="47">
                    <c:v>3.0000000000000001E-3</c:v>
                  </c:pt>
                  <c:pt idx="48">
                    <c:v>5.0000000000000001E-4</c:v>
                  </c:pt>
                  <c:pt idx="49">
                    <c:v>3.0000000000000001E-3</c:v>
                  </c:pt>
                  <c:pt idx="50">
                    <c:v>2.9999999999999997E-4</c:v>
                  </c:pt>
                  <c:pt idx="51">
                    <c:v>1E-4</c:v>
                  </c:pt>
                  <c:pt idx="52">
                    <c:v>1E-3</c:v>
                  </c:pt>
                  <c:pt idx="53">
                    <c:v>0</c:v>
                  </c:pt>
                  <c:pt idx="54">
                    <c:v>4.6E-5</c:v>
                  </c:pt>
                  <c:pt idx="55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-35150</c:v>
                </c:pt>
                <c:pt idx="1">
                  <c:v>-33856.5</c:v>
                </c:pt>
                <c:pt idx="2">
                  <c:v>-33821</c:v>
                </c:pt>
                <c:pt idx="3">
                  <c:v>-33749</c:v>
                </c:pt>
                <c:pt idx="4">
                  <c:v>-33501.5</c:v>
                </c:pt>
                <c:pt idx="5">
                  <c:v>-33042.5</c:v>
                </c:pt>
                <c:pt idx="6">
                  <c:v>-32053</c:v>
                </c:pt>
                <c:pt idx="7">
                  <c:v>-31888.5</c:v>
                </c:pt>
                <c:pt idx="8">
                  <c:v>-16235.5</c:v>
                </c:pt>
                <c:pt idx="9">
                  <c:v>-12556</c:v>
                </c:pt>
                <c:pt idx="10">
                  <c:v>-11908</c:v>
                </c:pt>
                <c:pt idx="11">
                  <c:v>-11908</c:v>
                </c:pt>
                <c:pt idx="12">
                  <c:v>-11301</c:v>
                </c:pt>
                <c:pt idx="13">
                  <c:v>-11301</c:v>
                </c:pt>
                <c:pt idx="14">
                  <c:v>-11301</c:v>
                </c:pt>
                <c:pt idx="15">
                  <c:v>-11301</c:v>
                </c:pt>
                <c:pt idx="16">
                  <c:v>-11301</c:v>
                </c:pt>
                <c:pt idx="17">
                  <c:v>-10636</c:v>
                </c:pt>
                <c:pt idx="18">
                  <c:v>-10636</c:v>
                </c:pt>
                <c:pt idx="19">
                  <c:v>-10636</c:v>
                </c:pt>
                <c:pt idx="20">
                  <c:v>-10605</c:v>
                </c:pt>
                <c:pt idx="21">
                  <c:v>-10605</c:v>
                </c:pt>
                <c:pt idx="22">
                  <c:v>-9973</c:v>
                </c:pt>
                <c:pt idx="23">
                  <c:v>-9973</c:v>
                </c:pt>
                <c:pt idx="24">
                  <c:v>-7883</c:v>
                </c:pt>
                <c:pt idx="25">
                  <c:v>-6318.5</c:v>
                </c:pt>
                <c:pt idx="26">
                  <c:v>-6318.5</c:v>
                </c:pt>
                <c:pt idx="27">
                  <c:v>-6318.5</c:v>
                </c:pt>
                <c:pt idx="28">
                  <c:v>-6318.5</c:v>
                </c:pt>
                <c:pt idx="29">
                  <c:v>-6318.5</c:v>
                </c:pt>
                <c:pt idx="30">
                  <c:v>-5622.5</c:v>
                </c:pt>
                <c:pt idx="31">
                  <c:v>-5612.5</c:v>
                </c:pt>
                <c:pt idx="32">
                  <c:v>-5496.5</c:v>
                </c:pt>
                <c:pt idx="33">
                  <c:v>-5440.5</c:v>
                </c:pt>
                <c:pt idx="34">
                  <c:v>-4319.5</c:v>
                </c:pt>
                <c:pt idx="35">
                  <c:v>-4257.5</c:v>
                </c:pt>
                <c:pt idx="36">
                  <c:v>-3532.5</c:v>
                </c:pt>
                <c:pt idx="37">
                  <c:v>-3528.5</c:v>
                </c:pt>
                <c:pt idx="38">
                  <c:v>-3528.5</c:v>
                </c:pt>
                <c:pt idx="39">
                  <c:v>-2830.5</c:v>
                </c:pt>
                <c:pt idx="40">
                  <c:v>-2830.5</c:v>
                </c:pt>
                <c:pt idx="41">
                  <c:v>-2797.5</c:v>
                </c:pt>
                <c:pt idx="42">
                  <c:v>-2041.5</c:v>
                </c:pt>
                <c:pt idx="43">
                  <c:v>-1438.5</c:v>
                </c:pt>
                <c:pt idx="44">
                  <c:v>-791</c:v>
                </c:pt>
                <c:pt idx="45">
                  <c:v>-727</c:v>
                </c:pt>
                <c:pt idx="46">
                  <c:v>0</c:v>
                </c:pt>
                <c:pt idx="47">
                  <c:v>1322.5</c:v>
                </c:pt>
                <c:pt idx="48">
                  <c:v>1396</c:v>
                </c:pt>
                <c:pt idx="49">
                  <c:v>1504.5</c:v>
                </c:pt>
                <c:pt idx="50">
                  <c:v>1506.5</c:v>
                </c:pt>
                <c:pt idx="51">
                  <c:v>1547.5</c:v>
                </c:pt>
                <c:pt idx="52">
                  <c:v>2836.5</c:v>
                </c:pt>
                <c:pt idx="53">
                  <c:v>6535.5</c:v>
                </c:pt>
                <c:pt idx="54">
                  <c:v>6535.5</c:v>
                </c:pt>
                <c:pt idx="55">
                  <c:v>9895.5</c:v>
                </c:pt>
              </c:numCache>
            </c:numRef>
          </c:xVal>
          <c:yVal>
            <c:numRef>
              <c:f>Active!$K$21:$K$992</c:f>
              <c:numCache>
                <c:formatCode>General</c:formatCode>
                <c:ptCount val="972"/>
                <c:pt idx="31">
                  <c:v>-1.4954493526602164E-3</c:v>
                </c:pt>
                <c:pt idx="32">
                  <c:v>6.745051359757781E-4</c:v>
                </c:pt>
                <c:pt idx="33">
                  <c:v>-1.0641375192790292E-3</c:v>
                </c:pt>
                <c:pt idx="41">
                  <c:v>8.4956693899584934E-4</c:v>
                </c:pt>
                <c:pt idx="42">
                  <c:v>1.2578910318552516E-3</c:v>
                </c:pt>
                <c:pt idx="43">
                  <c:v>-7.0070760557428002E-4</c:v>
                </c:pt>
                <c:pt idx="45">
                  <c:v>-1.3979264040244743E-3</c:v>
                </c:pt>
                <c:pt idx="50">
                  <c:v>6.796025118092075E-4</c:v>
                </c:pt>
                <c:pt idx="51">
                  <c:v>-1.3618943194160238E-4</c:v>
                </c:pt>
                <c:pt idx="53">
                  <c:v>2.2618536531808786E-3</c:v>
                </c:pt>
                <c:pt idx="54">
                  <c:v>2.4118536530295387E-3</c:v>
                </c:pt>
                <c:pt idx="55">
                  <c:v>5.7432941976003349E-3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D20-4D3B-AD83-F0584B51993E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1.5E-3</c:v>
                  </c:pt>
                  <c:pt idx="31">
                    <c:v>2.5000000000000001E-3</c:v>
                  </c:pt>
                  <c:pt idx="32">
                    <c:v>2E-3</c:v>
                  </c:pt>
                  <c:pt idx="33">
                    <c:v>2.5999999999999999E-3</c:v>
                  </c:pt>
                  <c:pt idx="34">
                    <c:v>8.0000000000000002E-3</c:v>
                  </c:pt>
                  <c:pt idx="35">
                    <c:v>2E-3</c:v>
                  </c:pt>
                  <c:pt idx="36">
                    <c:v>8.0000000000000004E-4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2.5000000000000001E-3</c:v>
                  </c:pt>
                  <c:pt idx="42">
                    <c:v>1.9E-3</c:v>
                  </c:pt>
                  <c:pt idx="43">
                    <c:v>0</c:v>
                  </c:pt>
                  <c:pt idx="44">
                    <c:v>5.9999999999999995E-4</c:v>
                  </c:pt>
                  <c:pt idx="45">
                    <c:v>0</c:v>
                  </c:pt>
                  <c:pt idx="46">
                    <c:v>2.9999999999999997E-4</c:v>
                  </c:pt>
                  <c:pt idx="47">
                    <c:v>3.0000000000000001E-3</c:v>
                  </c:pt>
                  <c:pt idx="48">
                    <c:v>5.0000000000000001E-4</c:v>
                  </c:pt>
                  <c:pt idx="49">
                    <c:v>3.0000000000000001E-3</c:v>
                  </c:pt>
                  <c:pt idx="50">
                    <c:v>2.9999999999999997E-4</c:v>
                  </c:pt>
                  <c:pt idx="51">
                    <c:v>1E-4</c:v>
                  </c:pt>
                  <c:pt idx="52">
                    <c:v>1E-3</c:v>
                  </c:pt>
                  <c:pt idx="53">
                    <c:v>0</c:v>
                  </c:pt>
                  <c:pt idx="54">
                    <c:v>4.6E-5</c:v>
                  </c:pt>
                  <c:pt idx="55">
                    <c:v>1E-4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1.5E-3</c:v>
                  </c:pt>
                  <c:pt idx="31">
                    <c:v>2.5000000000000001E-3</c:v>
                  </c:pt>
                  <c:pt idx="32">
                    <c:v>2E-3</c:v>
                  </c:pt>
                  <c:pt idx="33">
                    <c:v>2.5999999999999999E-3</c:v>
                  </c:pt>
                  <c:pt idx="34">
                    <c:v>8.0000000000000002E-3</c:v>
                  </c:pt>
                  <c:pt idx="35">
                    <c:v>2E-3</c:v>
                  </c:pt>
                  <c:pt idx="36">
                    <c:v>8.0000000000000004E-4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2.5000000000000001E-3</c:v>
                  </c:pt>
                  <c:pt idx="42">
                    <c:v>1.9E-3</c:v>
                  </c:pt>
                  <c:pt idx="43">
                    <c:v>0</c:v>
                  </c:pt>
                  <c:pt idx="44">
                    <c:v>5.9999999999999995E-4</c:v>
                  </c:pt>
                  <c:pt idx="45">
                    <c:v>0</c:v>
                  </c:pt>
                  <c:pt idx="46">
                    <c:v>2.9999999999999997E-4</c:v>
                  </c:pt>
                  <c:pt idx="47">
                    <c:v>3.0000000000000001E-3</c:v>
                  </c:pt>
                  <c:pt idx="48">
                    <c:v>5.0000000000000001E-4</c:v>
                  </c:pt>
                  <c:pt idx="49">
                    <c:v>3.0000000000000001E-3</c:v>
                  </c:pt>
                  <c:pt idx="50">
                    <c:v>2.9999999999999997E-4</c:v>
                  </c:pt>
                  <c:pt idx="51">
                    <c:v>1E-4</c:v>
                  </c:pt>
                  <c:pt idx="52">
                    <c:v>1E-3</c:v>
                  </c:pt>
                  <c:pt idx="53">
                    <c:v>0</c:v>
                  </c:pt>
                  <c:pt idx="54">
                    <c:v>4.6E-5</c:v>
                  </c:pt>
                  <c:pt idx="55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-35150</c:v>
                </c:pt>
                <c:pt idx="1">
                  <c:v>-33856.5</c:v>
                </c:pt>
                <c:pt idx="2">
                  <c:v>-33821</c:v>
                </c:pt>
                <c:pt idx="3">
                  <c:v>-33749</c:v>
                </c:pt>
                <c:pt idx="4">
                  <c:v>-33501.5</c:v>
                </c:pt>
                <c:pt idx="5">
                  <c:v>-33042.5</c:v>
                </c:pt>
                <c:pt idx="6">
                  <c:v>-32053</c:v>
                </c:pt>
                <c:pt idx="7">
                  <c:v>-31888.5</c:v>
                </c:pt>
                <c:pt idx="8">
                  <c:v>-16235.5</c:v>
                </c:pt>
                <c:pt idx="9">
                  <c:v>-12556</c:v>
                </c:pt>
                <c:pt idx="10">
                  <c:v>-11908</c:v>
                </c:pt>
                <c:pt idx="11">
                  <c:v>-11908</c:v>
                </c:pt>
                <c:pt idx="12">
                  <c:v>-11301</c:v>
                </c:pt>
                <c:pt idx="13">
                  <c:v>-11301</c:v>
                </c:pt>
                <c:pt idx="14">
                  <c:v>-11301</c:v>
                </c:pt>
                <c:pt idx="15">
                  <c:v>-11301</c:v>
                </c:pt>
                <c:pt idx="16">
                  <c:v>-11301</c:v>
                </c:pt>
                <c:pt idx="17">
                  <c:v>-10636</c:v>
                </c:pt>
                <c:pt idx="18">
                  <c:v>-10636</c:v>
                </c:pt>
                <c:pt idx="19">
                  <c:v>-10636</c:v>
                </c:pt>
                <c:pt idx="20">
                  <c:v>-10605</c:v>
                </c:pt>
                <c:pt idx="21">
                  <c:v>-10605</c:v>
                </c:pt>
                <c:pt idx="22">
                  <c:v>-9973</c:v>
                </c:pt>
                <c:pt idx="23">
                  <c:v>-9973</c:v>
                </c:pt>
                <c:pt idx="24">
                  <c:v>-7883</c:v>
                </c:pt>
                <c:pt idx="25">
                  <c:v>-6318.5</c:v>
                </c:pt>
                <c:pt idx="26">
                  <c:v>-6318.5</c:v>
                </c:pt>
                <c:pt idx="27">
                  <c:v>-6318.5</c:v>
                </c:pt>
                <c:pt idx="28">
                  <c:v>-6318.5</c:v>
                </c:pt>
                <c:pt idx="29">
                  <c:v>-6318.5</c:v>
                </c:pt>
                <c:pt idx="30">
                  <c:v>-5622.5</c:v>
                </c:pt>
                <c:pt idx="31">
                  <c:v>-5612.5</c:v>
                </c:pt>
                <c:pt idx="32">
                  <c:v>-5496.5</c:v>
                </c:pt>
                <c:pt idx="33">
                  <c:v>-5440.5</c:v>
                </c:pt>
                <c:pt idx="34">
                  <c:v>-4319.5</c:v>
                </c:pt>
                <c:pt idx="35">
                  <c:v>-4257.5</c:v>
                </c:pt>
                <c:pt idx="36">
                  <c:v>-3532.5</c:v>
                </c:pt>
                <c:pt idx="37">
                  <c:v>-3528.5</c:v>
                </c:pt>
                <c:pt idx="38">
                  <c:v>-3528.5</c:v>
                </c:pt>
                <c:pt idx="39">
                  <c:v>-2830.5</c:v>
                </c:pt>
                <c:pt idx="40">
                  <c:v>-2830.5</c:v>
                </c:pt>
                <c:pt idx="41">
                  <c:v>-2797.5</c:v>
                </c:pt>
                <c:pt idx="42">
                  <c:v>-2041.5</c:v>
                </c:pt>
                <c:pt idx="43">
                  <c:v>-1438.5</c:v>
                </c:pt>
                <c:pt idx="44">
                  <c:v>-791</c:v>
                </c:pt>
                <c:pt idx="45">
                  <c:v>-727</c:v>
                </c:pt>
                <c:pt idx="46">
                  <c:v>0</c:v>
                </c:pt>
                <c:pt idx="47">
                  <c:v>1322.5</c:v>
                </c:pt>
                <c:pt idx="48">
                  <c:v>1396</c:v>
                </c:pt>
                <c:pt idx="49">
                  <c:v>1504.5</c:v>
                </c:pt>
                <c:pt idx="50">
                  <c:v>1506.5</c:v>
                </c:pt>
                <c:pt idx="51">
                  <c:v>1547.5</c:v>
                </c:pt>
                <c:pt idx="52">
                  <c:v>2836.5</c:v>
                </c:pt>
                <c:pt idx="53">
                  <c:v>6535.5</c:v>
                </c:pt>
                <c:pt idx="54">
                  <c:v>6535.5</c:v>
                </c:pt>
                <c:pt idx="55">
                  <c:v>9895.5</c:v>
                </c:pt>
              </c:numCache>
            </c:numRef>
          </c:xVal>
          <c:yVal>
            <c:numRef>
              <c:f>Active!$L$21:$L$992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4D20-4D3B-AD83-F0584B51993E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1.5E-3</c:v>
                  </c:pt>
                  <c:pt idx="31">
                    <c:v>2.5000000000000001E-3</c:v>
                  </c:pt>
                  <c:pt idx="32">
                    <c:v>2E-3</c:v>
                  </c:pt>
                  <c:pt idx="33">
                    <c:v>2.5999999999999999E-3</c:v>
                  </c:pt>
                  <c:pt idx="34">
                    <c:v>8.0000000000000002E-3</c:v>
                  </c:pt>
                  <c:pt idx="35">
                    <c:v>2E-3</c:v>
                  </c:pt>
                  <c:pt idx="36">
                    <c:v>8.0000000000000004E-4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2.5000000000000001E-3</c:v>
                  </c:pt>
                  <c:pt idx="42">
                    <c:v>1.9E-3</c:v>
                  </c:pt>
                  <c:pt idx="43">
                    <c:v>0</c:v>
                  </c:pt>
                  <c:pt idx="44">
                    <c:v>5.9999999999999995E-4</c:v>
                  </c:pt>
                  <c:pt idx="45">
                    <c:v>0</c:v>
                  </c:pt>
                  <c:pt idx="46">
                    <c:v>2.9999999999999997E-4</c:v>
                  </c:pt>
                  <c:pt idx="47">
                    <c:v>3.0000000000000001E-3</c:v>
                  </c:pt>
                  <c:pt idx="48">
                    <c:v>5.0000000000000001E-4</c:v>
                  </c:pt>
                  <c:pt idx="49">
                    <c:v>3.0000000000000001E-3</c:v>
                  </c:pt>
                  <c:pt idx="50">
                    <c:v>2.9999999999999997E-4</c:v>
                  </c:pt>
                  <c:pt idx="51">
                    <c:v>1E-4</c:v>
                  </c:pt>
                  <c:pt idx="52">
                    <c:v>1E-3</c:v>
                  </c:pt>
                  <c:pt idx="53">
                    <c:v>0</c:v>
                  </c:pt>
                  <c:pt idx="54">
                    <c:v>4.6E-5</c:v>
                  </c:pt>
                  <c:pt idx="55">
                    <c:v>1E-4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1.5E-3</c:v>
                  </c:pt>
                  <c:pt idx="31">
                    <c:v>2.5000000000000001E-3</c:v>
                  </c:pt>
                  <c:pt idx="32">
                    <c:v>2E-3</c:v>
                  </c:pt>
                  <c:pt idx="33">
                    <c:v>2.5999999999999999E-3</c:v>
                  </c:pt>
                  <c:pt idx="34">
                    <c:v>8.0000000000000002E-3</c:v>
                  </c:pt>
                  <c:pt idx="35">
                    <c:v>2E-3</c:v>
                  </c:pt>
                  <c:pt idx="36">
                    <c:v>8.0000000000000004E-4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2.5000000000000001E-3</c:v>
                  </c:pt>
                  <c:pt idx="42">
                    <c:v>1.9E-3</c:v>
                  </c:pt>
                  <c:pt idx="43">
                    <c:v>0</c:v>
                  </c:pt>
                  <c:pt idx="44">
                    <c:v>5.9999999999999995E-4</c:v>
                  </c:pt>
                  <c:pt idx="45">
                    <c:v>0</c:v>
                  </c:pt>
                  <c:pt idx="46">
                    <c:v>2.9999999999999997E-4</c:v>
                  </c:pt>
                  <c:pt idx="47">
                    <c:v>3.0000000000000001E-3</c:v>
                  </c:pt>
                  <c:pt idx="48">
                    <c:v>5.0000000000000001E-4</c:v>
                  </c:pt>
                  <c:pt idx="49">
                    <c:v>3.0000000000000001E-3</c:v>
                  </c:pt>
                  <c:pt idx="50">
                    <c:v>2.9999999999999997E-4</c:v>
                  </c:pt>
                  <c:pt idx="51">
                    <c:v>1E-4</c:v>
                  </c:pt>
                  <c:pt idx="52">
                    <c:v>1E-3</c:v>
                  </c:pt>
                  <c:pt idx="53">
                    <c:v>0</c:v>
                  </c:pt>
                  <c:pt idx="54">
                    <c:v>4.6E-5</c:v>
                  </c:pt>
                  <c:pt idx="55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-35150</c:v>
                </c:pt>
                <c:pt idx="1">
                  <c:v>-33856.5</c:v>
                </c:pt>
                <c:pt idx="2">
                  <c:v>-33821</c:v>
                </c:pt>
                <c:pt idx="3">
                  <c:v>-33749</c:v>
                </c:pt>
                <c:pt idx="4">
                  <c:v>-33501.5</c:v>
                </c:pt>
                <c:pt idx="5">
                  <c:v>-33042.5</c:v>
                </c:pt>
                <c:pt idx="6">
                  <c:v>-32053</c:v>
                </c:pt>
                <c:pt idx="7">
                  <c:v>-31888.5</c:v>
                </c:pt>
                <c:pt idx="8">
                  <c:v>-16235.5</c:v>
                </c:pt>
                <c:pt idx="9">
                  <c:v>-12556</c:v>
                </c:pt>
                <c:pt idx="10">
                  <c:v>-11908</c:v>
                </c:pt>
                <c:pt idx="11">
                  <c:v>-11908</c:v>
                </c:pt>
                <c:pt idx="12">
                  <c:v>-11301</c:v>
                </c:pt>
                <c:pt idx="13">
                  <c:v>-11301</c:v>
                </c:pt>
                <c:pt idx="14">
                  <c:v>-11301</c:v>
                </c:pt>
                <c:pt idx="15">
                  <c:v>-11301</c:v>
                </c:pt>
                <c:pt idx="16">
                  <c:v>-11301</c:v>
                </c:pt>
                <c:pt idx="17">
                  <c:v>-10636</c:v>
                </c:pt>
                <c:pt idx="18">
                  <c:v>-10636</c:v>
                </c:pt>
                <c:pt idx="19">
                  <c:v>-10636</c:v>
                </c:pt>
                <c:pt idx="20">
                  <c:v>-10605</c:v>
                </c:pt>
                <c:pt idx="21">
                  <c:v>-10605</c:v>
                </c:pt>
                <c:pt idx="22">
                  <c:v>-9973</c:v>
                </c:pt>
                <c:pt idx="23">
                  <c:v>-9973</c:v>
                </c:pt>
                <c:pt idx="24">
                  <c:v>-7883</c:v>
                </c:pt>
                <c:pt idx="25">
                  <c:v>-6318.5</c:v>
                </c:pt>
                <c:pt idx="26">
                  <c:v>-6318.5</c:v>
                </c:pt>
                <c:pt idx="27">
                  <c:v>-6318.5</c:v>
                </c:pt>
                <c:pt idx="28">
                  <c:v>-6318.5</c:v>
                </c:pt>
                <c:pt idx="29">
                  <c:v>-6318.5</c:v>
                </c:pt>
                <c:pt idx="30">
                  <c:v>-5622.5</c:v>
                </c:pt>
                <c:pt idx="31">
                  <c:v>-5612.5</c:v>
                </c:pt>
                <c:pt idx="32">
                  <c:v>-5496.5</c:v>
                </c:pt>
                <c:pt idx="33">
                  <c:v>-5440.5</c:v>
                </c:pt>
                <c:pt idx="34">
                  <c:v>-4319.5</c:v>
                </c:pt>
                <c:pt idx="35">
                  <c:v>-4257.5</c:v>
                </c:pt>
                <c:pt idx="36">
                  <c:v>-3532.5</c:v>
                </c:pt>
                <c:pt idx="37">
                  <c:v>-3528.5</c:v>
                </c:pt>
                <c:pt idx="38">
                  <c:v>-3528.5</c:v>
                </c:pt>
                <c:pt idx="39">
                  <c:v>-2830.5</c:v>
                </c:pt>
                <c:pt idx="40">
                  <c:v>-2830.5</c:v>
                </c:pt>
                <c:pt idx="41">
                  <c:v>-2797.5</c:v>
                </c:pt>
                <c:pt idx="42">
                  <c:v>-2041.5</c:v>
                </c:pt>
                <c:pt idx="43">
                  <c:v>-1438.5</c:v>
                </c:pt>
                <c:pt idx="44">
                  <c:v>-791</c:v>
                </c:pt>
                <c:pt idx="45">
                  <c:v>-727</c:v>
                </c:pt>
                <c:pt idx="46">
                  <c:v>0</c:v>
                </c:pt>
                <c:pt idx="47">
                  <c:v>1322.5</c:v>
                </c:pt>
                <c:pt idx="48">
                  <c:v>1396</c:v>
                </c:pt>
                <c:pt idx="49">
                  <c:v>1504.5</c:v>
                </c:pt>
                <c:pt idx="50">
                  <c:v>1506.5</c:v>
                </c:pt>
                <c:pt idx="51">
                  <c:v>1547.5</c:v>
                </c:pt>
                <c:pt idx="52">
                  <c:v>2836.5</c:v>
                </c:pt>
                <c:pt idx="53">
                  <c:v>6535.5</c:v>
                </c:pt>
                <c:pt idx="54">
                  <c:v>6535.5</c:v>
                </c:pt>
                <c:pt idx="55">
                  <c:v>9895.5</c:v>
                </c:pt>
              </c:numCache>
            </c:numRef>
          </c:xVal>
          <c:yVal>
            <c:numRef>
              <c:f>Active!$M$21:$M$992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4D20-4D3B-AD83-F0584B51993E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s7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1.5E-3</c:v>
                  </c:pt>
                  <c:pt idx="31">
                    <c:v>2.5000000000000001E-3</c:v>
                  </c:pt>
                  <c:pt idx="32">
                    <c:v>2E-3</c:v>
                  </c:pt>
                  <c:pt idx="33">
                    <c:v>2.5999999999999999E-3</c:v>
                  </c:pt>
                  <c:pt idx="34">
                    <c:v>8.0000000000000002E-3</c:v>
                  </c:pt>
                  <c:pt idx="35">
                    <c:v>2E-3</c:v>
                  </c:pt>
                  <c:pt idx="36">
                    <c:v>8.0000000000000004E-4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2.5000000000000001E-3</c:v>
                  </c:pt>
                  <c:pt idx="42">
                    <c:v>1.9E-3</c:v>
                  </c:pt>
                  <c:pt idx="43">
                    <c:v>0</c:v>
                  </c:pt>
                  <c:pt idx="44">
                    <c:v>5.9999999999999995E-4</c:v>
                  </c:pt>
                  <c:pt idx="45">
                    <c:v>0</c:v>
                  </c:pt>
                  <c:pt idx="46">
                    <c:v>2.9999999999999997E-4</c:v>
                  </c:pt>
                  <c:pt idx="47">
                    <c:v>3.0000000000000001E-3</c:v>
                  </c:pt>
                  <c:pt idx="48">
                    <c:v>5.0000000000000001E-4</c:v>
                  </c:pt>
                  <c:pt idx="49">
                    <c:v>3.0000000000000001E-3</c:v>
                  </c:pt>
                  <c:pt idx="50">
                    <c:v>2.9999999999999997E-4</c:v>
                  </c:pt>
                  <c:pt idx="51">
                    <c:v>1E-4</c:v>
                  </c:pt>
                  <c:pt idx="52">
                    <c:v>1E-3</c:v>
                  </c:pt>
                  <c:pt idx="53">
                    <c:v>0</c:v>
                  </c:pt>
                  <c:pt idx="54">
                    <c:v>4.6E-5</c:v>
                  </c:pt>
                  <c:pt idx="55">
                    <c:v>1E-4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1.5E-3</c:v>
                  </c:pt>
                  <c:pt idx="31">
                    <c:v>2.5000000000000001E-3</c:v>
                  </c:pt>
                  <c:pt idx="32">
                    <c:v>2E-3</c:v>
                  </c:pt>
                  <c:pt idx="33">
                    <c:v>2.5999999999999999E-3</c:v>
                  </c:pt>
                  <c:pt idx="34">
                    <c:v>8.0000000000000002E-3</c:v>
                  </c:pt>
                  <c:pt idx="35">
                    <c:v>2E-3</c:v>
                  </c:pt>
                  <c:pt idx="36">
                    <c:v>8.0000000000000004E-4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2.5000000000000001E-3</c:v>
                  </c:pt>
                  <c:pt idx="42">
                    <c:v>1.9E-3</c:v>
                  </c:pt>
                  <c:pt idx="43">
                    <c:v>0</c:v>
                  </c:pt>
                  <c:pt idx="44">
                    <c:v>5.9999999999999995E-4</c:v>
                  </c:pt>
                  <c:pt idx="45">
                    <c:v>0</c:v>
                  </c:pt>
                  <c:pt idx="46">
                    <c:v>2.9999999999999997E-4</c:v>
                  </c:pt>
                  <c:pt idx="47">
                    <c:v>3.0000000000000001E-3</c:v>
                  </c:pt>
                  <c:pt idx="48">
                    <c:v>5.0000000000000001E-4</c:v>
                  </c:pt>
                  <c:pt idx="49">
                    <c:v>3.0000000000000001E-3</c:v>
                  </c:pt>
                  <c:pt idx="50">
                    <c:v>2.9999999999999997E-4</c:v>
                  </c:pt>
                  <c:pt idx="51">
                    <c:v>1E-4</c:v>
                  </c:pt>
                  <c:pt idx="52">
                    <c:v>1E-3</c:v>
                  </c:pt>
                  <c:pt idx="53">
                    <c:v>0</c:v>
                  </c:pt>
                  <c:pt idx="54">
                    <c:v>4.6E-5</c:v>
                  </c:pt>
                  <c:pt idx="55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-35150</c:v>
                </c:pt>
                <c:pt idx="1">
                  <c:v>-33856.5</c:v>
                </c:pt>
                <c:pt idx="2">
                  <c:v>-33821</c:v>
                </c:pt>
                <c:pt idx="3">
                  <c:v>-33749</c:v>
                </c:pt>
                <c:pt idx="4">
                  <c:v>-33501.5</c:v>
                </c:pt>
                <c:pt idx="5">
                  <c:v>-33042.5</c:v>
                </c:pt>
                <c:pt idx="6">
                  <c:v>-32053</c:v>
                </c:pt>
                <c:pt idx="7">
                  <c:v>-31888.5</c:v>
                </c:pt>
                <c:pt idx="8">
                  <c:v>-16235.5</c:v>
                </c:pt>
                <c:pt idx="9">
                  <c:v>-12556</c:v>
                </c:pt>
                <c:pt idx="10">
                  <c:v>-11908</c:v>
                </c:pt>
                <c:pt idx="11">
                  <c:v>-11908</c:v>
                </c:pt>
                <c:pt idx="12">
                  <c:v>-11301</c:v>
                </c:pt>
                <c:pt idx="13">
                  <c:v>-11301</c:v>
                </c:pt>
                <c:pt idx="14">
                  <c:v>-11301</c:v>
                </c:pt>
                <c:pt idx="15">
                  <c:v>-11301</c:v>
                </c:pt>
                <c:pt idx="16">
                  <c:v>-11301</c:v>
                </c:pt>
                <c:pt idx="17">
                  <c:v>-10636</c:v>
                </c:pt>
                <c:pt idx="18">
                  <c:v>-10636</c:v>
                </c:pt>
                <c:pt idx="19">
                  <c:v>-10636</c:v>
                </c:pt>
                <c:pt idx="20">
                  <c:v>-10605</c:v>
                </c:pt>
                <c:pt idx="21">
                  <c:v>-10605</c:v>
                </c:pt>
                <c:pt idx="22">
                  <c:v>-9973</c:v>
                </c:pt>
                <c:pt idx="23">
                  <c:v>-9973</c:v>
                </c:pt>
                <c:pt idx="24">
                  <c:v>-7883</c:v>
                </c:pt>
                <c:pt idx="25">
                  <c:v>-6318.5</c:v>
                </c:pt>
                <c:pt idx="26">
                  <c:v>-6318.5</c:v>
                </c:pt>
                <c:pt idx="27">
                  <c:v>-6318.5</c:v>
                </c:pt>
                <c:pt idx="28">
                  <c:v>-6318.5</c:v>
                </c:pt>
                <c:pt idx="29">
                  <c:v>-6318.5</c:v>
                </c:pt>
                <c:pt idx="30">
                  <c:v>-5622.5</c:v>
                </c:pt>
                <c:pt idx="31">
                  <c:v>-5612.5</c:v>
                </c:pt>
                <c:pt idx="32">
                  <c:v>-5496.5</c:v>
                </c:pt>
                <c:pt idx="33">
                  <c:v>-5440.5</c:v>
                </c:pt>
                <c:pt idx="34">
                  <c:v>-4319.5</c:v>
                </c:pt>
                <c:pt idx="35">
                  <c:v>-4257.5</c:v>
                </c:pt>
                <c:pt idx="36">
                  <c:v>-3532.5</c:v>
                </c:pt>
                <c:pt idx="37">
                  <c:v>-3528.5</c:v>
                </c:pt>
                <c:pt idx="38">
                  <c:v>-3528.5</c:v>
                </c:pt>
                <c:pt idx="39">
                  <c:v>-2830.5</c:v>
                </c:pt>
                <c:pt idx="40">
                  <c:v>-2830.5</c:v>
                </c:pt>
                <c:pt idx="41">
                  <c:v>-2797.5</c:v>
                </c:pt>
                <c:pt idx="42">
                  <c:v>-2041.5</c:v>
                </c:pt>
                <c:pt idx="43">
                  <c:v>-1438.5</c:v>
                </c:pt>
                <c:pt idx="44">
                  <c:v>-791</c:v>
                </c:pt>
                <c:pt idx="45">
                  <c:v>-727</c:v>
                </c:pt>
                <c:pt idx="46">
                  <c:v>0</c:v>
                </c:pt>
                <c:pt idx="47">
                  <c:v>1322.5</c:v>
                </c:pt>
                <c:pt idx="48">
                  <c:v>1396</c:v>
                </c:pt>
                <c:pt idx="49">
                  <c:v>1504.5</c:v>
                </c:pt>
                <c:pt idx="50">
                  <c:v>1506.5</c:v>
                </c:pt>
                <c:pt idx="51">
                  <c:v>1547.5</c:v>
                </c:pt>
                <c:pt idx="52">
                  <c:v>2836.5</c:v>
                </c:pt>
                <c:pt idx="53">
                  <c:v>6535.5</c:v>
                </c:pt>
                <c:pt idx="54">
                  <c:v>6535.5</c:v>
                </c:pt>
                <c:pt idx="55">
                  <c:v>9895.5</c:v>
                </c:pt>
              </c:numCache>
            </c:numRef>
          </c:xVal>
          <c:yVal>
            <c:numRef>
              <c:f>Active!$N$21:$N$992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4D20-4D3B-AD83-F0584B51993E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LinFit 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Active!$F$21:$F$992</c:f>
              <c:numCache>
                <c:formatCode>General</c:formatCode>
                <c:ptCount val="972"/>
                <c:pt idx="0">
                  <c:v>-35150</c:v>
                </c:pt>
                <c:pt idx="1">
                  <c:v>-33856.5</c:v>
                </c:pt>
                <c:pt idx="2">
                  <c:v>-33821</c:v>
                </c:pt>
                <c:pt idx="3">
                  <c:v>-33749</c:v>
                </c:pt>
                <c:pt idx="4">
                  <c:v>-33501.5</c:v>
                </c:pt>
                <c:pt idx="5">
                  <c:v>-33042.5</c:v>
                </c:pt>
                <c:pt idx="6">
                  <c:v>-32053</c:v>
                </c:pt>
                <c:pt idx="7">
                  <c:v>-31888.5</c:v>
                </c:pt>
                <c:pt idx="8">
                  <c:v>-16235.5</c:v>
                </c:pt>
                <c:pt idx="9">
                  <c:v>-12556</c:v>
                </c:pt>
                <c:pt idx="10">
                  <c:v>-11908</c:v>
                </c:pt>
                <c:pt idx="11">
                  <c:v>-11908</c:v>
                </c:pt>
                <c:pt idx="12">
                  <c:v>-11301</c:v>
                </c:pt>
                <c:pt idx="13">
                  <c:v>-11301</c:v>
                </c:pt>
                <c:pt idx="14">
                  <c:v>-11301</c:v>
                </c:pt>
                <c:pt idx="15">
                  <c:v>-11301</c:v>
                </c:pt>
                <c:pt idx="16">
                  <c:v>-11301</c:v>
                </c:pt>
                <c:pt idx="17">
                  <c:v>-10636</c:v>
                </c:pt>
                <c:pt idx="18">
                  <c:v>-10636</c:v>
                </c:pt>
                <c:pt idx="19">
                  <c:v>-10636</c:v>
                </c:pt>
                <c:pt idx="20">
                  <c:v>-10605</c:v>
                </c:pt>
                <c:pt idx="21">
                  <c:v>-10605</c:v>
                </c:pt>
                <c:pt idx="22">
                  <c:v>-9973</c:v>
                </c:pt>
                <c:pt idx="23">
                  <c:v>-9973</c:v>
                </c:pt>
                <c:pt idx="24">
                  <c:v>-7883</c:v>
                </c:pt>
                <c:pt idx="25">
                  <c:v>-6318.5</c:v>
                </c:pt>
                <c:pt idx="26">
                  <c:v>-6318.5</c:v>
                </c:pt>
                <c:pt idx="27">
                  <c:v>-6318.5</c:v>
                </c:pt>
                <c:pt idx="28">
                  <c:v>-6318.5</c:v>
                </c:pt>
                <c:pt idx="29">
                  <c:v>-6318.5</c:v>
                </c:pt>
                <c:pt idx="30">
                  <c:v>-5622.5</c:v>
                </c:pt>
                <c:pt idx="31">
                  <c:v>-5612.5</c:v>
                </c:pt>
                <c:pt idx="32">
                  <c:v>-5496.5</c:v>
                </c:pt>
                <c:pt idx="33">
                  <c:v>-5440.5</c:v>
                </c:pt>
                <c:pt idx="34">
                  <c:v>-4319.5</c:v>
                </c:pt>
                <c:pt idx="35">
                  <c:v>-4257.5</c:v>
                </c:pt>
                <c:pt idx="36">
                  <c:v>-3532.5</c:v>
                </c:pt>
                <c:pt idx="37">
                  <c:v>-3528.5</c:v>
                </c:pt>
                <c:pt idx="38">
                  <c:v>-3528.5</c:v>
                </c:pt>
                <c:pt idx="39">
                  <c:v>-2830.5</c:v>
                </c:pt>
                <c:pt idx="40">
                  <c:v>-2830.5</c:v>
                </c:pt>
                <c:pt idx="41">
                  <c:v>-2797.5</c:v>
                </c:pt>
                <c:pt idx="42">
                  <c:v>-2041.5</c:v>
                </c:pt>
                <c:pt idx="43">
                  <c:v>-1438.5</c:v>
                </c:pt>
                <c:pt idx="44">
                  <c:v>-791</c:v>
                </c:pt>
                <c:pt idx="45">
                  <c:v>-727</c:v>
                </c:pt>
                <c:pt idx="46">
                  <c:v>0</c:v>
                </c:pt>
                <c:pt idx="47">
                  <c:v>1322.5</c:v>
                </c:pt>
                <c:pt idx="48">
                  <c:v>1396</c:v>
                </c:pt>
                <c:pt idx="49">
                  <c:v>1504.5</c:v>
                </c:pt>
                <c:pt idx="50">
                  <c:v>1506.5</c:v>
                </c:pt>
                <c:pt idx="51">
                  <c:v>1547.5</c:v>
                </c:pt>
                <c:pt idx="52">
                  <c:v>2836.5</c:v>
                </c:pt>
                <c:pt idx="53">
                  <c:v>6535.5</c:v>
                </c:pt>
                <c:pt idx="54">
                  <c:v>6535.5</c:v>
                </c:pt>
                <c:pt idx="55">
                  <c:v>9895.5</c:v>
                </c:pt>
              </c:numCache>
            </c:numRef>
          </c:xVal>
          <c:yVal>
            <c:numRef>
              <c:f>Active!$O$21:$O$992</c:f>
              <c:numCache>
                <c:formatCode>General</c:formatCode>
                <c:ptCount val="972"/>
                <c:pt idx="0">
                  <c:v>2.0078113750183783E-3</c:v>
                </c:pt>
                <c:pt idx="1">
                  <c:v>1.9854129149254854E-3</c:v>
                </c:pt>
                <c:pt idx="2">
                  <c:v>1.9847981910497241E-3</c:v>
                </c:pt>
                <c:pt idx="3">
                  <c:v>1.9835514271326861E-3</c:v>
                </c:pt>
                <c:pt idx="4">
                  <c:v>1.9792656761678691E-3</c:v>
                </c:pt>
                <c:pt idx="5">
                  <c:v>1.9713175561967538E-3</c:v>
                </c:pt>
                <c:pt idx="6">
                  <c:v>1.9541832104202424E-3</c:v>
                </c:pt>
                <c:pt idx="7">
                  <c:v>1.9513347011931217E-3</c:v>
                </c:pt>
                <c:pt idx="8">
                  <c:v>1.6802847623960217E-3</c:v>
                </c:pt>
                <c:pt idx="9">
                  <c:v>1.6165699313857407E-3</c:v>
                </c:pt>
                <c:pt idx="10">
                  <c:v>1.6053490561324013E-3</c:v>
                </c:pt>
                <c:pt idx="11">
                  <c:v>1.6053490561324013E-3</c:v>
                </c:pt>
                <c:pt idx="12">
                  <c:v>1.5948381436651528E-3</c:v>
                </c:pt>
                <c:pt idx="13">
                  <c:v>1.5948381436651528E-3</c:v>
                </c:pt>
                <c:pt idx="14">
                  <c:v>1.5948381436651528E-3</c:v>
                </c:pt>
                <c:pt idx="15">
                  <c:v>1.5948381436651528E-3</c:v>
                </c:pt>
                <c:pt idx="16">
                  <c:v>1.5948381436651528E-3</c:v>
                </c:pt>
                <c:pt idx="17">
                  <c:v>1.5833228935980684E-3</c:v>
                </c:pt>
                <c:pt idx="18">
                  <c:v>1.5833228935980684E-3</c:v>
                </c:pt>
                <c:pt idx="19">
                  <c:v>1.5833228935980684E-3</c:v>
                </c:pt>
                <c:pt idx="20">
                  <c:v>1.5827860924671217E-3</c:v>
                </c:pt>
                <c:pt idx="21">
                  <c:v>1.5827860924671217E-3</c:v>
                </c:pt>
                <c:pt idx="22">
                  <c:v>1.5718422758620129E-3</c:v>
                </c:pt>
                <c:pt idx="23">
                  <c:v>1.5718422758620129E-3</c:v>
                </c:pt>
                <c:pt idx="24">
                  <c:v>1.5356514899368906E-3</c:v>
                </c:pt>
                <c:pt idx="25">
                  <c:v>1.5085603489895922E-3</c:v>
                </c:pt>
                <c:pt idx="26">
                  <c:v>1.5085603489895922E-3</c:v>
                </c:pt>
                <c:pt idx="27">
                  <c:v>1.5085603489895922E-3</c:v>
                </c:pt>
                <c:pt idx="28">
                  <c:v>1.5085603489895922E-3</c:v>
                </c:pt>
                <c:pt idx="29">
                  <c:v>1.5085603489895922E-3</c:v>
                </c:pt>
                <c:pt idx="30">
                  <c:v>1.4965082977915611E-3</c:v>
                </c:pt>
                <c:pt idx="31">
                  <c:v>1.4963351361364169E-3</c:v>
                </c:pt>
                <c:pt idx="32">
                  <c:v>1.4943264609367452E-3</c:v>
                </c:pt>
                <c:pt idx="33">
                  <c:v>1.4933567556679379E-3</c:v>
                </c:pt>
                <c:pt idx="34">
                  <c:v>1.4739453341262815E-3</c:v>
                </c:pt>
                <c:pt idx="35">
                  <c:v>1.4728717318643878E-3</c:v>
                </c:pt>
                <c:pt idx="36">
                  <c:v>1.4603175118664388E-3</c:v>
                </c:pt>
                <c:pt idx="37">
                  <c:v>1.4602482472043812E-3</c:v>
                </c:pt>
                <c:pt idx="38">
                  <c:v>1.4602482472043812E-3</c:v>
                </c:pt>
                <c:pt idx="39">
                  <c:v>1.4481615636753212E-3</c:v>
                </c:pt>
                <c:pt idx="40">
                  <c:v>1.4481615636753212E-3</c:v>
                </c:pt>
                <c:pt idx="41">
                  <c:v>1.4475901302133456E-3</c:v>
                </c:pt>
                <c:pt idx="42">
                  <c:v>1.4344991090844497E-3</c:v>
                </c:pt>
                <c:pt idx="43">
                  <c:v>1.424057461279259E-3</c:v>
                </c:pt>
                <c:pt idx="44">
                  <c:v>1.4128452441086767E-3</c:v>
                </c:pt>
                <c:pt idx="45">
                  <c:v>1.4117370095157544E-3</c:v>
                </c:pt>
                <c:pt idx="46">
                  <c:v>1.3991481571867764E-3</c:v>
                </c:pt>
                <c:pt idx="47">
                  <c:v>1.3762475282939658E-3</c:v>
                </c:pt>
                <c:pt idx="48">
                  <c:v>1.3749747901286565E-3</c:v>
                </c:pt>
                <c:pt idx="49">
                  <c:v>1.3730959861703426E-3</c:v>
                </c:pt>
                <c:pt idx="50">
                  <c:v>1.3730613538393138E-3</c:v>
                </c:pt>
                <c:pt idx="51">
                  <c:v>1.372351391053223E-3</c:v>
                </c:pt>
                <c:pt idx="52">
                  <c:v>1.3500308537051451E-3</c:v>
                </c:pt>
                <c:pt idx="53">
                  <c:v>1.285978357467333E-3</c:v>
                </c:pt>
                <c:pt idx="54">
                  <c:v>1.285978357467333E-3</c:v>
                </c:pt>
                <c:pt idx="55">
                  <c:v>1.2277960413389069E-3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4D20-4D3B-AD83-F0584B5199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98126328"/>
        <c:axId val="1"/>
      </c:scatterChart>
      <c:valAx>
        <c:axId val="498126328"/>
        <c:scaling>
          <c:orientation val="minMax"/>
          <c:max val="10000"/>
          <c:min val="-10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24839400428265"/>
              <c:y val="0.8369243690692509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0.1"/>
          <c:min val="-0.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7815845824411134E-2"/>
              <c:y val="0.3692314153038562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9812632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1991434689507495"/>
          <c:y val="0.92000129214617399"/>
          <c:w val="0.86937901498929337"/>
          <c:h val="6.153846153846154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V1355 Aql - O-C Diagr.</a:t>
            </a:r>
          </a:p>
        </c:rich>
      </c:tx>
      <c:layout>
        <c:manualLayout>
          <c:xMode val="edge"/>
          <c:yMode val="edge"/>
          <c:x val="0.3352496455184481"/>
          <c:y val="3.374233128834355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6283555367642794"/>
          <c:y val="0.14723926380368099"/>
          <c:w val="0.77586352045827434"/>
          <c:h val="0.62883435582822089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Active!$F$21:$F$992</c:f>
              <c:numCache>
                <c:formatCode>General</c:formatCode>
                <c:ptCount val="972"/>
                <c:pt idx="0">
                  <c:v>-35150</c:v>
                </c:pt>
                <c:pt idx="1">
                  <c:v>-33856.5</c:v>
                </c:pt>
                <c:pt idx="2">
                  <c:v>-33821</c:v>
                </c:pt>
                <c:pt idx="3">
                  <c:v>-33749</c:v>
                </c:pt>
                <c:pt idx="4">
                  <c:v>-33501.5</c:v>
                </c:pt>
                <c:pt idx="5">
                  <c:v>-33042.5</c:v>
                </c:pt>
                <c:pt idx="6">
                  <c:v>-32053</c:v>
                </c:pt>
                <c:pt idx="7">
                  <c:v>-31888.5</c:v>
                </c:pt>
                <c:pt idx="8">
                  <c:v>-16235.5</c:v>
                </c:pt>
                <c:pt idx="9">
                  <c:v>-12556</c:v>
                </c:pt>
                <c:pt idx="10">
                  <c:v>-11908</c:v>
                </c:pt>
                <c:pt idx="11">
                  <c:v>-11908</c:v>
                </c:pt>
                <c:pt idx="12">
                  <c:v>-11301</c:v>
                </c:pt>
                <c:pt idx="13">
                  <c:v>-11301</c:v>
                </c:pt>
                <c:pt idx="14">
                  <c:v>-11301</c:v>
                </c:pt>
                <c:pt idx="15">
                  <c:v>-11301</c:v>
                </c:pt>
                <c:pt idx="16">
                  <c:v>-11301</c:v>
                </c:pt>
                <c:pt idx="17">
                  <c:v>-10636</c:v>
                </c:pt>
                <c:pt idx="18">
                  <c:v>-10636</c:v>
                </c:pt>
                <c:pt idx="19">
                  <c:v>-10636</c:v>
                </c:pt>
                <c:pt idx="20">
                  <c:v>-10605</c:v>
                </c:pt>
                <c:pt idx="21">
                  <c:v>-10605</c:v>
                </c:pt>
                <c:pt idx="22">
                  <c:v>-9973</c:v>
                </c:pt>
                <c:pt idx="23">
                  <c:v>-9973</c:v>
                </c:pt>
                <c:pt idx="24">
                  <c:v>-7883</c:v>
                </c:pt>
                <c:pt idx="25">
                  <c:v>-6318.5</c:v>
                </c:pt>
                <c:pt idx="26">
                  <c:v>-6318.5</c:v>
                </c:pt>
                <c:pt idx="27">
                  <c:v>-6318.5</c:v>
                </c:pt>
                <c:pt idx="28">
                  <c:v>-6318.5</c:v>
                </c:pt>
                <c:pt idx="29">
                  <c:v>-6318.5</c:v>
                </c:pt>
                <c:pt idx="30">
                  <c:v>-5622.5</c:v>
                </c:pt>
                <c:pt idx="31">
                  <c:v>-5612.5</c:v>
                </c:pt>
                <c:pt idx="32">
                  <c:v>-5496.5</c:v>
                </c:pt>
                <c:pt idx="33">
                  <c:v>-5440.5</c:v>
                </c:pt>
                <c:pt idx="34">
                  <c:v>-4319.5</c:v>
                </c:pt>
                <c:pt idx="35">
                  <c:v>-4257.5</c:v>
                </c:pt>
                <c:pt idx="36">
                  <c:v>-3532.5</c:v>
                </c:pt>
                <c:pt idx="37">
                  <c:v>-3528.5</c:v>
                </c:pt>
                <c:pt idx="38">
                  <c:v>-3528.5</c:v>
                </c:pt>
                <c:pt idx="39">
                  <c:v>-2830.5</c:v>
                </c:pt>
                <c:pt idx="40">
                  <c:v>-2830.5</c:v>
                </c:pt>
                <c:pt idx="41">
                  <c:v>-2797.5</c:v>
                </c:pt>
                <c:pt idx="42">
                  <c:v>-2041.5</c:v>
                </c:pt>
                <c:pt idx="43">
                  <c:v>-1438.5</c:v>
                </c:pt>
                <c:pt idx="44">
                  <c:v>-791</c:v>
                </c:pt>
                <c:pt idx="45">
                  <c:v>-727</c:v>
                </c:pt>
                <c:pt idx="46">
                  <c:v>0</c:v>
                </c:pt>
                <c:pt idx="47">
                  <c:v>1322.5</c:v>
                </c:pt>
                <c:pt idx="48">
                  <c:v>1396</c:v>
                </c:pt>
                <c:pt idx="49">
                  <c:v>1504.5</c:v>
                </c:pt>
                <c:pt idx="50">
                  <c:v>1506.5</c:v>
                </c:pt>
                <c:pt idx="51">
                  <c:v>1547.5</c:v>
                </c:pt>
                <c:pt idx="52">
                  <c:v>2836.5</c:v>
                </c:pt>
                <c:pt idx="53">
                  <c:v>6535.5</c:v>
                </c:pt>
                <c:pt idx="54">
                  <c:v>6535.5</c:v>
                </c:pt>
                <c:pt idx="55">
                  <c:v>9895.5</c:v>
                </c:pt>
              </c:numCache>
            </c:numRef>
          </c:xVal>
          <c:yVal>
            <c:numRef>
              <c:f>Active!$H$21:$H$992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0DB-4DD9-A20C-089860F866CC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Active!$D$21:$D$992</c:f>
                <c:numCache>
                  <c:formatCode>General</c:formatCode>
                  <c:ptCount val="9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1.5E-3</c:v>
                  </c:pt>
                  <c:pt idx="31">
                    <c:v>2.5000000000000001E-3</c:v>
                  </c:pt>
                  <c:pt idx="32">
                    <c:v>2E-3</c:v>
                  </c:pt>
                  <c:pt idx="33">
                    <c:v>2.5999999999999999E-3</c:v>
                  </c:pt>
                  <c:pt idx="34">
                    <c:v>8.0000000000000002E-3</c:v>
                  </c:pt>
                  <c:pt idx="35">
                    <c:v>2E-3</c:v>
                  </c:pt>
                  <c:pt idx="36">
                    <c:v>8.0000000000000004E-4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2.5000000000000001E-3</c:v>
                  </c:pt>
                  <c:pt idx="42">
                    <c:v>1.9E-3</c:v>
                  </c:pt>
                  <c:pt idx="43">
                    <c:v>0</c:v>
                  </c:pt>
                  <c:pt idx="44">
                    <c:v>5.9999999999999995E-4</c:v>
                  </c:pt>
                  <c:pt idx="45">
                    <c:v>0</c:v>
                  </c:pt>
                  <c:pt idx="46">
                    <c:v>2.9999999999999997E-4</c:v>
                  </c:pt>
                  <c:pt idx="47">
                    <c:v>3.0000000000000001E-3</c:v>
                  </c:pt>
                  <c:pt idx="48">
                    <c:v>5.0000000000000001E-4</c:v>
                  </c:pt>
                  <c:pt idx="49">
                    <c:v>3.0000000000000001E-3</c:v>
                  </c:pt>
                  <c:pt idx="50">
                    <c:v>2.9999999999999997E-4</c:v>
                  </c:pt>
                  <c:pt idx="51">
                    <c:v>1E-4</c:v>
                  </c:pt>
                  <c:pt idx="52">
                    <c:v>1E-3</c:v>
                  </c:pt>
                  <c:pt idx="53">
                    <c:v>0</c:v>
                  </c:pt>
                  <c:pt idx="54">
                    <c:v>4.6E-5</c:v>
                  </c:pt>
                  <c:pt idx="55">
                    <c:v>1E-4</c:v>
                  </c:pt>
                </c:numCache>
              </c:numRef>
            </c:plus>
            <c:minus>
              <c:numRef>
                <c:f>Active!$D$21:$D$992</c:f>
                <c:numCache>
                  <c:formatCode>General</c:formatCode>
                  <c:ptCount val="9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1.5E-3</c:v>
                  </c:pt>
                  <c:pt idx="31">
                    <c:v>2.5000000000000001E-3</c:v>
                  </c:pt>
                  <c:pt idx="32">
                    <c:v>2E-3</c:v>
                  </c:pt>
                  <c:pt idx="33">
                    <c:v>2.5999999999999999E-3</c:v>
                  </c:pt>
                  <c:pt idx="34">
                    <c:v>8.0000000000000002E-3</c:v>
                  </c:pt>
                  <c:pt idx="35">
                    <c:v>2E-3</c:v>
                  </c:pt>
                  <c:pt idx="36">
                    <c:v>8.0000000000000004E-4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2.5000000000000001E-3</c:v>
                  </c:pt>
                  <c:pt idx="42">
                    <c:v>1.9E-3</c:v>
                  </c:pt>
                  <c:pt idx="43">
                    <c:v>0</c:v>
                  </c:pt>
                  <c:pt idx="44">
                    <c:v>5.9999999999999995E-4</c:v>
                  </c:pt>
                  <c:pt idx="45">
                    <c:v>0</c:v>
                  </c:pt>
                  <c:pt idx="46">
                    <c:v>2.9999999999999997E-4</c:v>
                  </c:pt>
                  <c:pt idx="47">
                    <c:v>3.0000000000000001E-3</c:v>
                  </c:pt>
                  <c:pt idx="48">
                    <c:v>5.0000000000000001E-4</c:v>
                  </c:pt>
                  <c:pt idx="49">
                    <c:v>3.0000000000000001E-3</c:v>
                  </c:pt>
                  <c:pt idx="50">
                    <c:v>2.9999999999999997E-4</c:v>
                  </c:pt>
                  <c:pt idx="51">
                    <c:v>1E-4</c:v>
                  </c:pt>
                  <c:pt idx="52">
                    <c:v>1E-3</c:v>
                  </c:pt>
                  <c:pt idx="53">
                    <c:v>0</c:v>
                  </c:pt>
                  <c:pt idx="54">
                    <c:v>4.6E-5</c:v>
                  </c:pt>
                  <c:pt idx="55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-35150</c:v>
                </c:pt>
                <c:pt idx="1">
                  <c:v>-33856.5</c:v>
                </c:pt>
                <c:pt idx="2">
                  <c:v>-33821</c:v>
                </c:pt>
                <c:pt idx="3">
                  <c:v>-33749</c:v>
                </c:pt>
                <c:pt idx="4">
                  <c:v>-33501.5</c:v>
                </c:pt>
                <c:pt idx="5">
                  <c:v>-33042.5</c:v>
                </c:pt>
                <c:pt idx="6">
                  <c:v>-32053</c:v>
                </c:pt>
                <c:pt idx="7">
                  <c:v>-31888.5</c:v>
                </c:pt>
                <c:pt idx="8">
                  <c:v>-16235.5</c:v>
                </c:pt>
                <c:pt idx="9">
                  <c:v>-12556</c:v>
                </c:pt>
                <c:pt idx="10">
                  <c:v>-11908</c:v>
                </c:pt>
                <c:pt idx="11">
                  <c:v>-11908</c:v>
                </c:pt>
                <c:pt idx="12">
                  <c:v>-11301</c:v>
                </c:pt>
                <c:pt idx="13">
                  <c:v>-11301</c:v>
                </c:pt>
                <c:pt idx="14">
                  <c:v>-11301</c:v>
                </c:pt>
                <c:pt idx="15">
                  <c:v>-11301</c:v>
                </c:pt>
                <c:pt idx="16">
                  <c:v>-11301</c:v>
                </c:pt>
                <c:pt idx="17">
                  <c:v>-10636</c:v>
                </c:pt>
                <c:pt idx="18">
                  <c:v>-10636</c:v>
                </c:pt>
                <c:pt idx="19">
                  <c:v>-10636</c:v>
                </c:pt>
                <c:pt idx="20">
                  <c:v>-10605</c:v>
                </c:pt>
                <c:pt idx="21">
                  <c:v>-10605</c:v>
                </c:pt>
                <c:pt idx="22">
                  <c:v>-9973</c:v>
                </c:pt>
                <c:pt idx="23">
                  <c:v>-9973</c:v>
                </c:pt>
                <c:pt idx="24">
                  <c:v>-7883</c:v>
                </c:pt>
                <c:pt idx="25">
                  <c:v>-6318.5</c:v>
                </c:pt>
                <c:pt idx="26">
                  <c:v>-6318.5</c:v>
                </c:pt>
                <c:pt idx="27">
                  <c:v>-6318.5</c:v>
                </c:pt>
                <c:pt idx="28">
                  <c:v>-6318.5</c:v>
                </c:pt>
                <c:pt idx="29">
                  <c:v>-6318.5</c:v>
                </c:pt>
                <c:pt idx="30">
                  <c:v>-5622.5</c:v>
                </c:pt>
                <c:pt idx="31">
                  <c:v>-5612.5</c:v>
                </c:pt>
                <c:pt idx="32">
                  <c:v>-5496.5</c:v>
                </c:pt>
                <c:pt idx="33">
                  <c:v>-5440.5</c:v>
                </c:pt>
                <c:pt idx="34">
                  <c:v>-4319.5</c:v>
                </c:pt>
                <c:pt idx="35">
                  <c:v>-4257.5</c:v>
                </c:pt>
                <c:pt idx="36">
                  <c:v>-3532.5</c:v>
                </c:pt>
                <c:pt idx="37">
                  <c:v>-3528.5</c:v>
                </c:pt>
                <c:pt idx="38">
                  <c:v>-3528.5</c:v>
                </c:pt>
                <c:pt idx="39">
                  <c:v>-2830.5</c:v>
                </c:pt>
                <c:pt idx="40">
                  <c:v>-2830.5</c:v>
                </c:pt>
                <c:pt idx="41">
                  <c:v>-2797.5</c:v>
                </c:pt>
                <c:pt idx="42">
                  <c:v>-2041.5</c:v>
                </c:pt>
                <c:pt idx="43">
                  <c:v>-1438.5</c:v>
                </c:pt>
                <c:pt idx="44">
                  <c:v>-791</c:v>
                </c:pt>
                <c:pt idx="45">
                  <c:v>-727</c:v>
                </c:pt>
                <c:pt idx="46">
                  <c:v>0</c:v>
                </c:pt>
                <c:pt idx="47">
                  <c:v>1322.5</c:v>
                </c:pt>
                <c:pt idx="48">
                  <c:v>1396</c:v>
                </c:pt>
                <c:pt idx="49">
                  <c:v>1504.5</c:v>
                </c:pt>
                <c:pt idx="50">
                  <c:v>1506.5</c:v>
                </c:pt>
                <c:pt idx="51">
                  <c:v>1547.5</c:v>
                </c:pt>
                <c:pt idx="52">
                  <c:v>2836.5</c:v>
                </c:pt>
                <c:pt idx="53">
                  <c:v>6535.5</c:v>
                </c:pt>
                <c:pt idx="54">
                  <c:v>6535.5</c:v>
                </c:pt>
                <c:pt idx="55">
                  <c:v>9895.5</c:v>
                </c:pt>
              </c:numCache>
            </c:numRef>
          </c:xVal>
          <c:yVal>
            <c:numRef>
              <c:f>Active!$I$21:$I$992</c:f>
              <c:numCache>
                <c:formatCode>General</c:formatCode>
                <c:ptCount val="972"/>
                <c:pt idx="0">
                  <c:v>-9.5231921412050724E-2</c:v>
                </c:pt>
                <c:pt idx="1">
                  <c:v>-8.7255747850576881E-2</c:v>
                </c:pt>
                <c:pt idx="2">
                  <c:v>-9.0736494537850376E-2</c:v>
                </c:pt>
                <c:pt idx="4">
                  <c:v>-8.6063214715977665E-2</c:v>
                </c:pt>
                <c:pt idx="5">
                  <c:v>-8.3842446518247016E-2</c:v>
                </c:pt>
                <c:pt idx="6">
                  <c:v>-7.7256498516362626E-2</c:v>
                </c:pt>
                <c:pt idx="7">
                  <c:v>-7.2413761328789406E-2</c:v>
                </c:pt>
                <c:pt idx="8">
                  <c:v>5.5047425201337319E-2</c:v>
                </c:pt>
                <c:pt idx="10">
                  <c:v>-1.1345005339535419E-2</c:v>
                </c:pt>
                <c:pt idx="11">
                  <c:v>-1.0345005335693713E-2</c:v>
                </c:pt>
                <c:pt idx="12">
                  <c:v>-5.7763641671044752E-3</c:v>
                </c:pt>
                <c:pt idx="13">
                  <c:v>-2.7763641701312736E-3</c:v>
                </c:pt>
                <c:pt idx="14">
                  <c:v>-7.7636416972381994E-4</c:v>
                </c:pt>
                <c:pt idx="15">
                  <c:v>1.2236358306836337E-3</c:v>
                </c:pt>
                <c:pt idx="16">
                  <c:v>3.2236358310910873E-3</c:v>
                </c:pt>
                <c:pt idx="17">
                  <c:v>-2.9227457562228665E-3</c:v>
                </c:pt>
                <c:pt idx="18">
                  <c:v>-2.9227457562228665E-3</c:v>
                </c:pt>
                <c:pt idx="19">
                  <c:v>-9.2274575581541285E-4</c:v>
                </c:pt>
                <c:pt idx="20">
                  <c:v>-6.3566372264176607E-3</c:v>
                </c:pt>
                <c:pt idx="21">
                  <c:v>-3.3566372294444591E-3</c:v>
                </c:pt>
                <c:pt idx="22">
                  <c:v>-1.492747243901249E-3</c:v>
                </c:pt>
                <c:pt idx="23">
                  <c:v>5.5072527538868599E-3</c:v>
                </c:pt>
                <c:pt idx="24">
                  <c:v>1.819005348806968E-2</c:v>
                </c:pt>
                <c:pt idx="25">
                  <c:v>-4.3327581806806847E-4</c:v>
                </c:pt>
                <c:pt idx="26">
                  <c:v>7.566724183561746E-3</c:v>
                </c:pt>
                <c:pt idx="27">
                  <c:v>2.2566724182979669E-2</c:v>
                </c:pt>
                <c:pt idx="28">
                  <c:v>2.4566724183387123E-2</c:v>
                </c:pt>
                <c:pt idx="29">
                  <c:v>2.6566724176518619E-2</c:v>
                </c:pt>
                <c:pt idx="34">
                  <c:v>-1.0251807689201087E-3</c:v>
                </c:pt>
                <c:pt idx="35">
                  <c:v>4.107036285859067E-3</c:v>
                </c:pt>
                <c:pt idx="47">
                  <c:v>5.0065712493960746E-3</c:v>
                </c:pt>
                <c:pt idx="49">
                  <c:v>1.5559826060780324E-3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20DB-4DD9-A20C-089860F866CC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Active!$D$21:$D$43</c:f>
                <c:numCache>
                  <c:formatCode>General</c:formatCode>
                  <c:ptCount val="2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plus>
            <c:minus>
              <c:numRef>
                <c:f>Active!$D$21:$D$43</c:f>
                <c:numCache>
                  <c:formatCode>General</c:formatCode>
                  <c:ptCount val="2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-35150</c:v>
                </c:pt>
                <c:pt idx="1">
                  <c:v>-33856.5</c:v>
                </c:pt>
                <c:pt idx="2">
                  <c:v>-33821</c:v>
                </c:pt>
                <c:pt idx="3">
                  <c:v>-33749</c:v>
                </c:pt>
                <c:pt idx="4">
                  <c:v>-33501.5</c:v>
                </c:pt>
                <c:pt idx="5">
                  <c:v>-33042.5</c:v>
                </c:pt>
                <c:pt idx="6">
                  <c:v>-32053</c:v>
                </c:pt>
                <c:pt idx="7">
                  <c:v>-31888.5</c:v>
                </c:pt>
                <c:pt idx="8">
                  <c:v>-16235.5</c:v>
                </c:pt>
                <c:pt idx="9">
                  <c:v>-12556</c:v>
                </c:pt>
                <c:pt idx="10">
                  <c:v>-11908</c:v>
                </c:pt>
                <c:pt idx="11">
                  <c:v>-11908</c:v>
                </c:pt>
                <c:pt idx="12">
                  <c:v>-11301</c:v>
                </c:pt>
                <c:pt idx="13">
                  <c:v>-11301</c:v>
                </c:pt>
                <c:pt idx="14">
                  <c:v>-11301</c:v>
                </c:pt>
                <c:pt idx="15">
                  <c:v>-11301</c:v>
                </c:pt>
                <c:pt idx="16">
                  <c:v>-11301</c:v>
                </c:pt>
                <c:pt idx="17">
                  <c:v>-10636</c:v>
                </c:pt>
                <c:pt idx="18">
                  <c:v>-10636</c:v>
                </c:pt>
                <c:pt idx="19">
                  <c:v>-10636</c:v>
                </c:pt>
                <c:pt idx="20">
                  <c:v>-10605</c:v>
                </c:pt>
                <c:pt idx="21">
                  <c:v>-10605</c:v>
                </c:pt>
                <c:pt idx="22">
                  <c:v>-9973</c:v>
                </c:pt>
                <c:pt idx="23">
                  <c:v>-9973</c:v>
                </c:pt>
                <c:pt idx="24">
                  <c:v>-7883</c:v>
                </c:pt>
                <c:pt idx="25">
                  <c:v>-6318.5</c:v>
                </c:pt>
                <c:pt idx="26">
                  <c:v>-6318.5</c:v>
                </c:pt>
                <c:pt idx="27">
                  <c:v>-6318.5</c:v>
                </c:pt>
                <c:pt idx="28">
                  <c:v>-6318.5</c:v>
                </c:pt>
                <c:pt idx="29">
                  <c:v>-6318.5</c:v>
                </c:pt>
                <c:pt idx="30">
                  <c:v>-5622.5</c:v>
                </c:pt>
                <c:pt idx="31">
                  <c:v>-5612.5</c:v>
                </c:pt>
                <c:pt idx="32">
                  <c:v>-5496.5</c:v>
                </c:pt>
                <c:pt idx="33">
                  <c:v>-5440.5</c:v>
                </c:pt>
                <c:pt idx="34">
                  <c:v>-4319.5</c:v>
                </c:pt>
                <c:pt idx="35">
                  <c:v>-4257.5</c:v>
                </c:pt>
                <c:pt idx="36">
                  <c:v>-3532.5</c:v>
                </c:pt>
                <c:pt idx="37">
                  <c:v>-3528.5</c:v>
                </c:pt>
                <c:pt idx="38">
                  <c:v>-3528.5</c:v>
                </c:pt>
                <c:pt idx="39">
                  <c:v>-2830.5</c:v>
                </c:pt>
                <c:pt idx="40">
                  <c:v>-2830.5</c:v>
                </c:pt>
                <c:pt idx="41">
                  <c:v>-2797.5</c:v>
                </c:pt>
                <c:pt idx="42">
                  <c:v>-2041.5</c:v>
                </c:pt>
                <c:pt idx="43">
                  <c:v>-1438.5</c:v>
                </c:pt>
                <c:pt idx="44">
                  <c:v>-791</c:v>
                </c:pt>
                <c:pt idx="45">
                  <c:v>-727</c:v>
                </c:pt>
                <c:pt idx="46">
                  <c:v>0</c:v>
                </c:pt>
                <c:pt idx="47">
                  <c:v>1322.5</c:v>
                </c:pt>
                <c:pt idx="48">
                  <c:v>1396</c:v>
                </c:pt>
                <c:pt idx="49">
                  <c:v>1504.5</c:v>
                </c:pt>
                <c:pt idx="50">
                  <c:v>1506.5</c:v>
                </c:pt>
                <c:pt idx="51">
                  <c:v>1547.5</c:v>
                </c:pt>
                <c:pt idx="52">
                  <c:v>2836.5</c:v>
                </c:pt>
                <c:pt idx="53">
                  <c:v>6535.5</c:v>
                </c:pt>
                <c:pt idx="54">
                  <c:v>6535.5</c:v>
                </c:pt>
                <c:pt idx="55">
                  <c:v>9895.5</c:v>
                </c:pt>
              </c:numCache>
            </c:numRef>
          </c:xVal>
          <c:yVal>
            <c:numRef>
              <c:f>Active!$J$21:$J$992</c:f>
              <c:numCache>
                <c:formatCode>General</c:formatCode>
                <c:ptCount val="972"/>
                <c:pt idx="3">
                  <c:v>1.9835514271326861E-3</c:v>
                </c:pt>
                <c:pt idx="30">
                  <c:v>-2.4135488856700249E-3</c:v>
                </c:pt>
                <c:pt idx="36">
                  <c:v>2.5692518465803005E-3</c:v>
                </c:pt>
                <c:pt idx="37">
                  <c:v>-1.7835083417594433E-3</c:v>
                </c:pt>
                <c:pt idx="38">
                  <c:v>7.3164916611858644E-3</c:v>
                </c:pt>
                <c:pt idx="39">
                  <c:v>-1.4940161490812898E-2</c:v>
                </c:pt>
                <c:pt idx="40">
                  <c:v>1.659838504565414E-3</c:v>
                </c:pt>
                <c:pt idx="44">
                  <c:v>-8.5376336210174486E-4</c:v>
                </c:pt>
                <c:pt idx="46">
                  <c:v>-1.2120909304940142E-3</c:v>
                </c:pt>
                <c:pt idx="48">
                  <c:v>1.2746027568937279E-3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20DB-4DD9-A20C-089860F866CC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1.5E-3</c:v>
                  </c:pt>
                  <c:pt idx="31">
                    <c:v>2.5000000000000001E-3</c:v>
                  </c:pt>
                  <c:pt idx="32">
                    <c:v>2E-3</c:v>
                  </c:pt>
                  <c:pt idx="33">
                    <c:v>2.5999999999999999E-3</c:v>
                  </c:pt>
                  <c:pt idx="34">
                    <c:v>8.0000000000000002E-3</c:v>
                  </c:pt>
                  <c:pt idx="35">
                    <c:v>2E-3</c:v>
                  </c:pt>
                  <c:pt idx="36">
                    <c:v>8.0000000000000004E-4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2.5000000000000001E-3</c:v>
                  </c:pt>
                  <c:pt idx="42">
                    <c:v>1.9E-3</c:v>
                  </c:pt>
                  <c:pt idx="43">
                    <c:v>0</c:v>
                  </c:pt>
                  <c:pt idx="44">
                    <c:v>5.9999999999999995E-4</c:v>
                  </c:pt>
                  <c:pt idx="45">
                    <c:v>0</c:v>
                  </c:pt>
                  <c:pt idx="46">
                    <c:v>2.9999999999999997E-4</c:v>
                  </c:pt>
                  <c:pt idx="47">
                    <c:v>3.0000000000000001E-3</c:v>
                  </c:pt>
                  <c:pt idx="48">
                    <c:v>5.0000000000000001E-4</c:v>
                  </c:pt>
                  <c:pt idx="49">
                    <c:v>3.0000000000000001E-3</c:v>
                  </c:pt>
                  <c:pt idx="50">
                    <c:v>2.9999999999999997E-4</c:v>
                  </c:pt>
                  <c:pt idx="51">
                    <c:v>1E-4</c:v>
                  </c:pt>
                  <c:pt idx="52">
                    <c:v>1E-3</c:v>
                  </c:pt>
                  <c:pt idx="53">
                    <c:v>0</c:v>
                  </c:pt>
                  <c:pt idx="54">
                    <c:v>4.6E-5</c:v>
                  </c:pt>
                  <c:pt idx="55">
                    <c:v>1E-4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1.5E-3</c:v>
                  </c:pt>
                  <c:pt idx="31">
                    <c:v>2.5000000000000001E-3</c:v>
                  </c:pt>
                  <c:pt idx="32">
                    <c:v>2E-3</c:v>
                  </c:pt>
                  <c:pt idx="33">
                    <c:v>2.5999999999999999E-3</c:v>
                  </c:pt>
                  <c:pt idx="34">
                    <c:v>8.0000000000000002E-3</c:v>
                  </c:pt>
                  <c:pt idx="35">
                    <c:v>2E-3</c:v>
                  </c:pt>
                  <c:pt idx="36">
                    <c:v>8.0000000000000004E-4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2.5000000000000001E-3</c:v>
                  </c:pt>
                  <c:pt idx="42">
                    <c:v>1.9E-3</c:v>
                  </c:pt>
                  <c:pt idx="43">
                    <c:v>0</c:v>
                  </c:pt>
                  <c:pt idx="44">
                    <c:v>5.9999999999999995E-4</c:v>
                  </c:pt>
                  <c:pt idx="45">
                    <c:v>0</c:v>
                  </c:pt>
                  <c:pt idx="46">
                    <c:v>2.9999999999999997E-4</c:v>
                  </c:pt>
                  <c:pt idx="47">
                    <c:v>3.0000000000000001E-3</c:v>
                  </c:pt>
                  <c:pt idx="48">
                    <c:v>5.0000000000000001E-4</c:v>
                  </c:pt>
                  <c:pt idx="49">
                    <c:v>3.0000000000000001E-3</c:v>
                  </c:pt>
                  <c:pt idx="50">
                    <c:v>2.9999999999999997E-4</c:v>
                  </c:pt>
                  <c:pt idx="51">
                    <c:v>1E-4</c:v>
                  </c:pt>
                  <c:pt idx="52">
                    <c:v>1E-3</c:v>
                  </c:pt>
                  <c:pt idx="53">
                    <c:v>0</c:v>
                  </c:pt>
                  <c:pt idx="54">
                    <c:v>4.6E-5</c:v>
                  </c:pt>
                  <c:pt idx="55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-35150</c:v>
                </c:pt>
                <c:pt idx="1">
                  <c:v>-33856.5</c:v>
                </c:pt>
                <c:pt idx="2">
                  <c:v>-33821</c:v>
                </c:pt>
                <c:pt idx="3">
                  <c:v>-33749</c:v>
                </c:pt>
                <c:pt idx="4">
                  <c:v>-33501.5</c:v>
                </c:pt>
                <c:pt idx="5">
                  <c:v>-33042.5</c:v>
                </c:pt>
                <c:pt idx="6">
                  <c:v>-32053</c:v>
                </c:pt>
                <c:pt idx="7">
                  <c:v>-31888.5</c:v>
                </c:pt>
                <c:pt idx="8">
                  <c:v>-16235.5</c:v>
                </c:pt>
                <c:pt idx="9">
                  <c:v>-12556</c:v>
                </c:pt>
                <c:pt idx="10">
                  <c:v>-11908</c:v>
                </c:pt>
                <c:pt idx="11">
                  <c:v>-11908</c:v>
                </c:pt>
                <c:pt idx="12">
                  <c:v>-11301</c:v>
                </c:pt>
                <c:pt idx="13">
                  <c:v>-11301</c:v>
                </c:pt>
                <c:pt idx="14">
                  <c:v>-11301</c:v>
                </c:pt>
                <c:pt idx="15">
                  <c:v>-11301</c:v>
                </c:pt>
                <c:pt idx="16">
                  <c:v>-11301</c:v>
                </c:pt>
                <c:pt idx="17">
                  <c:v>-10636</c:v>
                </c:pt>
                <c:pt idx="18">
                  <c:v>-10636</c:v>
                </c:pt>
                <c:pt idx="19">
                  <c:v>-10636</c:v>
                </c:pt>
                <c:pt idx="20">
                  <c:v>-10605</c:v>
                </c:pt>
                <c:pt idx="21">
                  <c:v>-10605</c:v>
                </c:pt>
                <c:pt idx="22">
                  <c:v>-9973</c:v>
                </c:pt>
                <c:pt idx="23">
                  <c:v>-9973</c:v>
                </c:pt>
                <c:pt idx="24">
                  <c:v>-7883</c:v>
                </c:pt>
                <c:pt idx="25">
                  <c:v>-6318.5</c:v>
                </c:pt>
                <c:pt idx="26">
                  <c:v>-6318.5</c:v>
                </c:pt>
                <c:pt idx="27">
                  <c:v>-6318.5</c:v>
                </c:pt>
                <c:pt idx="28">
                  <c:v>-6318.5</c:v>
                </c:pt>
                <c:pt idx="29">
                  <c:v>-6318.5</c:v>
                </c:pt>
                <c:pt idx="30">
                  <c:v>-5622.5</c:v>
                </c:pt>
                <c:pt idx="31">
                  <c:v>-5612.5</c:v>
                </c:pt>
                <c:pt idx="32">
                  <c:v>-5496.5</c:v>
                </c:pt>
                <c:pt idx="33">
                  <c:v>-5440.5</c:v>
                </c:pt>
                <c:pt idx="34">
                  <c:v>-4319.5</c:v>
                </c:pt>
                <c:pt idx="35">
                  <c:v>-4257.5</c:v>
                </c:pt>
                <c:pt idx="36">
                  <c:v>-3532.5</c:v>
                </c:pt>
                <c:pt idx="37">
                  <c:v>-3528.5</c:v>
                </c:pt>
                <c:pt idx="38">
                  <c:v>-3528.5</c:v>
                </c:pt>
                <c:pt idx="39">
                  <c:v>-2830.5</c:v>
                </c:pt>
                <c:pt idx="40">
                  <c:v>-2830.5</c:v>
                </c:pt>
                <c:pt idx="41">
                  <c:v>-2797.5</c:v>
                </c:pt>
                <c:pt idx="42">
                  <c:v>-2041.5</c:v>
                </c:pt>
                <c:pt idx="43">
                  <c:v>-1438.5</c:v>
                </c:pt>
                <c:pt idx="44">
                  <c:v>-791</c:v>
                </c:pt>
                <c:pt idx="45">
                  <c:v>-727</c:v>
                </c:pt>
                <c:pt idx="46">
                  <c:v>0</c:v>
                </c:pt>
                <c:pt idx="47">
                  <c:v>1322.5</c:v>
                </c:pt>
                <c:pt idx="48">
                  <c:v>1396</c:v>
                </c:pt>
                <c:pt idx="49">
                  <c:v>1504.5</c:v>
                </c:pt>
                <c:pt idx="50">
                  <c:v>1506.5</c:v>
                </c:pt>
                <c:pt idx="51">
                  <c:v>1547.5</c:v>
                </c:pt>
                <c:pt idx="52">
                  <c:v>2836.5</c:v>
                </c:pt>
                <c:pt idx="53">
                  <c:v>6535.5</c:v>
                </c:pt>
                <c:pt idx="54">
                  <c:v>6535.5</c:v>
                </c:pt>
                <c:pt idx="55">
                  <c:v>9895.5</c:v>
                </c:pt>
              </c:numCache>
            </c:numRef>
          </c:xVal>
          <c:yVal>
            <c:numRef>
              <c:f>Active!$K$21:$K$992</c:f>
              <c:numCache>
                <c:formatCode>General</c:formatCode>
                <c:ptCount val="972"/>
                <c:pt idx="31">
                  <c:v>-1.4954493526602164E-3</c:v>
                </c:pt>
                <c:pt idx="32">
                  <c:v>6.745051359757781E-4</c:v>
                </c:pt>
                <c:pt idx="33">
                  <c:v>-1.0641375192790292E-3</c:v>
                </c:pt>
                <c:pt idx="41">
                  <c:v>8.4956693899584934E-4</c:v>
                </c:pt>
                <c:pt idx="42">
                  <c:v>1.2578910318552516E-3</c:v>
                </c:pt>
                <c:pt idx="43">
                  <c:v>-7.0070760557428002E-4</c:v>
                </c:pt>
                <c:pt idx="45">
                  <c:v>-1.3979264040244743E-3</c:v>
                </c:pt>
                <c:pt idx="50">
                  <c:v>6.796025118092075E-4</c:v>
                </c:pt>
                <c:pt idx="51">
                  <c:v>-1.3618943194160238E-4</c:v>
                </c:pt>
                <c:pt idx="53">
                  <c:v>2.2618536531808786E-3</c:v>
                </c:pt>
                <c:pt idx="54">
                  <c:v>2.4118536530295387E-3</c:v>
                </c:pt>
                <c:pt idx="55">
                  <c:v>5.7432941976003349E-3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20DB-4DD9-A20C-089860F866CC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1.5E-3</c:v>
                  </c:pt>
                  <c:pt idx="31">
                    <c:v>2.5000000000000001E-3</c:v>
                  </c:pt>
                  <c:pt idx="32">
                    <c:v>2E-3</c:v>
                  </c:pt>
                  <c:pt idx="33">
                    <c:v>2.5999999999999999E-3</c:v>
                  </c:pt>
                  <c:pt idx="34">
                    <c:v>8.0000000000000002E-3</c:v>
                  </c:pt>
                  <c:pt idx="35">
                    <c:v>2E-3</c:v>
                  </c:pt>
                  <c:pt idx="36">
                    <c:v>8.0000000000000004E-4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2.5000000000000001E-3</c:v>
                  </c:pt>
                  <c:pt idx="42">
                    <c:v>1.9E-3</c:v>
                  </c:pt>
                  <c:pt idx="43">
                    <c:v>0</c:v>
                  </c:pt>
                  <c:pt idx="44">
                    <c:v>5.9999999999999995E-4</c:v>
                  </c:pt>
                  <c:pt idx="45">
                    <c:v>0</c:v>
                  </c:pt>
                  <c:pt idx="46">
                    <c:v>2.9999999999999997E-4</c:v>
                  </c:pt>
                  <c:pt idx="47">
                    <c:v>3.0000000000000001E-3</c:v>
                  </c:pt>
                  <c:pt idx="48">
                    <c:v>5.0000000000000001E-4</c:v>
                  </c:pt>
                  <c:pt idx="49">
                    <c:v>3.0000000000000001E-3</c:v>
                  </c:pt>
                  <c:pt idx="50">
                    <c:v>2.9999999999999997E-4</c:v>
                  </c:pt>
                  <c:pt idx="51">
                    <c:v>1E-4</c:v>
                  </c:pt>
                  <c:pt idx="52">
                    <c:v>1E-3</c:v>
                  </c:pt>
                  <c:pt idx="53">
                    <c:v>0</c:v>
                  </c:pt>
                  <c:pt idx="54">
                    <c:v>4.6E-5</c:v>
                  </c:pt>
                  <c:pt idx="55">
                    <c:v>1E-4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1.5E-3</c:v>
                  </c:pt>
                  <c:pt idx="31">
                    <c:v>2.5000000000000001E-3</c:v>
                  </c:pt>
                  <c:pt idx="32">
                    <c:v>2E-3</c:v>
                  </c:pt>
                  <c:pt idx="33">
                    <c:v>2.5999999999999999E-3</c:v>
                  </c:pt>
                  <c:pt idx="34">
                    <c:v>8.0000000000000002E-3</c:v>
                  </c:pt>
                  <c:pt idx="35">
                    <c:v>2E-3</c:v>
                  </c:pt>
                  <c:pt idx="36">
                    <c:v>8.0000000000000004E-4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2.5000000000000001E-3</c:v>
                  </c:pt>
                  <c:pt idx="42">
                    <c:v>1.9E-3</c:v>
                  </c:pt>
                  <c:pt idx="43">
                    <c:v>0</c:v>
                  </c:pt>
                  <c:pt idx="44">
                    <c:v>5.9999999999999995E-4</c:v>
                  </c:pt>
                  <c:pt idx="45">
                    <c:v>0</c:v>
                  </c:pt>
                  <c:pt idx="46">
                    <c:v>2.9999999999999997E-4</c:v>
                  </c:pt>
                  <c:pt idx="47">
                    <c:v>3.0000000000000001E-3</c:v>
                  </c:pt>
                  <c:pt idx="48">
                    <c:v>5.0000000000000001E-4</c:v>
                  </c:pt>
                  <c:pt idx="49">
                    <c:v>3.0000000000000001E-3</c:v>
                  </c:pt>
                  <c:pt idx="50">
                    <c:v>2.9999999999999997E-4</c:v>
                  </c:pt>
                  <c:pt idx="51">
                    <c:v>1E-4</c:v>
                  </c:pt>
                  <c:pt idx="52">
                    <c:v>1E-3</c:v>
                  </c:pt>
                  <c:pt idx="53">
                    <c:v>0</c:v>
                  </c:pt>
                  <c:pt idx="54">
                    <c:v>4.6E-5</c:v>
                  </c:pt>
                  <c:pt idx="55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-35150</c:v>
                </c:pt>
                <c:pt idx="1">
                  <c:v>-33856.5</c:v>
                </c:pt>
                <c:pt idx="2">
                  <c:v>-33821</c:v>
                </c:pt>
                <c:pt idx="3">
                  <c:v>-33749</c:v>
                </c:pt>
                <c:pt idx="4">
                  <c:v>-33501.5</c:v>
                </c:pt>
                <c:pt idx="5">
                  <c:v>-33042.5</c:v>
                </c:pt>
                <c:pt idx="6">
                  <c:v>-32053</c:v>
                </c:pt>
                <c:pt idx="7">
                  <c:v>-31888.5</c:v>
                </c:pt>
                <c:pt idx="8">
                  <c:v>-16235.5</c:v>
                </c:pt>
                <c:pt idx="9">
                  <c:v>-12556</c:v>
                </c:pt>
                <c:pt idx="10">
                  <c:v>-11908</c:v>
                </c:pt>
                <c:pt idx="11">
                  <c:v>-11908</c:v>
                </c:pt>
                <c:pt idx="12">
                  <c:v>-11301</c:v>
                </c:pt>
                <c:pt idx="13">
                  <c:v>-11301</c:v>
                </c:pt>
                <c:pt idx="14">
                  <c:v>-11301</c:v>
                </c:pt>
                <c:pt idx="15">
                  <c:v>-11301</c:v>
                </c:pt>
                <c:pt idx="16">
                  <c:v>-11301</c:v>
                </c:pt>
                <c:pt idx="17">
                  <c:v>-10636</c:v>
                </c:pt>
                <c:pt idx="18">
                  <c:v>-10636</c:v>
                </c:pt>
                <c:pt idx="19">
                  <c:v>-10636</c:v>
                </c:pt>
                <c:pt idx="20">
                  <c:v>-10605</c:v>
                </c:pt>
                <c:pt idx="21">
                  <c:v>-10605</c:v>
                </c:pt>
                <c:pt idx="22">
                  <c:v>-9973</c:v>
                </c:pt>
                <c:pt idx="23">
                  <c:v>-9973</c:v>
                </c:pt>
                <c:pt idx="24">
                  <c:v>-7883</c:v>
                </c:pt>
                <c:pt idx="25">
                  <c:v>-6318.5</c:v>
                </c:pt>
                <c:pt idx="26">
                  <c:v>-6318.5</c:v>
                </c:pt>
                <c:pt idx="27">
                  <c:v>-6318.5</c:v>
                </c:pt>
                <c:pt idx="28">
                  <c:v>-6318.5</c:v>
                </c:pt>
                <c:pt idx="29">
                  <c:v>-6318.5</c:v>
                </c:pt>
                <c:pt idx="30">
                  <c:v>-5622.5</c:v>
                </c:pt>
                <c:pt idx="31">
                  <c:v>-5612.5</c:v>
                </c:pt>
                <c:pt idx="32">
                  <c:v>-5496.5</c:v>
                </c:pt>
                <c:pt idx="33">
                  <c:v>-5440.5</c:v>
                </c:pt>
                <c:pt idx="34">
                  <c:v>-4319.5</c:v>
                </c:pt>
                <c:pt idx="35">
                  <c:v>-4257.5</c:v>
                </c:pt>
                <c:pt idx="36">
                  <c:v>-3532.5</c:v>
                </c:pt>
                <c:pt idx="37">
                  <c:v>-3528.5</c:v>
                </c:pt>
                <c:pt idx="38">
                  <c:v>-3528.5</c:v>
                </c:pt>
                <c:pt idx="39">
                  <c:v>-2830.5</c:v>
                </c:pt>
                <c:pt idx="40">
                  <c:v>-2830.5</c:v>
                </c:pt>
                <c:pt idx="41">
                  <c:v>-2797.5</c:v>
                </c:pt>
                <c:pt idx="42">
                  <c:v>-2041.5</c:v>
                </c:pt>
                <c:pt idx="43">
                  <c:v>-1438.5</c:v>
                </c:pt>
                <c:pt idx="44">
                  <c:v>-791</c:v>
                </c:pt>
                <c:pt idx="45">
                  <c:v>-727</c:v>
                </c:pt>
                <c:pt idx="46">
                  <c:v>0</c:v>
                </c:pt>
                <c:pt idx="47">
                  <c:v>1322.5</c:v>
                </c:pt>
                <c:pt idx="48">
                  <c:v>1396</c:v>
                </c:pt>
                <c:pt idx="49">
                  <c:v>1504.5</c:v>
                </c:pt>
                <c:pt idx="50">
                  <c:v>1506.5</c:v>
                </c:pt>
                <c:pt idx="51">
                  <c:v>1547.5</c:v>
                </c:pt>
                <c:pt idx="52">
                  <c:v>2836.5</c:v>
                </c:pt>
                <c:pt idx="53">
                  <c:v>6535.5</c:v>
                </c:pt>
                <c:pt idx="54">
                  <c:v>6535.5</c:v>
                </c:pt>
                <c:pt idx="55">
                  <c:v>9895.5</c:v>
                </c:pt>
              </c:numCache>
            </c:numRef>
          </c:xVal>
          <c:yVal>
            <c:numRef>
              <c:f>Active!$L$21:$L$992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20DB-4DD9-A20C-089860F866CC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1.5E-3</c:v>
                  </c:pt>
                  <c:pt idx="31">
                    <c:v>2.5000000000000001E-3</c:v>
                  </c:pt>
                  <c:pt idx="32">
                    <c:v>2E-3</c:v>
                  </c:pt>
                  <c:pt idx="33">
                    <c:v>2.5999999999999999E-3</c:v>
                  </c:pt>
                  <c:pt idx="34">
                    <c:v>8.0000000000000002E-3</c:v>
                  </c:pt>
                  <c:pt idx="35">
                    <c:v>2E-3</c:v>
                  </c:pt>
                  <c:pt idx="36">
                    <c:v>8.0000000000000004E-4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2.5000000000000001E-3</c:v>
                  </c:pt>
                  <c:pt idx="42">
                    <c:v>1.9E-3</c:v>
                  </c:pt>
                  <c:pt idx="43">
                    <c:v>0</c:v>
                  </c:pt>
                  <c:pt idx="44">
                    <c:v>5.9999999999999995E-4</c:v>
                  </c:pt>
                  <c:pt idx="45">
                    <c:v>0</c:v>
                  </c:pt>
                  <c:pt idx="46">
                    <c:v>2.9999999999999997E-4</c:v>
                  </c:pt>
                  <c:pt idx="47">
                    <c:v>3.0000000000000001E-3</c:v>
                  </c:pt>
                  <c:pt idx="48">
                    <c:v>5.0000000000000001E-4</c:v>
                  </c:pt>
                  <c:pt idx="49">
                    <c:v>3.0000000000000001E-3</c:v>
                  </c:pt>
                  <c:pt idx="50">
                    <c:v>2.9999999999999997E-4</c:v>
                  </c:pt>
                  <c:pt idx="51">
                    <c:v>1E-4</c:v>
                  </c:pt>
                  <c:pt idx="52">
                    <c:v>1E-3</c:v>
                  </c:pt>
                  <c:pt idx="53">
                    <c:v>0</c:v>
                  </c:pt>
                  <c:pt idx="54">
                    <c:v>4.6E-5</c:v>
                  </c:pt>
                  <c:pt idx="55">
                    <c:v>1E-4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1.5E-3</c:v>
                  </c:pt>
                  <c:pt idx="31">
                    <c:v>2.5000000000000001E-3</c:v>
                  </c:pt>
                  <c:pt idx="32">
                    <c:v>2E-3</c:v>
                  </c:pt>
                  <c:pt idx="33">
                    <c:v>2.5999999999999999E-3</c:v>
                  </c:pt>
                  <c:pt idx="34">
                    <c:v>8.0000000000000002E-3</c:v>
                  </c:pt>
                  <c:pt idx="35">
                    <c:v>2E-3</c:v>
                  </c:pt>
                  <c:pt idx="36">
                    <c:v>8.0000000000000004E-4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2.5000000000000001E-3</c:v>
                  </c:pt>
                  <c:pt idx="42">
                    <c:v>1.9E-3</c:v>
                  </c:pt>
                  <c:pt idx="43">
                    <c:v>0</c:v>
                  </c:pt>
                  <c:pt idx="44">
                    <c:v>5.9999999999999995E-4</c:v>
                  </c:pt>
                  <c:pt idx="45">
                    <c:v>0</c:v>
                  </c:pt>
                  <c:pt idx="46">
                    <c:v>2.9999999999999997E-4</c:v>
                  </c:pt>
                  <c:pt idx="47">
                    <c:v>3.0000000000000001E-3</c:v>
                  </c:pt>
                  <c:pt idx="48">
                    <c:v>5.0000000000000001E-4</c:v>
                  </c:pt>
                  <c:pt idx="49">
                    <c:v>3.0000000000000001E-3</c:v>
                  </c:pt>
                  <c:pt idx="50">
                    <c:v>2.9999999999999997E-4</c:v>
                  </c:pt>
                  <c:pt idx="51">
                    <c:v>1E-4</c:v>
                  </c:pt>
                  <c:pt idx="52">
                    <c:v>1E-3</c:v>
                  </c:pt>
                  <c:pt idx="53">
                    <c:v>0</c:v>
                  </c:pt>
                  <c:pt idx="54">
                    <c:v>4.6E-5</c:v>
                  </c:pt>
                  <c:pt idx="55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-35150</c:v>
                </c:pt>
                <c:pt idx="1">
                  <c:v>-33856.5</c:v>
                </c:pt>
                <c:pt idx="2">
                  <c:v>-33821</c:v>
                </c:pt>
                <c:pt idx="3">
                  <c:v>-33749</c:v>
                </c:pt>
                <c:pt idx="4">
                  <c:v>-33501.5</c:v>
                </c:pt>
                <c:pt idx="5">
                  <c:v>-33042.5</c:v>
                </c:pt>
                <c:pt idx="6">
                  <c:v>-32053</c:v>
                </c:pt>
                <c:pt idx="7">
                  <c:v>-31888.5</c:v>
                </c:pt>
                <c:pt idx="8">
                  <c:v>-16235.5</c:v>
                </c:pt>
                <c:pt idx="9">
                  <c:v>-12556</c:v>
                </c:pt>
                <c:pt idx="10">
                  <c:v>-11908</c:v>
                </c:pt>
                <c:pt idx="11">
                  <c:v>-11908</c:v>
                </c:pt>
                <c:pt idx="12">
                  <c:v>-11301</c:v>
                </c:pt>
                <c:pt idx="13">
                  <c:v>-11301</c:v>
                </c:pt>
                <c:pt idx="14">
                  <c:v>-11301</c:v>
                </c:pt>
                <c:pt idx="15">
                  <c:v>-11301</c:v>
                </c:pt>
                <c:pt idx="16">
                  <c:v>-11301</c:v>
                </c:pt>
                <c:pt idx="17">
                  <c:v>-10636</c:v>
                </c:pt>
                <c:pt idx="18">
                  <c:v>-10636</c:v>
                </c:pt>
                <c:pt idx="19">
                  <c:v>-10636</c:v>
                </c:pt>
                <c:pt idx="20">
                  <c:v>-10605</c:v>
                </c:pt>
                <c:pt idx="21">
                  <c:v>-10605</c:v>
                </c:pt>
                <c:pt idx="22">
                  <c:v>-9973</c:v>
                </c:pt>
                <c:pt idx="23">
                  <c:v>-9973</c:v>
                </c:pt>
                <c:pt idx="24">
                  <c:v>-7883</c:v>
                </c:pt>
                <c:pt idx="25">
                  <c:v>-6318.5</c:v>
                </c:pt>
                <c:pt idx="26">
                  <c:v>-6318.5</c:v>
                </c:pt>
                <c:pt idx="27">
                  <c:v>-6318.5</c:v>
                </c:pt>
                <c:pt idx="28">
                  <c:v>-6318.5</c:v>
                </c:pt>
                <c:pt idx="29">
                  <c:v>-6318.5</c:v>
                </c:pt>
                <c:pt idx="30">
                  <c:v>-5622.5</c:v>
                </c:pt>
                <c:pt idx="31">
                  <c:v>-5612.5</c:v>
                </c:pt>
                <c:pt idx="32">
                  <c:v>-5496.5</c:v>
                </c:pt>
                <c:pt idx="33">
                  <c:v>-5440.5</c:v>
                </c:pt>
                <c:pt idx="34">
                  <c:v>-4319.5</c:v>
                </c:pt>
                <c:pt idx="35">
                  <c:v>-4257.5</c:v>
                </c:pt>
                <c:pt idx="36">
                  <c:v>-3532.5</c:v>
                </c:pt>
                <c:pt idx="37">
                  <c:v>-3528.5</c:v>
                </c:pt>
                <c:pt idx="38">
                  <c:v>-3528.5</c:v>
                </c:pt>
                <c:pt idx="39">
                  <c:v>-2830.5</c:v>
                </c:pt>
                <c:pt idx="40">
                  <c:v>-2830.5</c:v>
                </c:pt>
                <c:pt idx="41">
                  <c:v>-2797.5</c:v>
                </c:pt>
                <c:pt idx="42">
                  <c:v>-2041.5</c:v>
                </c:pt>
                <c:pt idx="43">
                  <c:v>-1438.5</c:v>
                </c:pt>
                <c:pt idx="44">
                  <c:v>-791</c:v>
                </c:pt>
                <c:pt idx="45">
                  <c:v>-727</c:v>
                </c:pt>
                <c:pt idx="46">
                  <c:v>0</c:v>
                </c:pt>
                <c:pt idx="47">
                  <c:v>1322.5</c:v>
                </c:pt>
                <c:pt idx="48">
                  <c:v>1396</c:v>
                </c:pt>
                <c:pt idx="49">
                  <c:v>1504.5</c:v>
                </c:pt>
                <c:pt idx="50">
                  <c:v>1506.5</c:v>
                </c:pt>
                <c:pt idx="51">
                  <c:v>1547.5</c:v>
                </c:pt>
                <c:pt idx="52">
                  <c:v>2836.5</c:v>
                </c:pt>
                <c:pt idx="53">
                  <c:v>6535.5</c:v>
                </c:pt>
                <c:pt idx="54">
                  <c:v>6535.5</c:v>
                </c:pt>
                <c:pt idx="55">
                  <c:v>9895.5</c:v>
                </c:pt>
              </c:numCache>
            </c:numRef>
          </c:xVal>
          <c:yVal>
            <c:numRef>
              <c:f>Active!$M$21:$M$992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20DB-4DD9-A20C-089860F866CC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s7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1.5E-3</c:v>
                  </c:pt>
                  <c:pt idx="31">
                    <c:v>2.5000000000000001E-3</c:v>
                  </c:pt>
                  <c:pt idx="32">
                    <c:v>2E-3</c:v>
                  </c:pt>
                  <c:pt idx="33">
                    <c:v>2.5999999999999999E-3</c:v>
                  </c:pt>
                  <c:pt idx="34">
                    <c:v>8.0000000000000002E-3</c:v>
                  </c:pt>
                  <c:pt idx="35">
                    <c:v>2E-3</c:v>
                  </c:pt>
                  <c:pt idx="36">
                    <c:v>8.0000000000000004E-4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2.5000000000000001E-3</c:v>
                  </c:pt>
                  <c:pt idx="42">
                    <c:v>1.9E-3</c:v>
                  </c:pt>
                  <c:pt idx="43">
                    <c:v>0</c:v>
                  </c:pt>
                  <c:pt idx="44">
                    <c:v>5.9999999999999995E-4</c:v>
                  </c:pt>
                  <c:pt idx="45">
                    <c:v>0</c:v>
                  </c:pt>
                  <c:pt idx="46">
                    <c:v>2.9999999999999997E-4</c:v>
                  </c:pt>
                  <c:pt idx="47">
                    <c:v>3.0000000000000001E-3</c:v>
                  </c:pt>
                  <c:pt idx="48">
                    <c:v>5.0000000000000001E-4</c:v>
                  </c:pt>
                  <c:pt idx="49">
                    <c:v>3.0000000000000001E-3</c:v>
                  </c:pt>
                  <c:pt idx="50">
                    <c:v>2.9999999999999997E-4</c:v>
                  </c:pt>
                  <c:pt idx="51">
                    <c:v>1E-4</c:v>
                  </c:pt>
                  <c:pt idx="52">
                    <c:v>1E-3</c:v>
                  </c:pt>
                  <c:pt idx="53">
                    <c:v>0</c:v>
                  </c:pt>
                  <c:pt idx="54">
                    <c:v>4.6E-5</c:v>
                  </c:pt>
                  <c:pt idx="55">
                    <c:v>1E-4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1.5E-3</c:v>
                  </c:pt>
                  <c:pt idx="31">
                    <c:v>2.5000000000000001E-3</c:v>
                  </c:pt>
                  <c:pt idx="32">
                    <c:v>2E-3</c:v>
                  </c:pt>
                  <c:pt idx="33">
                    <c:v>2.5999999999999999E-3</c:v>
                  </c:pt>
                  <c:pt idx="34">
                    <c:v>8.0000000000000002E-3</c:v>
                  </c:pt>
                  <c:pt idx="35">
                    <c:v>2E-3</c:v>
                  </c:pt>
                  <c:pt idx="36">
                    <c:v>8.0000000000000004E-4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2.5000000000000001E-3</c:v>
                  </c:pt>
                  <c:pt idx="42">
                    <c:v>1.9E-3</c:v>
                  </c:pt>
                  <c:pt idx="43">
                    <c:v>0</c:v>
                  </c:pt>
                  <c:pt idx="44">
                    <c:v>5.9999999999999995E-4</c:v>
                  </c:pt>
                  <c:pt idx="45">
                    <c:v>0</c:v>
                  </c:pt>
                  <c:pt idx="46">
                    <c:v>2.9999999999999997E-4</c:v>
                  </c:pt>
                  <c:pt idx="47">
                    <c:v>3.0000000000000001E-3</c:v>
                  </c:pt>
                  <c:pt idx="48">
                    <c:v>5.0000000000000001E-4</c:v>
                  </c:pt>
                  <c:pt idx="49">
                    <c:v>3.0000000000000001E-3</c:v>
                  </c:pt>
                  <c:pt idx="50">
                    <c:v>2.9999999999999997E-4</c:v>
                  </c:pt>
                  <c:pt idx="51">
                    <c:v>1E-4</c:v>
                  </c:pt>
                  <c:pt idx="52">
                    <c:v>1E-3</c:v>
                  </c:pt>
                  <c:pt idx="53">
                    <c:v>0</c:v>
                  </c:pt>
                  <c:pt idx="54">
                    <c:v>4.6E-5</c:v>
                  </c:pt>
                  <c:pt idx="55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-35150</c:v>
                </c:pt>
                <c:pt idx="1">
                  <c:v>-33856.5</c:v>
                </c:pt>
                <c:pt idx="2">
                  <c:v>-33821</c:v>
                </c:pt>
                <c:pt idx="3">
                  <c:v>-33749</c:v>
                </c:pt>
                <c:pt idx="4">
                  <c:v>-33501.5</c:v>
                </c:pt>
                <c:pt idx="5">
                  <c:v>-33042.5</c:v>
                </c:pt>
                <c:pt idx="6">
                  <c:v>-32053</c:v>
                </c:pt>
                <c:pt idx="7">
                  <c:v>-31888.5</c:v>
                </c:pt>
                <c:pt idx="8">
                  <c:v>-16235.5</c:v>
                </c:pt>
                <c:pt idx="9">
                  <c:v>-12556</c:v>
                </c:pt>
                <c:pt idx="10">
                  <c:v>-11908</c:v>
                </c:pt>
                <c:pt idx="11">
                  <c:v>-11908</c:v>
                </c:pt>
                <c:pt idx="12">
                  <c:v>-11301</c:v>
                </c:pt>
                <c:pt idx="13">
                  <c:v>-11301</c:v>
                </c:pt>
                <c:pt idx="14">
                  <c:v>-11301</c:v>
                </c:pt>
                <c:pt idx="15">
                  <c:v>-11301</c:v>
                </c:pt>
                <c:pt idx="16">
                  <c:v>-11301</c:v>
                </c:pt>
                <c:pt idx="17">
                  <c:v>-10636</c:v>
                </c:pt>
                <c:pt idx="18">
                  <c:v>-10636</c:v>
                </c:pt>
                <c:pt idx="19">
                  <c:v>-10636</c:v>
                </c:pt>
                <c:pt idx="20">
                  <c:v>-10605</c:v>
                </c:pt>
                <c:pt idx="21">
                  <c:v>-10605</c:v>
                </c:pt>
                <c:pt idx="22">
                  <c:v>-9973</c:v>
                </c:pt>
                <c:pt idx="23">
                  <c:v>-9973</c:v>
                </c:pt>
                <c:pt idx="24">
                  <c:v>-7883</c:v>
                </c:pt>
                <c:pt idx="25">
                  <c:v>-6318.5</c:v>
                </c:pt>
                <c:pt idx="26">
                  <c:v>-6318.5</c:v>
                </c:pt>
                <c:pt idx="27">
                  <c:v>-6318.5</c:v>
                </c:pt>
                <c:pt idx="28">
                  <c:v>-6318.5</c:v>
                </c:pt>
                <c:pt idx="29">
                  <c:v>-6318.5</c:v>
                </c:pt>
                <c:pt idx="30">
                  <c:v>-5622.5</c:v>
                </c:pt>
                <c:pt idx="31">
                  <c:v>-5612.5</c:v>
                </c:pt>
                <c:pt idx="32">
                  <c:v>-5496.5</c:v>
                </c:pt>
                <c:pt idx="33">
                  <c:v>-5440.5</c:v>
                </c:pt>
                <c:pt idx="34">
                  <c:v>-4319.5</c:v>
                </c:pt>
                <c:pt idx="35">
                  <c:v>-4257.5</c:v>
                </c:pt>
                <c:pt idx="36">
                  <c:v>-3532.5</c:v>
                </c:pt>
                <c:pt idx="37">
                  <c:v>-3528.5</c:v>
                </c:pt>
                <c:pt idx="38">
                  <c:v>-3528.5</c:v>
                </c:pt>
                <c:pt idx="39">
                  <c:v>-2830.5</c:v>
                </c:pt>
                <c:pt idx="40">
                  <c:v>-2830.5</c:v>
                </c:pt>
                <c:pt idx="41">
                  <c:v>-2797.5</c:v>
                </c:pt>
                <c:pt idx="42">
                  <c:v>-2041.5</c:v>
                </c:pt>
                <c:pt idx="43">
                  <c:v>-1438.5</c:v>
                </c:pt>
                <c:pt idx="44">
                  <c:v>-791</c:v>
                </c:pt>
                <c:pt idx="45">
                  <c:v>-727</c:v>
                </c:pt>
                <c:pt idx="46">
                  <c:v>0</c:v>
                </c:pt>
                <c:pt idx="47">
                  <c:v>1322.5</c:v>
                </c:pt>
                <c:pt idx="48">
                  <c:v>1396</c:v>
                </c:pt>
                <c:pt idx="49">
                  <c:v>1504.5</c:v>
                </c:pt>
                <c:pt idx="50">
                  <c:v>1506.5</c:v>
                </c:pt>
                <c:pt idx="51">
                  <c:v>1547.5</c:v>
                </c:pt>
                <c:pt idx="52">
                  <c:v>2836.5</c:v>
                </c:pt>
                <c:pt idx="53">
                  <c:v>6535.5</c:v>
                </c:pt>
                <c:pt idx="54">
                  <c:v>6535.5</c:v>
                </c:pt>
                <c:pt idx="55">
                  <c:v>9895.5</c:v>
                </c:pt>
              </c:numCache>
            </c:numRef>
          </c:xVal>
          <c:yVal>
            <c:numRef>
              <c:f>Active!$N$21:$N$992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20DB-4DD9-A20C-089860F866CC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LinFit 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Active!$F$21:$F$992</c:f>
              <c:numCache>
                <c:formatCode>General</c:formatCode>
                <c:ptCount val="972"/>
                <c:pt idx="0">
                  <c:v>-35150</c:v>
                </c:pt>
                <c:pt idx="1">
                  <c:v>-33856.5</c:v>
                </c:pt>
                <c:pt idx="2">
                  <c:v>-33821</c:v>
                </c:pt>
                <c:pt idx="3">
                  <c:v>-33749</c:v>
                </c:pt>
                <c:pt idx="4">
                  <c:v>-33501.5</c:v>
                </c:pt>
                <c:pt idx="5">
                  <c:v>-33042.5</c:v>
                </c:pt>
                <c:pt idx="6">
                  <c:v>-32053</c:v>
                </c:pt>
                <c:pt idx="7">
                  <c:v>-31888.5</c:v>
                </c:pt>
                <c:pt idx="8">
                  <c:v>-16235.5</c:v>
                </c:pt>
                <c:pt idx="9">
                  <c:v>-12556</c:v>
                </c:pt>
                <c:pt idx="10">
                  <c:v>-11908</c:v>
                </c:pt>
                <c:pt idx="11">
                  <c:v>-11908</c:v>
                </c:pt>
                <c:pt idx="12">
                  <c:v>-11301</c:v>
                </c:pt>
                <c:pt idx="13">
                  <c:v>-11301</c:v>
                </c:pt>
                <c:pt idx="14">
                  <c:v>-11301</c:v>
                </c:pt>
                <c:pt idx="15">
                  <c:v>-11301</c:v>
                </c:pt>
                <c:pt idx="16">
                  <c:v>-11301</c:v>
                </c:pt>
                <c:pt idx="17">
                  <c:v>-10636</c:v>
                </c:pt>
                <c:pt idx="18">
                  <c:v>-10636</c:v>
                </c:pt>
                <c:pt idx="19">
                  <c:v>-10636</c:v>
                </c:pt>
                <c:pt idx="20">
                  <c:v>-10605</c:v>
                </c:pt>
                <c:pt idx="21">
                  <c:v>-10605</c:v>
                </c:pt>
                <c:pt idx="22">
                  <c:v>-9973</c:v>
                </c:pt>
                <c:pt idx="23">
                  <c:v>-9973</c:v>
                </c:pt>
                <c:pt idx="24">
                  <c:v>-7883</c:v>
                </c:pt>
                <c:pt idx="25">
                  <c:v>-6318.5</c:v>
                </c:pt>
                <c:pt idx="26">
                  <c:v>-6318.5</c:v>
                </c:pt>
                <c:pt idx="27">
                  <c:v>-6318.5</c:v>
                </c:pt>
                <c:pt idx="28">
                  <c:v>-6318.5</c:v>
                </c:pt>
                <c:pt idx="29">
                  <c:v>-6318.5</c:v>
                </c:pt>
                <c:pt idx="30">
                  <c:v>-5622.5</c:v>
                </c:pt>
                <c:pt idx="31">
                  <c:v>-5612.5</c:v>
                </c:pt>
                <c:pt idx="32">
                  <c:v>-5496.5</c:v>
                </c:pt>
                <c:pt idx="33">
                  <c:v>-5440.5</c:v>
                </c:pt>
                <c:pt idx="34">
                  <c:v>-4319.5</c:v>
                </c:pt>
                <c:pt idx="35">
                  <c:v>-4257.5</c:v>
                </c:pt>
                <c:pt idx="36">
                  <c:v>-3532.5</c:v>
                </c:pt>
                <c:pt idx="37">
                  <c:v>-3528.5</c:v>
                </c:pt>
                <c:pt idx="38">
                  <c:v>-3528.5</c:v>
                </c:pt>
                <c:pt idx="39">
                  <c:v>-2830.5</c:v>
                </c:pt>
                <c:pt idx="40">
                  <c:v>-2830.5</c:v>
                </c:pt>
                <c:pt idx="41">
                  <c:v>-2797.5</c:v>
                </c:pt>
                <c:pt idx="42">
                  <c:v>-2041.5</c:v>
                </c:pt>
                <c:pt idx="43">
                  <c:v>-1438.5</c:v>
                </c:pt>
                <c:pt idx="44">
                  <c:v>-791</c:v>
                </c:pt>
                <c:pt idx="45">
                  <c:v>-727</c:v>
                </c:pt>
                <c:pt idx="46">
                  <c:v>0</c:v>
                </c:pt>
                <c:pt idx="47">
                  <c:v>1322.5</c:v>
                </c:pt>
                <c:pt idx="48">
                  <c:v>1396</c:v>
                </c:pt>
                <c:pt idx="49">
                  <c:v>1504.5</c:v>
                </c:pt>
                <c:pt idx="50">
                  <c:v>1506.5</c:v>
                </c:pt>
                <c:pt idx="51">
                  <c:v>1547.5</c:v>
                </c:pt>
                <c:pt idx="52">
                  <c:v>2836.5</c:v>
                </c:pt>
                <c:pt idx="53">
                  <c:v>6535.5</c:v>
                </c:pt>
                <c:pt idx="54">
                  <c:v>6535.5</c:v>
                </c:pt>
                <c:pt idx="55">
                  <c:v>9895.5</c:v>
                </c:pt>
              </c:numCache>
            </c:numRef>
          </c:xVal>
          <c:yVal>
            <c:numRef>
              <c:f>Active!$O$21:$O$992</c:f>
              <c:numCache>
                <c:formatCode>General</c:formatCode>
                <c:ptCount val="972"/>
                <c:pt idx="0">
                  <c:v>2.0078113750183783E-3</c:v>
                </c:pt>
                <c:pt idx="1">
                  <c:v>1.9854129149254854E-3</c:v>
                </c:pt>
                <c:pt idx="2">
                  <c:v>1.9847981910497241E-3</c:v>
                </c:pt>
                <c:pt idx="3">
                  <c:v>1.9835514271326861E-3</c:v>
                </c:pt>
                <c:pt idx="4">
                  <c:v>1.9792656761678691E-3</c:v>
                </c:pt>
                <c:pt idx="5">
                  <c:v>1.9713175561967538E-3</c:v>
                </c:pt>
                <c:pt idx="6">
                  <c:v>1.9541832104202424E-3</c:v>
                </c:pt>
                <c:pt idx="7">
                  <c:v>1.9513347011931217E-3</c:v>
                </c:pt>
                <c:pt idx="8">
                  <c:v>1.6802847623960217E-3</c:v>
                </c:pt>
                <c:pt idx="9">
                  <c:v>1.6165699313857407E-3</c:v>
                </c:pt>
                <c:pt idx="10">
                  <c:v>1.6053490561324013E-3</c:v>
                </c:pt>
                <c:pt idx="11">
                  <c:v>1.6053490561324013E-3</c:v>
                </c:pt>
                <c:pt idx="12">
                  <c:v>1.5948381436651528E-3</c:v>
                </c:pt>
                <c:pt idx="13">
                  <c:v>1.5948381436651528E-3</c:v>
                </c:pt>
                <c:pt idx="14">
                  <c:v>1.5948381436651528E-3</c:v>
                </c:pt>
                <c:pt idx="15">
                  <c:v>1.5948381436651528E-3</c:v>
                </c:pt>
                <c:pt idx="16">
                  <c:v>1.5948381436651528E-3</c:v>
                </c:pt>
                <c:pt idx="17">
                  <c:v>1.5833228935980684E-3</c:v>
                </c:pt>
                <c:pt idx="18">
                  <c:v>1.5833228935980684E-3</c:v>
                </c:pt>
                <c:pt idx="19">
                  <c:v>1.5833228935980684E-3</c:v>
                </c:pt>
                <c:pt idx="20">
                  <c:v>1.5827860924671217E-3</c:v>
                </c:pt>
                <c:pt idx="21">
                  <c:v>1.5827860924671217E-3</c:v>
                </c:pt>
                <c:pt idx="22">
                  <c:v>1.5718422758620129E-3</c:v>
                </c:pt>
                <c:pt idx="23">
                  <c:v>1.5718422758620129E-3</c:v>
                </c:pt>
                <c:pt idx="24">
                  <c:v>1.5356514899368906E-3</c:v>
                </c:pt>
                <c:pt idx="25">
                  <c:v>1.5085603489895922E-3</c:v>
                </c:pt>
                <c:pt idx="26">
                  <c:v>1.5085603489895922E-3</c:v>
                </c:pt>
                <c:pt idx="27">
                  <c:v>1.5085603489895922E-3</c:v>
                </c:pt>
                <c:pt idx="28">
                  <c:v>1.5085603489895922E-3</c:v>
                </c:pt>
                <c:pt idx="29">
                  <c:v>1.5085603489895922E-3</c:v>
                </c:pt>
                <c:pt idx="30">
                  <c:v>1.4965082977915611E-3</c:v>
                </c:pt>
                <c:pt idx="31">
                  <c:v>1.4963351361364169E-3</c:v>
                </c:pt>
                <c:pt idx="32">
                  <c:v>1.4943264609367452E-3</c:v>
                </c:pt>
                <c:pt idx="33">
                  <c:v>1.4933567556679379E-3</c:v>
                </c:pt>
                <c:pt idx="34">
                  <c:v>1.4739453341262815E-3</c:v>
                </c:pt>
                <c:pt idx="35">
                  <c:v>1.4728717318643878E-3</c:v>
                </c:pt>
                <c:pt idx="36">
                  <c:v>1.4603175118664388E-3</c:v>
                </c:pt>
                <c:pt idx="37">
                  <c:v>1.4602482472043812E-3</c:v>
                </c:pt>
                <c:pt idx="38">
                  <c:v>1.4602482472043812E-3</c:v>
                </c:pt>
                <c:pt idx="39">
                  <c:v>1.4481615636753212E-3</c:v>
                </c:pt>
                <c:pt idx="40">
                  <c:v>1.4481615636753212E-3</c:v>
                </c:pt>
                <c:pt idx="41">
                  <c:v>1.4475901302133456E-3</c:v>
                </c:pt>
                <c:pt idx="42">
                  <c:v>1.4344991090844497E-3</c:v>
                </c:pt>
                <c:pt idx="43">
                  <c:v>1.424057461279259E-3</c:v>
                </c:pt>
                <c:pt idx="44">
                  <c:v>1.4128452441086767E-3</c:v>
                </c:pt>
                <c:pt idx="45">
                  <c:v>1.4117370095157544E-3</c:v>
                </c:pt>
                <c:pt idx="46">
                  <c:v>1.3991481571867764E-3</c:v>
                </c:pt>
                <c:pt idx="47">
                  <c:v>1.3762475282939658E-3</c:v>
                </c:pt>
                <c:pt idx="48">
                  <c:v>1.3749747901286565E-3</c:v>
                </c:pt>
                <c:pt idx="49">
                  <c:v>1.3730959861703426E-3</c:v>
                </c:pt>
                <c:pt idx="50">
                  <c:v>1.3730613538393138E-3</c:v>
                </c:pt>
                <c:pt idx="51">
                  <c:v>1.372351391053223E-3</c:v>
                </c:pt>
                <c:pt idx="52">
                  <c:v>1.3500308537051451E-3</c:v>
                </c:pt>
                <c:pt idx="53">
                  <c:v>1.285978357467333E-3</c:v>
                </c:pt>
                <c:pt idx="54">
                  <c:v>1.285978357467333E-3</c:v>
                </c:pt>
                <c:pt idx="55">
                  <c:v>1.2277960413389069E-3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20DB-4DD9-A20C-089860F866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25357040"/>
        <c:axId val="1"/>
      </c:scatterChart>
      <c:valAx>
        <c:axId val="425357040"/>
        <c:scaling>
          <c:orientation val="minMax"/>
          <c:max val="7000"/>
          <c:min val="-40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298951136855021"/>
              <c:y val="0.8374233128834356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5555756679840307E-2"/>
              <c:y val="0.3680981595092024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2535704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6283565129071509"/>
          <c:y val="0.92024539877300615"/>
          <c:w val="0.77777918564777104"/>
          <c:h val="6.134969325153372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V1355 Aql - O-C Diagr.</a:t>
            </a:r>
          </a:p>
        </c:rich>
      </c:tx>
      <c:layout>
        <c:manualLayout>
          <c:xMode val="edge"/>
          <c:yMode val="edge"/>
          <c:x val="0.33589251439539347"/>
          <c:y val="3.437500000000000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746641074856046"/>
          <c:y val="0.15"/>
          <c:w val="0.76775431861804222"/>
          <c:h val="0.62187499999999996"/>
        </c:manualLayout>
      </c:layout>
      <c:scatterChart>
        <c:scatterStyle val="lineMarker"/>
        <c:varyColors val="0"/>
        <c:ser>
          <c:idx val="0"/>
          <c:order val="0"/>
          <c:tx>
            <c:strRef>
              <c:f>'A (next)'!$H$20:$H$20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(next)'!$H$21:$H$992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B63-4853-A3D3-4BF919C481CC}"/>
            </c:ext>
          </c:extLst>
        </c:ser>
        <c:ser>
          <c:idx val="1"/>
          <c:order val="1"/>
          <c:tx>
            <c:strRef>
              <c:f>'A (next)'!$I$20:$I$20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(next)'!$D$21:$D$992</c:f>
                <c:numCache>
                  <c:formatCode>General</c:formatCode>
                  <c:ptCount val="9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plus>
            <c:minus>
              <c:numRef>
                <c:f>'A (next)'!$D$21:$D$992</c:f>
                <c:numCache>
                  <c:formatCode>General</c:formatCode>
                  <c:ptCount val="9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(next)'!$I$21:$I$992</c:f>
              <c:numCache>
                <c:formatCode>General</c:formatCode>
                <c:ptCount val="972"/>
                <c:pt idx="2">
                  <c:v>-2.4135488856700249E-3</c:v>
                </c:pt>
                <c:pt idx="6">
                  <c:v>-1.0251807689201087E-3</c:v>
                </c:pt>
                <c:pt idx="7">
                  <c:v>4.107036285859067E-3</c:v>
                </c:pt>
                <c:pt idx="8">
                  <c:v>2.5692518465803005E-3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B63-4853-A3D3-4BF919C481CC}"/>
            </c:ext>
          </c:extLst>
        </c:ser>
        <c:ser>
          <c:idx val="3"/>
          <c:order val="2"/>
          <c:tx>
            <c:strRef>
              <c:f>'A (next)'!$J$20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(next)'!$D$21:$D$43</c:f>
                <c:numCache>
                  <c:formatCode>General</c:formatCode>
                  <c:ptCount val="23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plus>
            <c:minus>
              <c:numRef>
                <c:f>'A (next)'!$D$21:$D$43</c:f>
                <c:numCache>
                  <c:formatCode>General</c:formatCode>
                  <c:ptCount val="23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(next)'!$J$21:$J$992</c:f>
              <c:numCache>
                <c:formatCode>General</c:formatCode>
                <c:ptCount val="972"/>
                <c:pt idx="3">
                  <c:v>-1.4954493526602164E-3</c:v>
                </c:pt>
                <c:pt idx="4">
                  <c:v>6.745051359757781E-4</c:v>
                </c:pt>
                <c:pt idx="5">
                  <c:v>-1.0641375192790292E-3</c:v>
                </c:pt>
                <c:pt idx="9">
                  <c:v>8.4956693899584934E-4</c:v>
                </c:pt>
                <c:pt idx="11">
                  <c:v>-8.5376336210174486E-4</c:v>
                </c:pt>
                <c:pt idx="12">
                  <c:v>-1.2120909304940142E-3</c:v>
                </c:pt>
                <c:pt idx="13">
                  <c:v>5.0065712493960746E-3</c:v>
                </c:pt>
                <c:pt idx="14">
                  <c:v>1.2746027568937279E-3</c:v>
                </c:pt>
                <c:pt idx="15">
                  <c:v>1.5559826060780324E-3</c:v>
                </c:pt>
                <c:pt idx="16">
                  <c:v>6.796025118092075E-4</c:v>
                </c:pt>
                <c:pt idx="17">
                  <c:v>-1.3618943194160238E-4</c:v>
                </c:pt>
                <c:pt idx="19">
                  <c:v>2.4118536530295387E-3</c:v>
                </c:pt>
                <c:pt idx="20">
                  <c:v>-9.5231921412050724E-2</c:v>
                </c:pt>
                <c:pt idx="21">
                  <c:v>-8.7255747850576881E-2</c:v>
                </c:pt>
                <c:pt idx="22">
                  <c:v>-9.0736494537850376E-2</c:v>
                </c:pt>
                <c:pt idx="23">
                  <c:v>-8.6063214715977665E-2</c:v>
                </c:pt>
                <c:pt idx="24">
                  <c:v>-8.3842446518247016E-2</c:v>
                </c:pt>
                <c:pt idx="25">
                  <c:v>-7.7256498516362626E-2</c:v>
                </c:pt>
                <c:pt idx="26">
                  <c:v>-7.2413761328789406E-2</c:v>
                </c:pt>
                <c:pt idx="27">
                  <c:v>5.5047425201337319E-2</c:v>
                </c:pt>
                <c:pt idx="28">
                  <c:v>-1.1345005339535419E-2</c:v>
                </c:pt>
                <c:pt idx="29">
                  <c:v>-1.0345005335693713E-2</c:v>
                </c:pt>
                <c:pt idx="30">
                  <c:v>-5.7763641671044752E-3</c:v>
                </c:pt>
                <c:pt idx="31">
                  <c:v>-2.7763641701312736E-3</c:v>
                </c:pt>
                <c:pt idx="32">
                  <c:v>-7.7636416972381994E-4</c:v>
                </c:pt>
                <c:pt idx="33">
                  <c:v>1.2236358306836337E-3</c:v>
                </c:pt>
                <c:pt idx="34">
                  <c:v>3.2236358310910873E-3</c:v>
                </c:pt>
                <c:pt idx="35">
                  <c:v>-2.9227457562228665E-3</c:v>
                </c:pt>
                <c:pt idx="36">
                  <c:v>-2.9227457562228665E-3</c:v>
                </c:pt>
                <c:pt idx="37">
                  <c:v>-9.2274575581541285E-4</c:v>
                </c:pt>
                <c:pt idx="38">
                  <c:v>-6.3566372264176607E-3</c:v>
                </c:pt>
                <c:pt idx="39">
                  <c:v>-3.3566372294444591E-3</c:v>
                </c:pt>
                <c:pt idx="40">
                  <c:v>-1.492747243901249E-3</c:v>
                </c:pt>
                <c:pt idx="41">
                  <c:v>5.5072527538868599E-3</c:v>
                </c:pt>
                <c:pt idx="42">
                  <c:v>1.819005348806968E-2</c:v>
                </c:pt>
                <c:pt idx="43">
                  <c:v>-4.3327581806806847E-4</c:v>
                </c:pt>
                <c:pt idx="44">
                  <c:v>7.566724183561746E-3</c:v>
                </c:pt>
                <c:pt idx="45">
                  <c:v>2.2566724182979669E-2</c:v>
                </c:pt>
                <c:pt idx="46">
                  <c:v>2.4566724183387123E-2</c:v>
                </c:pt>
                <c:pt idx="47">
                  <c:v>2.6566724176518619E-2</c:v>
                </c:pt>
                <c:pt idx="48">
                  <c:v>-1.7835083417594433E-3</c:v>
                </c:pt>
                <c:pt idx="49">
                  <c:v>7.3164916611858644E-3</c:v>
                </c:pt>
                <c:pt idx="50">
                  <c:v>-1.4940161490812898E-2</c:v>
                </c:pt>
                <c:pt idx="51">
                  <c:v>1.659838504565414E-3</c:v>
                </c:pt>
                <c:pt idx="52">
                  <c:v>-7.0070760557428002E-4</c:v>
                </c:pt>
                <c:pt idx="53">
                  <c:v>-1.3979264040244743E-3</c:v>
                </c:pt>
                <c:pt idx="54">
                  <c:v>2.2618536531808786E-3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5B63-4853-A3D3-4BF919C481CC}"/>
            </c:ext>
          </c:extLst>
        </c:ser>
        <c:ser>
          <c:idx val="4"/>
          <c:order val="3"/>
          <c:tx>
            <c:strRef>
              <c:f>'A (next)'!$K$20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plus>
            <c:min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(next)'!$K$21:$K$992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5B63-4853-A3D3-4BF919C481CC}"/>
            </c:ext>
          </c:extLst>
        </c:ser>
        <c:ser>
          <c:idx val="2"/>
          <c:order val="4"/>
          <c:tx>
            <c:strRef>
              <c:f>'A (next)'!$L$20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plus>
            <c:min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(next)'!$L$21:$L$992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5B63-4853-A3D3-4BF919C481CC}"/>
            </c:ext>
          </c:extLst>
        </c:ser>
        <c:ser>
          <c:idx val="5"/>
          <c:order val="5"/>
          <c:tx>
            <c:strRef>
              <c:f>'A (next)'!$M$20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plus>
            <c:min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(next)'!$M$21:$M$992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5B63-4853-A3D3-4BF919C481CC}"/>
            </c:ext>
          </c:extLst>
        </c:ser>
        <c:ser>
          <c:idx val="6"/>
          <c:order val="6"/>
          <c:tx>
            <c:strRef>
              <c:f>'A (next)'!$N$20</c:f>
              <c:strCache>
                <c:ptCount val="1"/>
                <c:pt idx="0">
                  <c:v>s7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plus>
            <c:min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(next)'!$N$21:$N$992</c:f>
              <c:numCache>
                <c:formatCode>General</c:formatCode>
                <c:ptCount val="972"/>
                <c:pt idx="10">
                  <c:v>1.2578910318552516E-3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B63-4853-A3D3-4BF919C481CC}"/>
            </c:ext>
          </c:extLst>
        </c:ser>
        <c:ser>
          <c:idx val="7"/>
          <c:order val="7"/>
          <c:tx>
            <c:strRef>
              <c:f>'A (next)'!$P$20</c:f>
              <c:strCache>
                <c:ptCount val="1"/>
                <c:pt idx="0">
                  <c:v>LinFit 2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(next)'!$P$21:$P$992</c:f>
              <c:numCache>
                <c:formatCode>General</c:formatCode>
                <c:ptCount val="972"/>
                <c:pt idx="2">
                  <c:v>-4.893118863382017E-4</c:v>
                </c:pt>
                <c:pt idx="3">
                  <c:v>-4.6504331196481341E-4</c:v>
                </c:pt>
                <c:pt idx="4">
                  <c:v>-1.8352784923352482E-4</c:v>
                </c:pt>
                <c:pt idx="5">
                  <c:v>-4.7623832742559047E-5</c:v>
                </c:pt>
                <c:pt idx="6">
                  <c:v>2.6728833545141203E-3</c:v>
                </c:pt>
                <c:pt idx="7">
                  <c:v>2.8233485156291191E-3</c:v>
                </c:pt>
                <c:pt idx="8">
                  <c:v>4.5828201576996741E-3</c:v>
                </c:pt>
                <c:pt idx="9">
                  <c:v>6.3665603741436157E-3</c:v>
                </c:pt>
                <c:pt idx="10">
                  <c:v>8.2012645967716701E-3</c:v>
                </c:pt>
                <c:pt idx="11">
                  <c:v>1.123604982216371E-2</c:v>
                </c:pt>
                <c:pt idx="12">
                  <c:v>1.3155694055098619E-2</c:v>
                </c:pt>
                <c:pt idx="13">
                  <c:v>1.6365213015979044E-2</c:v>
                </c:pt>
                <c:pt idx="14">
                  <c:v>1.6543587037623438E-2</c:v>
                </c:pt>
                <c:pt idx="15">
                  <c:v>1.6806901069574689E-2</c:v>
                </c:pt>
                <c:pt idx="16">
                  <c:v>1.6811754784449365E-2</c:v>
                </c:pt>
                <c:pt idx="17">
                  <c:v>1.6911255939380251E-2</c:v>
                </c:pt>
                <c:pt idx="18">
                  <c:v>2.0039475176109833E-2</c:v>
                </c:pt>
                <c:pt idx="19">
                  <c:v>2.9016420836825669E-2</c:v>
                </c:pt>
                <c:pt idx="20">
                  <c:v>-7.2148344867356565E-2</c:v>
                </c:pt>
                <c:pt idx="21">
                  <c:v>-6.9009204772158952E-2</c:v>
                </c:pt>
                <c:pt idx="22">
                  <c:v>-6.8923051333133437E-2</c:v>
                </c:pt>
                <c:pt idx="23">
                  <c:v>-6.8147670381903724E-2</c:v>
                </c:pt>
                <c:pt idx="24">
                  <c:v>-6.7033742818165265E-2</c:v>
                </c:pt>
                <c:pt idx="25">
                  <c:v>-6.4632367383918615E-2</c:v>
                </c:pt>
                <c:pt idx="26">
                  <c:v>-6.42331493354764E-2</c:v>
                </c:pt>
                <c:pt idx="27">
                  <c:v>-2.6245549868813788E-2</c:v>
                </c:pt>
                <c:pt idx="28">
                  <c:v>-1.5743324308730579E-2</c:v>
                </c:pt>
                <c:pt idx="29">
                  <c:v>-1.5743324308730579E-2</c:v>
                </c:pt>
                <c:pt idx="30">
                  <c:v>-1.427022184426599E-2</c:v>
                </c:pt>
                <c:pt idx="31">
                  <c:v>-1.427022184426599E-2</c:v>
                </c:pt>
                <c:pt idx="32">
                  <c:v>-1.427022184426599E-2</c:v>
                </c:pt>
                <c:pt idx="33">
                  <c:v>-1.427022184426599E-2</c:v>
                </c:pt>
                <c:pt idx="34">
                  <c:v>-1.427022184426599E-2</c:v>
                </c:pt>
                <c:pt idx="35">
                  <c:v>-1.2656361648435754E-2</c:v>
                </c:pt>
                <c:pt idx="36">
                  <c:v>-1.2656361648435754E-2</c:v>
                </c:pt>
                <c:pt idx="37">
                  <c:v>-1.2656361648435754E-2</c:v>
                </c:pt>
                <c:pt idx="38">
                  <c:v>-1.2581129067878255E-2</c:v>
                </c:pt>
                <c:pt idx="39">
                  <c:v>-1.2581129067878255E-2</c:v>
                </c:pt>
                <c:pt idx="40">
                  <c:v>-1.1047355167480198E-2</c:v>
                </c:pt>
                <c:pt idx="41">
                  <c:v>-1.1047355167480198E-2</c:v>
                </c:pt>
                <c:pt idx="42">
                  <c:v>-5.9752231234423241E-3</c:v>
                </c:pt>
                <c:pt idx="43">
                  <c:v>-2.1784046627259333E-3</c:v>
                </c:pt>
                <c:pt idx="44">
                  <c:v>-2.1784046627259333E-3</c:v>
                </c:pt>
                <c:pt idx="45">
                  <c:v>-2.1784046627259333E-3</c:v>
                </c:pt>
                <c:pt idx="46">
                  <c:v>-2.1784046627259333E-3</c:v>
                </c:pt>
                <c:pt idx="47">
                  <c:v>-2.1784046627259333E-3</c:v>
                </c:pt>
                <c:pt idx="48">
                  <c:v>4.5925275874490294E-3</c:v>
                </c:pt>
                <c:pt idx="49">
                  <c:v>4.5925275874490294E-3</c:v>
                </c:pt>
                <c:pt idx="50">
                  <c:v>6.2864740787114386E-3</c:v>
                </c:pt>
                <c:pt idx="51">
                  <c:v>6.2864740787114386E-3</c:v>
                </c:pt>
                <c:pt idx="52">
                  <c:v>9.6646596314869035E-3</c:v>
                </c:pt>
                <c:pt idx="53">
                  <c:v>1.1391368698153386E-2</c:v>
                </c:pt>
                <c:pt idx="54">
                  <c:v>2.9016420836825669E-2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B63-4853-A3D3-4BF919C481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00635160"/>
        <c:axId val="1"/>
      </c:scatterChart>
      <c:valAx>
        <c:axId val="500635160"/>
        <c:scaling>
          <c:orientation val="minMax"/>
          <c:max val="7000"/>
          <c:min val="-6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166986564299423"/>
              <c:y val="0.834374999999999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0.01"/>
          <c:min val="-0.0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5662188099808059E-2"/>
              <c:y val="0.365624999999999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0063516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6506717850287908"/>
          <c:y val="0.91874999999999996"/>
          <c:w val="0.79078694817658346"/>
          <c:h val="6.2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V1355 Aql - O-C Diagr.</a:t>
            </a:r>
          </a:p>
        </c:rich>
      </c:tx>
      <c:layout>
        <c:manualLayout>
          <c:xMode val="edge"/>
          <c:yMode val="edge"/>
          <c:x val="0.37142857142857144"/>
          <c:y val="3.426791277258566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953316519776211"/>
          <c:w val="0.81654135338345868"/>
          <c:h val="0.62305485499067548"/>
        </c:manualLayout>
      </c:layout>
      <c:scatterChart>
        <c:scatterStyle val="lineMarker"/>
        <c:varyColors val="0"/>
        <c:ser>
          <c:idx val="0"/>
          <c:order val="0"/>
          <c:tx>
            <c:strRef>
              <c:f>'A (next)'!$H$20:$H$20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(next)'!$H$21:$H$992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416-4063-8E34-165FDF800DFA}"/>
            </c:ext>
          </c:extLst>
        </c:ser>
        <c:ser>
          <c:idx val="1"/>
          <c:order val="1"/>
          <c:tx>
            <c:strRef>
              <c:f>'A (next)'!$I$20:$I$20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(next)'!$D$21:$D$992</c:f>
                <c:numCache>
                  <c:formatCode>General</c:formatCode>
                  <c:ptCount val="9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plus>
            <c:minus>
              <c:numRef>
                <c:f>'A (next)'!$D$21:$D$992</c:f>
                <c:numCache>
                  <c:formatCode>General</c:formatCode>
                  <c:ptCount val="9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(next)'!$I$21:$I$992</c:f>
              <c:numCache>
                <c:formatCode>General</c:formatCode>
                <c:ptCount val="972"/>
                <c:pt idx="2">
                  <c:v>-2.4135488856700249E-3</c:v>
                </c:pt>
                <c:pt idx="6">
                  <c:v>-1.0251807689201087E-3</c:v>
                </c:pt>
                <c:pt idx="7">
                  <c:v>4.107036285859067E-3</c:v>
                </c:pt>
                <c:pt idx="8">
                  <c:v>2.5692518465803005E-3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416-4063-8E34-165FDF800DFA}"/>
            </c:ext>
          </c:extLst>
        </c:ser>
        <c:ser>
          <c:idx val="3"/>
          <c:order val="2"/>
          <c:tx>
            <c:strRef>
              <c:f>'A (next)'!$J$20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(next)'!$D$21:$D$43</c:f>
                <c:numCache>
                  <c:formatCode>General</c:formatCode>
                  <c:ptCount val="23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plus>
            <c:minus>
              <c:numRef>
                <c:f>'A (next)'!$D$21:$D$43</c:f>
                <c:numCache>
                  <c:formatCode>General</c:formatCode>
                  <c:ptCount val="23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(next)'!$J$21:$J$992</c:f>
              <c:numCache>
                <c:formatCode>General</c:formatCode>
                <c:ptCount val="972"/>
                <c:pt idx="3">
                  <c:v>-1.4954493526602164E-3</c:v>
                </c:pt>
                <c:pt idx="4">
                  <c:v>6.745051359757781E-4</c:v>
                </c:pt>
                <c:pt idx="5">
                  <c:v>-1.0641375192790292E-3</c:v>
                </c:pt>
                <c:pt idx="9">
                  <c:v>8.4956693899584934E-4</c:v>
                </c:pt>
                <c:pt idx="11">
                  <c:v>-8.5376336210174486E-4</c:v>
                </c:pt>
                <c:pt idx="12">
                  <c:v>-1.2120909304940142E-3</c:v>
                </c:pt>
                <c:pt idx="13">
                  <c:v>5.0065712493960746E-3</c:v>
                </c:pt>
                <c:pt idx="14">
                  <c:v>1.2746027568937279E-3</c:v>
                </c:pt>
                <c:pt idx="15">
                  <c:v>1.5559826060780324E-3</c:v>
                </c:pt>
                <c:pt idx="16">
                  <c:v>6.796025118092075E-4</c:v>
                </c:pt>
                <c:pt idx="17">
                  <c:v>-1.3618943194160238E-4</c:v>
                </c:pt>
                <c:pt idx="19">
                  <c:v>2.4118536530295387E-3</c:v>
                </c:pt>
                <c:pt idx="20">
                  <c:v>-9.5231921412050724E-2</c:v>
                </c:pt>
                <c:pt idx="21">
                  <c:v>-8.7255747850576881E-2</c:v>
                </c:pt>
                <c:pt idx="22">
                  <c:v>-9.0736494537850376E-2</c:v>
                </c:pt>
                <c:pt idx="23">
                  <c:v>-8.6063214715977665E-2</c:v>
                </c:pt>
                <c:pt idx="24">
                  <c:v>-8.3842446518247016E-2</c:v>
                </c:pt>
                <c:pt idx="25">
                  <c:v>-7.7256498516362626E-2</c:v>
                </c:pt>
                <c:pt idx="26">
                  <c:v>-7.2413761328789406E-2</c:v>
                </c:pt>
                <c:pt idx="27">
                  <c:v>5.5047425201337319E-2</c:v>
                </c:pt>
                <c:pt idx="28">
                  <c:v>-1.1345005339535419E-2</c:v>
                </c:pt>
                <c:pt idx="29">
                  <c:v>-1.0345005335693713E-2</c:v>
                </c:pt>
                <c:pt idx="30">
                  <c:v>-5.7763641671044752E-3</c:v>
                </c:pt>
                <c:pt idx="31">
                  <c:v>-2.7763641701312736E-3</c:v>
                </c:pt>
                <c:pt idx="32">
                  <c:v>-7.7636416972381994E-4</c:v>
                </c:pt>
                <c:pt idx="33">
                  <c:v>1.2236358306836337E-3</c:v>
                </c:pt>
                <c:pt idx="34">
                  <c:v>3.2236358310910873E-3</c:v>
                </c:pt>
                <c:pt idx="35">
                  <c:v>-2.9227457562228665E-3</c:v>
                </c:pt>
                <c:pt idx="36">
                  <c:v>-2.9227457562228665E-3</c:v>
                </c:pt>
                <c:pt idx="37">
                  <c:v>-9.2274575581541285E-4</c:v>
                </c:pt>
                <c:pt idx="38">
                  <c:v>-6.3566372264176607E-3</c:v>
                </c:pt>
                <c:pt idx="39">
                  <c:v>-3.3566372294444591E-3</c:v>
                </c:pt>
                <c:pt idx="40">
                  <c:v>-1.492747243901249E-3</c:v>
                </c:pt>
                <c:pt idx="41">
                  <c:v>5.5072527538868599E-3</c:v>
                </c:pt>
                <c:pt idx="42">
                  <c:v>1.819005348806968E-2</c:v>
                </c:pt>
                <c:pt idx="43">
                  <c:v>-4.3327581806806847E-4</c:v>
                </c:pt>
                <c:pt idx="44">
                  <c:v>7.566724183561746E-3</c:v>
                </c:pt>
                <c:pt idx="45">
                  <c:v>2.2566724182979669E-2</c:v>
                </c:pt>
                <c:pt idx="46">
                  <c:v>2.4566724183387123E-2</c:v>
                </c:pt>
                <c:pt idx="47">
                  <c:v>2.6566724176518619E-2</c:v>
                </c:pt>
                <c:pt idx="48">
                  <c:v>-1.7835083417594433E-3</c:v>
                </c:pt>
                <c:pt idx="49">
                  <c:v>7.3164916611858644E-3</c:v>
                </c:pt>
                <c:pt idx="50">
                  <c:v>-1.4940161490812898E-2</c:v>
                </c:pt>
                <c:pt idx="51">
                  <c:v>1.659838504565414E-3</c:v>
                </c:pt>
                <c:pt idx="52">
                  <c:v>-7.0070760557428002E-4</c:v>
                </c:pt>
                <c:pt idx="53">
                  <c:v>-1.3979264040244743E-3</c:v>
                </c:pt>
                <c:pt idx="54">
                  <c:v>2.2618536531808786E-3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9416-4063-8E34-165FDF800DFA}"/>
            </c:ext>
          </c:extLst>
        </c:ser>
        <c:ser>
          <c:idx val="4"/>
          <c:order val="3"/>
          <c:tx>
            <c:strRef>
              <c:f>'A (next)'!$K$20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plus>
            <c:min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(next)'!$K$21:$K$992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9416-4063-8E34-165FDF800DFA}"/>
            </c:ext>
          </c:extLst>
        </c:ser>
        <c:ser>
          <c:idx val="2"/>
          <c:order val="4"/>
          <c:tx>
            <c:strRef>
              <c:f>'A (next)'!$L$20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plus>
            <c:min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(next)'!$L$21:$L$992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9416-4063-8E34-165FDF800DFA}"/>
            </c:ext>
          </c:extLst>
        </c:ser>
        <c:ser>
          <c:idx val="5"/>
          <c:order val="5"/>
          <c:tx>
            <c:strRef>
              <c:f>'A (next)'!$M$20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plus>
            <c:min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(next)'!$M$21:$M$992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9416-4063-8E34-165FDF800DFA}"/>
            </c:ext>
          </c:extLst>
        </c:ser>
        <c:ser>
          <c:idx val="6"/>
          <c:order val="6"/>
          <c:tx>
            <c:strRef>
              <c:f>'A (next)'!$N$20</c:f>
              <c:strCache>
                <c:ptCount val="1"/>
                <c:pt idx="0">
                  <c:v>s7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(next)'!$D$21:$D$992</c:f>
                <c:numCache>
                  <c:formatCode>General</c:formatCode>
                  <c:ptCount val="9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plus>
            <c:minus>
              <c:numRef>
                <c:f>'A (next)'!$D$21:$D$992</c:f>
                <c:numCache>
                  <c:formatCode>General</c:formatCode>
                  <c:ptCount val="9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(next)'!$N$21:$N$992</c:f>
              <c:numCache>
                <c:formatCode>General</c:formatCode>
                <c:ptCount val="972"/>
                <c:pt idx="10">
                  <c:v>1.2578910318552516E-3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9416-4063-8E34-165FDF800DFA}"/>
            </c:ext>
          </c:extLst>
        </c:ser>
        <c:ser>
          <c:idx val="7"/>
          <c:order val="7"/>
          <c:tx>
            <c:strRef>
              <c:f>'A (next)'!$O$20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(next)'!$O$21:$O$992</c:f>
              <c:numCache>
                <c:formatCode>General</c:formatCode>
                <c:ptCount val="972"/>
                <c:pt idx="0">
                  <c:v>0.17399648016413713</c:v>
                </c:pt>
                <c:pt idx="1">
                  <c:v>5.0246057815729939E-2</c:v>
                </c:pt>
                <c:pt idx="2">
                  <c:v>9.7598806179438058E-3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9416-4063-8E34-165FDF800DFA}"/>
            </c:ext>
          </c:extLst>
        </c:ser>
        <c:ser>
          <c:idx val="8"/>
          <c:order val="8"/>
          <c:tx>
            <c:strRef>
              <c:f>'A (next)'!$P$20</c:f>
              <c:strCache>
                <c:ptCount val="1"/>
                <c:pt idx="0">
                  <c:v>LinFit 2</c:v>
                </c:pt>
              </c:strCache>
            </c:strRef>
          </c:tx>
          <c:spPr>
            <a:ln w="254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(next)'!$P$21:$P$992</c:f>
              <c:numCache>
                <c:formatCode>General</c:formatCode>
                <c:ptCount val="972"/>
                <c:pt idx="2">
                  <c:v>-4.893118863382017E-4</c:v>
                </c:pt>
                <c:pt idx="3">
                  <c:v>-4.6504331196481341E-4</c:v>
                </c:pt>
                <c:pt idx="4">
                  <c:v>-1.8352784923352482E-4</c:v>
                </c:pt>
                <c:pt idx="5">
                  <c:v>-4.7623832742559047E-5</c:v>
                </c:pt>
                <c:pt idx="6">
                  <c:v>2.6728833545141203E-3</c:v>
                </c:pt>
                <c:pt idx="7">
                  <c:v>2.8233485156291191E-3</c:v>
                </c:pt>
                <c:pt idx="8">
                  <c:v>4.5828201576996741E-3</c:v>
                </c:pt>
                <c:pt idx="9">
                  <c:v>6.3665603741436157E-3</c:v>
                </c:pt>
                <c:pt idx="10">
                  <c:v>8.2012645967716701E-3</c:v>
                </c:pt>
                <c:pt idx="11">
                  <c:v>1.123604982216371E-2</c:v>
                </c:pt>
                <c:pt idx="12">
                  <c:v>1.3155694055098619E-2</c:v>
                </c:pt>
                <c:pt idx="13">
                  <c:v>1.6365213015979044E-2</c:v>
                </c:pt>
                <c:pt idx="14">
                  <c:v>1.6543587037623438E-2</c:v>
                </c:pt>
                <c:pt idx="15">
                  <c:v>1.6806901069574689E-2</c:v>
                </c:pt>
                <c:pt idx="16">
                  <c:v>1.6811754784449365E-2</c:v>
                </c:pt>
                <c:pt idx="17">
                  <c:v>1.6911255939380251E-2</c:v>
                </c:pt>
                <c:pt idx="18">
                  <c:v>2.0039475176109833E-2</c:v>
                </c:pt>
                <c:pt idx="19">
                  <c:v>2.9016420836825669E-2</c:v>
                </c:pt>
                <c:pt idx="20">
                  <c:v>-7.2148344867356565E-2</c:v>
                </c:pt>
                <c:pt idx="21">
                  <c:v>-6.9009204772158952E-2</c:v>
                </c:pt>
                <c:pt idx="22">
                  <c:v>-6.8923051333133437E-2</c:v>
                </c:pt>
                <c:pt idx="23">
                  <c:v>-6.8147670381903724E-2</c:v>
                </c:pt>
                <c:pt idx="24">
                  <c:v>-6.7033742818165265E-2</c:v>
                </c:pt>
                <c:pt idx="25">
                  <c:v>-6.4632367383918615E-2</c:v>
                </c:pt>
                <c:pt idx="26">
                  <c:v>-6.42331493354764E-2</c:v>
                </c:pt>
                <c:pt idx="27">
                  <c:v>-2.6245549868813788E-2</c:v>
                </c:pt>
                <c:pt idx="28">
                  <c:v>-1.5743324308730579E-2</c:v>
                </c:pt>
                <c:pt idx="29">
                  <c:v>-1.5743324308730579E-2</c:v>
                </c:pt>
                <c:pt idx="30">
                  <c:v>-1.427022184426599E-2</c:v>
                </c:pt>
                <c:pt idx="31">
                  <c:v>-1.427022184426599E-2</c:v>
                </c:pt>
                <c:pt idx="32">
                  <c:v>-1.427022184426599E-2</c:v>
                </c:pt>
                <c:pt idx="33">
                  <c:v>-1.427022184426599E-2</c:v>
                </c:pt>
                <c:pt idx="34">
                  <c:v>-1.427022184426599E-2</c:v>
                </c:pt>
                <c:pt idx="35">
                  <c:v>-1.2656361648435754E-2</c:v>
                </c:pt>
                <c:pt idx="36">
                  <c:v>-1.2656361648435754E-2</c:v>
                </c:pt>
                <c:pt idx="37">
                  <c:v>-1.2656361648435754E-2</c:v>
                </c:pt>
                <c:pt idx="38">
                  <c:v>-1.2581129067878255E-2</c:v>
                </c:pt>
                <c:pt idx="39">
                  <c:v>-1.2581129067878255E-2</c:v>
                </c:pt>
                <c:pt idx="40">
                  <c:v>-1.1047355167480198E-2</c:v>
                </c:pt>
                <c:pt idx="41">
                  <c:v>-1.1047355167480198E-2</c:v>
                </c:pt>
                <c:pt idx="42">
                  <c:v>-5.9752231234423241E-3</c:v>
                </c:pt>
                <c:pt idx="43">
                  <c:v>-2.1784046627259333E-3</c:v>
                </c:pt>
                <c:pt idx="44">
                  <c:v>-2.1784046627259333E-3</c:v>
                </c:pt>
                <c:pt idx="45">
                  <c:v>-2.1784046627259333E-3</c:v>
                </c:pt>
                <c:pt idx="46">
                  <c:v>-2.1784046627259333E-3</c:v>
                </c:pt>
                <c:pt idx="47">
                  <c:v>-2.1784046627259333E-3</c:v>
                </c:pt>
                <c:pt idx="48">
                  <c:v>4.5925275874490294E-3</c:v>
                </c:pt>
                <c:pt idx="49">
                  <c:v>4.5925275874490294E-3</c:v>
                </c:pt>
                <c:pt idx="50">
                  <c:v>6.2864740787114386E-3</c:v>
                </c:pt>
                <c:pt idx="51">
                  <c:v>6.2864740787114386E-3</c:v>
                </c:pt>
                <c:pt idx="52">
                  <c:v>9.6646596314869035E-3</c:v>
                </c:pt>
                <c:pt idx="53">
                  <c:v>1.1391368698153386E-2</c:v>
                </c:pt>
                <c:pt idx="54">
                  <c:v>2.9016420836825669E-2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9416-4063-8E34-165FDF800DFA}"/>
            </c:ext>
          </c:extLst>
        </c:ser>
        <c:ser>
          <c:idx val="9"/>
          <c:order val="9"/>
          <c:tx>
            <c:strRef>
              <c:f>'A (next)'!$R$20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(next)'!$R$21:$R$992</c:f>
              <c:numCache>
                <c:formatCode>General</c:formatCode>
                <c:ptCount val="972"/>
                <c:pt idx="0">
                  <c:v>0.17001382204762194</c:v>
                </c:pt>
                <c:pt idx="1">
                  <c:v>6.6402145435858984E-2</c:v>
                </c:pt>
                <c:pt idx="18">
                  <c:v>2.3916839345474727E-2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9416-4063-8E34-165FDF800D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00640200"/>
        <c:axId val="1"/>
      </c:scatterChart>
      <c:valAx>
        <c:axId val="50064020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180451127819549"/>
              <c:y val="0.8348935822274552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676022272916820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0064020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egendEntry>
        <c:idx val="9"/>
        <c:txPr>
          <a:bodyPr/>
          <a:lstStyle/>
          <a:p>
            <a:pPr>
              <a:defRPr sz="735" b="0" i="0" u="none" strike="noStrike" baseline="0">
                <a:solidFill>
                  <a:srgbClr val="FF00FF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layout>
        <c:manualLayout>
          <c:xMode val="edge"/>
          <c:yMode val="edge"/>
          <c:x val="0.13383458646616542"/>
          <c:y val="0.92835185321460989"/>
          <c:w val="0.80902255639097742"/>
          <c:h val="6.230562301207676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V1355 Aql - O-C Diagr.</a:t>
            </a:r>
          </a:p>
        </c:rich>
      </c:tx>
      <c:layout>
        <c:manualLayout>
          <c:xMode val="edge"/>
          <c:yMode val="edge"/>
          <c:x val="0.3352496455184481"/>
          <c:y val="3.426791277258566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6283555367642794"/>
          <c:y val="0.14953316519776211"/>
          <c:w val="0.77586352045827434"/>
          <c:h val="0.62305485499067548"/>
        </c:manualLayout>
      </c:layout>
      <c:scatterChart>
        <c:scatterStyle val="lineMarker"/>
        <c:varyColors val="0"/>
        <c:ser>
          <c:idx val="0"/>
          <c:order val="0"/>
          <c:tx>
            <c:strRef>
              <c:f>'A (next)'!$H$20:$H$20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(next)'!$H$21:$H$992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C71-4C8B-8953-3F24C90F2B0D}"/>
            </c:ext>
          </c:extLst>
        </c:ser>
        <c:ser>
          <c:idx val="1"/>
          <c:order val="1"/>
          <c:tx>
            <c:strRef>
              <c:f>'A (next)'!$I$20:$I$20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(next)'!$D$21:$D$992</c:f>
                <c:numCache>
                  <c:formatCode>General</c:formatCode>
                  <c:ptCount val="9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plus>
            <c:minus>
              <c:numRef>
                <c:f>'A (next)'!$D$21:$D$992</c:f>
                <c:numCache>
                  <c:formatCode>General</c:formatCode>
                  <c:ptCount val="9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(next)'!$I$21:$I$992</c:f>
              <c:numCache>
                <c:formatCode>General</c:formatCode>
                <c:ptCount val="972"/>
                <c:pt idx="2">
                  <c:v>-2.4135488856700249E-3</c:v>
                </c:pt>
                <c:pt idx="6">
                  <c:v>-1.0251807689201087E-3</c:v>
                </c:pt>
                <c:pt idx="7">
                  <c:v>4.107036285859067E-3</c:v>
                </c:pt>
                <c:pt idx="8">
                  <c:v>2.5692518465803005E-3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C71-4C8B-8953-3F24C90F2B0D}"/>
            </c:ext>
          </c:extLst>
        </c:ser>
        <c:ser>
          <c:idx val="3"/>
          <c:order val="2"/>
          <c:tx>
            <c:strRef>
              <c:f>'A (next)'!$J$20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(next)'!$D$21:$D$43</c:f>
                <c:numCache>
                  <c:formatCode>General</c:formatCode>
                  <c:ptCount val="23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plus>
            <c:minus>
              <c:numRef>
                <c:f>'A (next)'!$D$21:$D$43</c:f>
                <c:numCache>
                  <c:formatCode>General</c:formatCode>
                  <c:ptCount val="23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(next)'!$J$21:$J$992</c:f>
              <c:numCache>
                <c:formatCode>General</c:formatCode>
                <c:ptCount val="972"/>
                <c:pt idx="3">
                  <c:v>-1.4954493526602164E-3</c:v>
                </c:pt>
                <c:pt idx="4">
                  <c:v>6.745051359757781E-4</c:v>
                </c:pt>
                <c:pt idx="5">
                  <c:v>-1.0641375192790292E-3</c:v>
                </c:pt>
                <c:pt idx="9">
                  <c:v>8.4956693899584934E-4</c:v>
                </c:pt>
                <c:pt idx="11">
                  <c:v>-8.5376336210174486E-4</c:v>
                </c:pt>
                <c:pt idx="12">
                  <c:v>-1.2120909304940142E-3</c:v>
                </c:pt>
                <c:pt idx="13">
                  <c:v>5.0065712493960746E-3</c:v>
                </c:pt>
                <c:pt idx="14">
                  <c:v>1.2746027568937279E-3</c:v>
                </c:pt>
                <c:pt idx="15">
                  <c:v>1.5559826060780324E-3</c:v>
                </c:pt>
                <c:pt idx="16">
                  <c:v>6.796025118092075E-4</c:v>
                </c:pt>
                <c:pt idx="17">
                  <c:v>-1.3618943194160238E-4</c:v>
                </c:pt>
                <c:pt idx="19">
                  <c:v>2.4118536530295387E-3</c:v>
                </c:pt>
                <c:pt idx="20">
                  <c:v>-9.5231921412050724E-2</c:v>
                </c:pt>
                <c:pt idx="21">
                  <c:v>-8.7255747850576881E-2</c:v>
                </c:pt>
                <c:pt idx="22">
                  <c:v>-9.0736494537850376E-2</c:v>
                </c:pt>
                <c:pt idx="23">
                  <c:v>-8.6063214715977665E-2</c:v>
                </c:pt>
                <c:pt idx="24">
                  <c:v>-8.3842446518247016E-2</c:v>
                </c:pt>
                <c:pt idx="25">
                  <c:v>-7.7256498516362626E-2</c:v>
                </c:pt>
                <c:pt idx="26">
                  <c:v>-7.2413761328789406E-2</c:v>
                </c:pt>
                <c:pt idx="27">
                  <c:v>5.5047425201337319E-2</c:v>
                </c:pt>
                <c:pt idx="28">
                  <c:v>-1.1345005339535419E-2</c:v>
                </c:pt>
                <c:pt idx="29">
                  <c:v>-1.0345005335693713E-2</c:v>
                </c:pt>
                <c:pt idx="30">
                  <c:v>-5.7763641671044752E-3</c:v>
                </c:pt>
                <c:pt idx="31">
                  <c:v>-2.7763641701312736E-3</c:v>
                </c:pt>
                <c:pt idx="32">
                  <c:v>-7.7636416972381994E-4</c:v>
                </c:pt>
                <c:pt idx="33">
                  <c:v>1.2236358306836337E-3</c:v>
                </c:pt>
                <c:pt idx="34">
                  <c:v>3.2236358310910873E-3</c:v>
                </c:pt>
                <c:pt idx="35">
                  <c:v>-2.9227457562228665E-3</c:v>
                </c:pt>
                <c:pt idx="36">
                  <c:v>-2.9227457562228665E-3</c:v>
                </c:pt>
                <c:pt idx="37">
                  <c:v>-9.2274575581541285E-4</c:v>
                </c:pt>
                <c:pt idx="38">
                  <c:v>-6.3566372264176607E-3</c:v>
                </c:pt>
                <c:pt idx="39">
                  <c:v>-3.3566372294444591E-3</c:v>
                </c:pt>
                <c:pt idx="40">
                  <c:v>-1.492747243901249E-3</c:v>
                </c:pt>
                <c:pt idx="41">
                  <c:v>5.5072527538868599E-3</c:v>
                </c:pt>
                <c:pt idx="42">
                  <c:v>1.819005348806968E-2</c:v>
                </c:pt>
                <c:pt idx="43">
                  <c:v>-4.3327581806806847E-4</c:v>
                </c:pt>
                <c:pt idx="44">
                  <c:v>7.566724183561746E-3</c:v>
                </c:pt>
                <c:pt idx="45">
                  <c:v>2.2566724182979669E-2</c:v>
                </c:pt>
                <c:pt idx="46">
                  <c:v>2.4566724183387123E-2</c:v>
                </c:pt>
                <c:pt idx="47">
                  <c:v>2.6566724176518619E-2</c:v>
                </c:pt>
                <c:pt idx="48">
                  <c:v>-1.7835083417594433E-3</c:v>
                </c:pt>
                <c:pt idx="49">
                  <c:v>7.3164916611858644E-3</c:v>
                </c:pt>
                <c:pt idx="50">
                  <c:v>-1.4940161490812898E-2</c:v>
                </c:pt>
                <c:pt idx="51">
                  <c:v>1.659838504565414E-3</c:v>
                </c:pt>
                <c:pt idx="52">
                  <c:v>-7.0070760557428002E-4</c:v>
                </c:pt>
                <c:pt idx="53">
                  <c:v>-1.3979264040244743E-3</c:v>
                </c:pt>
                <c:pt idx="54">
                  <c:v>2.2618536531808786E-3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DC71-4C8B-8953-3F24C90F2B0D}"/>
            </c:ext>
          </c:extLst>
        </c:ser>
        <c:ser>
          <c:idx val="4"/>
          <c:order val="3"/>
          <c:tx>
            <c:strRef>
              <c:f>'A (next)'!$K$20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plus>
            <c:min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(next)'!$K$21:$K$992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DC71-4C8B-8953-3F24C90F2B0D}"/>
            </c:ext>
          </c:extLst>
        </c:ser>
        <c:ser>
          <c:idx val="2"/>
          <c:order val="4"/>
          <c:tx>
            <c:strRef>
              <c:f>'A (next)'!$L$20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plus>
            <c:min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(next)'!$L$21:$L$992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DC71-4C8B-8953-3F24C90F2B0D}"/>
            </c:ext>
          </c:extLst>
        </c:ser>
        <c:ser>
          <c:idx val="5"/>
          <c:order val="5"/>
          <c:tx>
            <c:strRef>
              <c:f>'A (next)'!$M$20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plus>
            <c:min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(next)'!$M$21:$M$992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DC71-4C8B-8953-3F24C90F2B0D}"/>
            </c:ext>
          </c:extLst>
        </c:ser>
        <c:ser>
          <c:idx val="6"/>
          <c:order val="6"/>
          <c:tx>
            <c:strRef>
              <c:f>'A (next)'!$N$20</c:f>
              <c:strCache>
                <c:ptCount val="1"/>
                <c:pt idx="0">
                  <c:v>s7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plus>
            <c:minus>
              <c:numRef>
                <c:f>'A (next)'!$D$21:$D$92</c:f>
                <c:numCache>
                  <c:formatCode>General</c:formatCode>
                  <c:ptCount val="72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1.9E-3</c:v>
                  </c:pt>
                  <c:pt idx="11">
                    <c:v>5.9999999999999995E-4</c:v>
                  </c:pt>
                  <c:pt idx="12">
                    <c:v>2.9999999999999997E-4</c:v>
                  </c:pt>
                  <c:pt idx="13">
                    <c:v>3.0000000000000001E-3</c:v>
                  </c:pt>
                  <c:pt idx="14">
                    <c:v>5.0000000000000001E-4</c:v>
                  </c:pt>
                  <c:pt idx="15">
                    <c:v>3.0000000000000001E-3</c:v>
                  </c:pt>
                  <c:pt idx="16">
                    <c:v>2.9999999999999997E-4</c:v>
                  </c:pt>
                  <c:pt idx="17">
                    <c:v>1E-4</c:v>
                  </c:pt>
                  <c:pt idx="18">
                    <c:v>1E-3</c:v>
                  </c:pt>
                  <c:pt idx="19">
                    <c:v>4.6E-5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  <c:pt idx="30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0</c:v>
                  </c:pt>
                  <c:pt idx="35">
                    <c:v>0</c:v>
                  </c:pt>
                  <c:pt idx="36">
                    <c:v>0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3">
                    <c:v>0</c:v>
                  </c:pt>
                  <c:pt idx="44">
                    <c:v>0</c:v>
                  </c:pt>
                  <c:pt idx="45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49">
                    <c:v>0</c:v>
                  </c:pt>
                  <c:pt idx="50">
                    <c:v>0</c:v>
                  </c:pt>
                  <c:pt idx="51">
                    <c:v>0</c:v>
                  </c:pt>
                  <c:pt idx="52">
                    <c:v>0</c:v>
                  </c:pt>
                  <c:pt idx="53">
                    <c:v>0</c:v>
                  </c:pt>
                  <c:pt idx="5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(next)'!$N$21:$N$992</c:f>
              <c:numCache>
                <c:formatCode>General</c:formatCode>
                <c:ptCount val="972"/>
                <c:pt idx="10">
                  <c:v>1.2578910318552516E-3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DC71-4C8B-8953-3F24C90F2B0D}"/>
            </c:ext>
          </c:extLst>
        </c:ser>
        <c:ser>
          <c:idx val="7"/>
          <c:order val="7"/>
          <c:tx>
            <c:strRef>
              <c:f>'A (next)'!$P$20</c:f>
              <c:strCache>
                <c:ptCount val="1"/>
                <c:pt idx="0">
                  <c:v>LinFit 2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 (next)'!$F$21:$F$992</c:f>
              <c:numCache>
                <c:formatCode>General</c:formatCode>
                <c:ptCount val="972"/>
                <c:pt idx="0">
                  <c:v>-33749</c:v>
                </c:pt>
                <c:pt idx="1">
                  <c:v>-12556</c:v>
                </c:pt>
                <c:pt idx="2">
                  <c:v>-5622.5</c:v>
                </c:pt>
                <c:pt idx="3">
                  <c:v>-5612.5</c:v>
                </c:pt>
                <c:pt idx="4">
                  <c:v>-5496.5</c:v>
                </c:pt>
                <c:pt idx="5">
                  <c:v>-5440.5</c:v>
                </c:pt>
                <c:pt idx="6">
                  <c:v>-4319.5</c:v>
                </c:pt>
                <c:pt idx="7">
                  <c:v>-4257.5</c:v>
                </c:pt>
                <c:pt idx="8">
                  <c:v>-3532.5</c:v>
                </c:pt>
                <c:pt idx="9">
                  <c:v>-2797.5</c:v>
                </c:pt>
                <c:pt idx="10">
                  <c:v>-2041.5</c:v>
                </c:pt>
                <c:pt idx="11">
                  <c:v>-791</c:v>
                </c:pt>
                <c:pt idx="12">
                  <c:v>0</c:v>
                </c:pt>
                <c:pt idx="13">
                  <c:v>1322.5</c:v>
                </c:pt>
                <c:pt idx="14">
                  <c:v>1396</c:v>
                </c:pt>
                <c:pt idx="15">
                  <c:v>1504.5</c:v>
                </c:pt>
                <c:pt idx="16">
                  <c:v>1506.5</c:v>
                </c:pt>
                <c:pt idx="17">
                  <c:v>1547.5</c:v>
                </c:pt>
                <c:pt idx="18">
                  <c:v>2836.5</c:v>
                </c:pt>
                <c:pt idx="19">
                  <c:v>6535.5</c:v>
                </c:pt>
                <c:pt idx="20">
                  <c:v>-35150</c:v>
                </c:pt>
                <c:pt idx="21">
                  <c:v>-33856.5</c:v>
                </c:pt>
                <c:pt idx="22">
                  <c:v>-33821</c:v>
                </c:pt>
                <c:pt idx="23">
                  <c:v>-33501.5</c:v>
                </c:pt>
                <c:pt idx="24">
                  <c:v>-33042.5</c:v>
                </c:pt>
                <c:pt idx="25">
                  <c:v>-32053</c:v>
                </c:pt>
                <c:pt idx="26">
                  <c:v>-31888.5</c:v>
                </c:pt>
                <c:pt idx="27">
                  <c:v>-16235.5</c:v>
                </c:pt>
                <c:pt idx="28">
                  <c:v>-11908</c:v>
                </c:pt>
                <c:pt idx="29">
                  <c:v>-11908</c:v>
                </c:pt>
                <c:pt idx="30">
                  <c:v>-11301</c:v>
                </c:pt>
                <c:pt idx="31">
                  <c:v>-11301</c:v>
                </c:pt>
                <c:pt idx="32">
                  <c:v>-11301</c:v>
                </c:pt>
                <c:pt idx="33">
                  <c:v>-11301</c:v>
                </c:pt>
                <c:pt idx="34">
                  <c:v>-11301</c:v>
                </c:pt>
                <c:pt idx="35">
                  <c:v>-10636</c:v>
                </c:pt>
                <c:pt idx="36">
                  <c:v>-10636</c:v>
                </c:pt>
                <c:pt idx="37">
                  <c:v>-10636</c:v>
                </c:pt>
                <c:pt idx="38">
                  <c:v>-10605</c:v>
                </c:pt>
                <c:pt idx="39">
                  <c:v>-10605</c:v>
                </c:pt>
                <c:pt idx="40">
                  <c:v>-9973</c:v>
                </c:pt>
                <c:pt idx="41">
                  <c:v>-9973</c:v>
                </c:pt>
                <c:pt idx="42">
                  <c:v>-7883</c:v>
                </c:pt>
                <c:pt idx="43">
                  <c:v>-6318.5</c:v>
                </c:pt>
                <c:pt idx="44">
                  <c:v>-6318.5</c:v>
                </c:pt>
                <c:pt idx="45">
                  <c:v>-6318.5</c:v>
                </c:pt>
                <c:pt idx="46">
                  <c:v>-6318.5</c:v>
                </c:pt>
                <c:pt idx="47">
                  <c:v>-6318.5</c:v>
                </c:pt>
                <c:pt idx="48">
                  <c:v>-3528.5</c:v>
                </c:pt>
                <c:pt idx="49">
                  <c:v>-3528.5</c:v>
                </c:pt>
                <c:pt idx="50">
                  <c:v>-2830.5</c:v>
                </c:pt>
                <c:pt idx="51">
                  <c:v>-2830.5</c:v>
                </c:pt>
                <c:pt idx="52">
                  <c:v>-1438.5</c:v>
                </c:pt>
                <c:pt idx="53">
                  <c:v>-727</c:v>
                </c:pt>
                <c:pt idx="54">
                  <c:v>6535.5</c:v>
                </c:pt>
              </c:numCache>
            </c:numRef>
          </c:xVal>
          <c:yVal>
            <c:numRef>
              <c:f>'A (next)'!$P$21:$P$992</c:f>
              <c:numCache>
                <c:formatCode>General</c:formatCode>
                <c:ptCount val="972"/>
                <c:pt idx="2">
                  <c:v>-4.893118863382017E-4</c:v>
                </c:pt>
                <c:pt idx="3">
                  <c:v>-4.6504331196481341E-4</c:v>
                </c:pt>
                <c:pt idx="4">
                  <c:v>-1.8352784923352482E-4</c:v>
                </c:pt>
                <c:pt idx="5">
                  <c:v>-4.7623832742559047E-5</c:v>
                </c:pt>
                <c:pt idx="6">
                  <c:v>2.6728833545141203E-3</c:v>
                </c:pt>
                <c:pt idx="7">
                  <c:v>2.8233485156291191E-3</c:v>
                </c:pt>
                <c:pt idx="8">
                  <c:v>4.5828201576996741E-3</c:v>
                </c:pt>
                <c:pt idx="9">
                  <c:v>6.3665603741436157E-3</c:v>
                </c:pt>
                <c:pt idx="10">
                  <c:v>8.2012645967716701E-3</c:v>
                </c:pt>
                <c:pt idx="11">
                  <c:v>1.123604982216371E-2</c:v>
                </c:pt>
                <c:pt idx="12">
                  <c:v>1.3155694055098619E-2</c:v>
                </c:pt>
                <c:pt idx="13">
                  <c:v>1.6365213015979044E-2</c:v>
                </c:pt>
                <c:pt idx="14">
                  <c:v>1.6543587037623438E-2</c:v>
                </c:pt>
                <c:pt idx="15">
                  <c:v>1.6806901069574689E-2</c:v>
                </c:pt>
                <c:pt idx="16">
                  <c:v>1.6811754784449365E-2</c:v>
                </c:pt>
                <c:pt idx="17">
                  <c:v>1.6911255939380251E-2</c:v>
                </c:pt>
                <c:pt idx="18">
                  <c:v>2.0039475176109833E-2</c:v>
                </c:pt>
                <c:pt idx="19">
                  <c:v>2.9016420836825669E-2</c:v>
                </c:pt>
                <c:pt idx="20">
                  <c:v>-7.2148344867356565E-2</c:v>
                </c:pt>
                <c:pt idx="21">
                  <c:v>-6.9009204772158952E-2</c:v>
                </c:pt>
                <c:pt idx="22">
                  <c:v>-6.8923051333133437E-2</c:v>
                </c:pt>
                <c:pt idx="23">
                  <c:v>-6.8147670381903724E-2</c:v>
                </c:pt>
                <c:pt idx="24">
                  <c:v>-6.7033742818165265E-2</c:v>
                </c:pt>
                <c:pt idx="25">
                  <c:v>-6.4632367383918615E-2</c:v>
                </c:pt>
                <c:pt idx="26">
                  <c:v>-6.42331493354764E-2</c:v>
                </c:pt>
                <c:pt idx="27">
                  <c:v>-2.6245549868813788E-2</c:v>
                </c:pt>
                <c:pt idx="28">
                  <c:v>-1.5743324308730579E-2</c:v>
                </c:pt>
                <c:pt idx="29">
                  <c:v>-1.5743324308730579E-2</c:v>
                </c:pt>
                <c:pt idx="30">
                  <c:v>-1.427022184426599E-2</c:v>
                </c:pt>
                <c:pt idx="31">
                  <c:v>-1.427022184426599E-2</c:v>
                </c:pt>
                <c:pt idx="32">
                  <c:v>-1.427022184426599E-2</c:v>
                </c:pt>
                <c:pt idx="33">
                  <c:v>-1.427022184426599E-2</c:v>
                </c:pt>
                <c:pt idx="34">
                  <c:v>-1.427022184426599E-2</c:v>
                </c:pt>
                <c:pt idx="35">
                  <c:v>-1.2656361648435754E-2</c:v>
                </c:pt>
                <c:pt idx="36">
                  <c:v>-1.2656361648435754E-2</c:v>
                </c:pt>
                <c:pt idx="37">
                  <c:v>-1.2656361648435754E-2</c:v>
                </c:pt>
                <c:pt idx="38">
                  <c:v>-1.2581129067878255E-2</c:v>
                </c:pt>
                <c:pt idx="39">
                  <c:v>-1.2581129067878255E-2</c:v>
                </c:pt>
                <c:pt idx="40">
                  <c:v>-1.1047355167480198E-2</c:v>
                </c:pt>
                <c:pt idx="41">
                  <c:v>-1.1047355167480198E-2</c:v>
                </c:pt>
                <c:pt idx="42">
                  <c:v>-5.9752231234423241E-3</c:v>
                </c:pt>
                <c:pt idx="43">
                  <c:v>-2.1784046627259333E-3</c:v>
                </c:pt>
                <c:pt idx="44">
                  <c:v>-2.1784046627259333E-3</c:v>
                </c:pt>
                <c:pt idx="45">
                  <c:v>-2.1784046627259333E-3</c:v>
                </c:pt>
                <c:pt idx="46">
                  <c:v>-2.1784046627259333E-3</c:v>
                </c:pt>
                <c:pt idx="47">
                  <c:v>-2.1784046627259333E-3</c:v>
                </c:pt>
                <c:pt idx="48">
                  <c:v>4.5925275874490294E-3</c:v>
                </c:pt>
                <c:pt idx="49">
                  <c:v>4.5925275874490294E-3</c:v>
                </c:pt>
                <c:pt idx="50">
                  <c:v>6.2864740787114386E-3</c:v>
                </c:pt>
                <c:pt idx="51">
                  <c:v>6.2864740787114386E-3</c:v>
                </c:pt>
                <c:pt idx="52">
                  <c:v>9.6646596314869035E-3</c:v>
                </c:pt>
                <c:pt idx="53">
                  <c:v>1.1391368698153386E-2</c:v>
                </c:pt>
                <c:pt idx="54">
                  <c:v>2.9016420836825669E-2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DC71-4C8B-8953-3F24C90F2B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00648480"/>
        <c:axId val="1"/>
      </c:scatterChart>
      <c:valAx>
        <c:axId val="500648480"/>
        <c:scaling>
          <c:orientation val="minMax"/>
          <c:max val="7000"/>
          <c:min val="-40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298951136855021"/>
              <c:y val="0.8348935822274552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5555756679840307E-2"/>
              <c:y val="0.3676022272916820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0064848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5708832372964873"/>
          <c:y val="0.91900605882208652"/>
          <c:w val="0.78927343852133425"/>
          <c:h val="6.230562301207676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V1355 Aql - O-C Diagr.</a:t>
            </a:r>
          </a:p>
        </c:rich>
      </c:tx>
      <c:layout>
        <c:manualLayout>
          <c:xMode val="edge"/>
          <c:yMode val="edge"/>
          <c:x val="0.32231426650181122"/>
          <c:y val="3.437500000000000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7355389409733957"/>
          <c:y val="0.15"/>
          <c:w val="0.7623974633561702"/>
          <c:h val="0.62187499999999996"/>
        </c:manualLayout>
      </c:layout>
      <c:scatterChart>
        <c:scatterStyle val="lineMarker"/>
        <c:varyColors val="0"/>
        <c:ser>
          <c:idx val="0"/>
          <c:order val="0"/>
          <c:tx>
            <c:strRef>
              <c:f>'A (original)'!$H$20:$H$20</c:f>
              <c:strCache>
                <c:ptCount val="1"/>
                <c:pt idx="0">
                  <c:v>GCVS 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xVal>
            <c:numRef>
              <c:f>'A (original)'!$F$21:$F$993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21193</c:v>
                </c:pt>
                <c:pt idx="2">
                  <c:v>28126.5</c:v>
                </c:pt>
                <c:pt idx="3">
                  <c:v>28136.5</c:v>
                </c:pt>
                <c:pt idx="4">
                  <c:v>28252.5</c:v>
                </c:pt>
                <c:pt idx="5">
                  <c:v>28308.5</c:v>
                </c:pt>
                <c:pt idx="6">
                  <c:v>29429.5</c:v>
                </c:pt>
                <c:pt idx="7">
                  <c:v>29491.5</c:v>
                </c:pt>
                <c:pt idx="8">
                  <c:v>30216.5</c:v>
                </c:pt>
                <c:pt idx="9">
                  <c:v>30951.5</c:v>
                </c:pt>
                <c:pt idx="10">
                  <c:v>32958</c:v>
                </c:pt>
                <c:pt idx="11">
                  <c:v>33749</c:v>
                </c:pt>
                <c:pt idx="12">
                  <c:v>35296.5</c:v>
                </c:pt>
              </c:numCache>
            </c:numRef>
          </c:xVal>
          <c:yVal>
            <c:numRef>
              <c:f>'A (original)'!$H$21:$H$993</c:f>
              <c:numCache>
                <c:formatCode>General</c:formatCode>
                <c:ptCount val="973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4C3-41FA-BC73-6534A57CB808}"/>
            </c:ext>
          </c:extLst>
        </c:ser>
        <c:ser>
          <c:idx val="1"/>
          <c:order val="1"/>
          <c:tx>
            <c:strRef>
              <c:f>'A (original)'!$I$20:$I$20</c:f>
              <c:strCache>
                <c:ptCount val="1"/>
                <c:pt idx="0">
                  <c:v>BBSAG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(original)'!$D$21:$D$993</c:f>
                <c:numCache>
                  <c:formatCode>General</c:formatCode>
                  <c:ptCount val="973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5.9999999999999995E-4</c:v>
                  </c:pt>
                  <c:pt idx="11">
                    <c:v>2.9999999999999997E-4</c:v>
                  </c:pt>
                  <c:pt idx="12">
                    <c:v>1E-4</c:v>
                  </c:pt>
                </c:numCache>
              </c:numRef>
            </c:plus>
            <c:minus>
              <c:numRef>
                <c:f>'A (original)'!$D$21:$D$993</c:f>
                <c:numCache>
                  <c:formatCode>General</c:formatCode>
                  <c:ptCount val="973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5.9999999999999995E-4</c:v>
                  </c:pt>
                  <c:pt idx="11">
                    <c:v>2.9999999999999997E-4</c:v>
                  </c:pt>
                  <c:pt idx="12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(original)'!$F$21:$F$993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21193</c:v>
                </c:pt>
                <c:pt idx="2">
                  <c:v>28126.5</c:v>
                </c:pt>
                <c:pt idx="3">
                  <c:v>28136.5</c:v>
                </c:pt>
                <c:pt idx="4">
                  <c:v>28252.5</c:v>
                </c:pt>
                <c:pt idx="5">
                  <c:v>28308.5</c:v>
                </c:pt>
                <c:pt idx="6">
                  <c:v>29429.5</c:v>
                </c:pt>
                <c:pt idx="7">
                  <c:v>29491.5</c:v>
                </c:pt>
                <c:pt idx="8">
                  <c:v>30216.5</c:v>
                </c:pt>
                <c:pt idx="9">
                  <c:v>30951.5</c:v>
                </c:pt>
                <c:pt idx="10">
                  <c:v>32958</c:v>
                </c:pt>
                <c:pt idx="11">
                  <c:v>33749</c:v>
                </c:pt>
                <c:pt idx="12">
                  <c:v>35296.5</c:v>
                </c:pt>
              </c:numCache>
            </c:numRef>
          </c:xVal>
          <c:yVal>
            <c:numRef>
              <c:f>'A (original)'!$I$21:$I$993</c:f>
              <c:numCache>
                <c:formatCode>General</c:formatCode>
                <c:ptCount val="973"/>
                <c:pt idx="1">
                  <c:v>-0.27972450000379467</c:v>
                </c:pt>
                <c:pt idx="2">
                  <c:v>-0.40615724999952363</c:v>
                </c:pt>
                <c:pt idx="6">
                  <c:v>-0.41559674999734852</c:v>
                </c:pt>
                <c:pt idx="7">
                  <c:v>-0.41097974999865983</c:v>
                </c:pt>
                <c:pt idx="8">
                  <c:v>-0.41854225000133738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4C3-41FA-BC73-6534A57CB808}"/>
            </c:ext>
          </c:extLst>
        </c:ser>
        <c:ser>
          <c:idx val="3"/>
          <c:order val="2"/>
          <c:tx>
            <c:strRef>
              <c:f>'A (original)'!$J$20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(original)'!$D$21:$D$44</c:f>
                <c:numCache>
                  <c:formatCode>General</c:formatCode>
                  <c:ptCount val="24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5.9999999999999995E-4</c:v>
                  </c:pt>
                  <c:pt idx="11">
                    <c:v>2.9999999999999997E-4</c:v>
                  </c:pt>
                  <c:pt idx="12">
                    <c:v>1E-4</c:v>
                  </c:pt>
                </c:numCache>
              </c:numRef>
            </c:plus>
            <c:minus>
              <c:numRef>
                <c:f>'A (original)'!$D$21:$D$44</c:f>
                <c:numCache>
                  <c:formatCode>General</c:formatCode>
                  <c:ptCount val="24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5.9999999999999995E-4</c:v>
                  </c:pt>
                  <c:pt idx="11">
                    <c:v>2.9999999999999997E-4</c:v>
                  </c:pt>
                  <c:pt idx="12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(original)'!$F$21:$F$993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21193</c:v>
                </c:pt>
                <c:pt idx="2">
                  <c:v>28126.5</c:v>
                </c:pt>
                <c:pt idx="3">
                  <c:v>28136.5</c:v>
                </c:pt>
                <c:pt idx="4">
                  <c:v>28252.5</c:v>
                </c:pt>
                <c:pt idx="5">
                  <c:v>28308.5</c:v>
                </c:pt>
                <c:pt idx="6">
                  <c:v>29429.5</c:v>
                </c:pt>
                <c:pt idx="7">
                  <c:v>29491.5</c:v>
                </c:pt>
                <c:pt idx="8">
                  <c:v>30216.5</c:v>
                </c:pt>
                <c:pt idx="9">
                  <c:v>30951.5</c:v>
                </c:pt>
                <c:pt idx="10">
                  <c:v>32958</c:v>
                </c:pt>
                <c:pt idx="11">
                  <c:v>33749</c:v>
                </c:pt>
                <c:pt idx="12">
                  <c:v>35296.5</c:v>
                </c:pt>
              </c:numCache>
            </c:numRef>
          </c:xVal>
          <c:yVal>
            <c:numRef>
              <c:f>'A (original)'!$J$21:$J$993</c:f>
              <c:numCache>
                <c:formatCode>General</c:formatCode>
                <c:ptCount val="973"/>
                <c:pt idx="3">
                  <c:v>-0.40532225000060862</c:v>
                </c:pt>
                <c:pt idx="4">
                  <c:v>-0.40411624999978812</c:v>
                </c:pt>
                <c:pt idx="5">
                  <c:v>-0.4063202499964973</c:v>
                </c:pt>
                <c:pt idx="9">
                  <c:v>-0.42636974999913946</c:v>
                </c:pt>
                <c:pt idx="10">
                  <c:v>-0.44474700000137091</c:v>
                </c:pt>
                <c:pt idx="11">
                  <c:v>-0.45167849999415921</c:v>
                </c:pt>
                <c:pt idx="12">
                  <c:v>-0.46346225000161212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94C3-41FA-BC73-6534A57CB808}"/>
            </c:ext>
          </c:extLst>
        </c:ser>
        <c:ser>
          <c:idx val="4"/>
          <c:order val="3"/>
          <c:tx>
            <c:strRef>
              <c:f>'A (original)'!$K$20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(original)'!$D$21:$D$93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5.9999999999999995E-4</c:v>
                  </c:pt>
                  <c:pt idx="11">
                    <c:v>2.9999999999999997E-4</c:v>
                  </c:pt>
                  <c:pt idx="12">
                    <c:v>1E-4</c:v>
                  </c:pt>
                </c:numCache>
              </c:numRef>
            </c:plus>
            <c:minus>
              <c:numRef>
                <c:f>'A (original)'!$D$21:$D$93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5.9999999999999995E-4</c:v>
                  </c:pt>
                  <c:pt idx="11">
                    <c:v>2.9999999999999997E-4</c:v>
                  </c:pt>
                  <c:pt idx="12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(original)'!$F$21:$F$993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21193</c:v>
                </c:pt>
                <c:pt idx="2">
                  <c:v>28126.5</c:v>
                </c:pt>
                <c:pt idx="3">
                  <c:v>28136.5</c:v>
                </c:pt>
                <c:pt idx="4">
                  <c:v>28252.5</c:v>
                </c:pt>
                <c:pt idx="5">
                  <c:v>28308.5</c:v>
                </c:pt>
                <c:pt idx="6">
                  <c:v>29429.5</c:v>
                </c:pt>
                <c:pt idx="7">
                  <c:v>29491.5</c:v>
                </c:pt>
                <c:pt idx="8">
                  <c:v>30216.5</c:v>
                </c:pt>
                <c:pt idx="9">
                  <c:v>30951.5</c:v>
                </c:pt>
                <c:pt idx="10">
                  <c:v>32958</c:v>
                </c:pt>
                <c:pt idx="11">
                  <c:v>33749</c:v>
                </c:pt>
                <c:pt idx="12">
                  <c:v>35296.5</c:v>
                </c:pt>
              </c:numCache>
            </c:numRef>
          </c:xVal>
          <c:yVal>
            <c:numRef>
              <c:f>'A (original)'!$K$21:$K$993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94C3-41FA-BC73-6534A57CB808}"/>
            </c:ext>
          </c:extLst>
        </c:ser>
        <c:ser>
          <c:idx val="2"/>
          <c:order val="4"/>
          <c:tx>
            <c:strRef>
              <c:f>'A (original)'!$L$20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(original)'!$D$21:$D$93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5.9999999999999995E-4</c:v>
                  </c:pt>
                  <c:pt idx="11">
                    <c:v>2.9999999999999997E-4</c:v>
                  </c:pt>
                  <c:pt idx="12">
                    <c:v>1E-4</c:v>
                  </c:pt>
                </c:numCache>
              </c:numRef>
            </c:plus>
            <c:minus>
              <c:numRef>
                <c:f>'A (original)'!$D$21:$D$93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5.9999999999999995E-4</c:v>
                  </c:pt>
                  <c:pt idx="11">
                    <c:v>2.9999999999999997E-4</c:v>
                  </c:pt>
                  <c:pt idx="12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(original)'!$F$21:$F$993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21193</c:v>
                </c:pt>
                <c:pt idx="2">
                  <c:v>28126.5</c:v>
                </c:pt>
                <c:pt idx="3">
                  <c:v>28136.5</c:v>
                </c:pt>
                <c:pt idx="4">
                  <c:v>28252.5</c:v>
                </c:pt>
                <c:pt idx="5">
                  <c:v>28308.5</c:v>
                </c:pt>
                <c:pt idx="6">
                  <c:v>29429.5</c:v>
                </c:pt>
                <c:pt idx="7">
                  <c:v>29491.5</c:v>
                </c:pt>
                <c:pt idx="8">
                  <c:v>30216.5</c:v>
                </c:pt>
                <c:pt idx="9">
                  <c:v>30951.5</c:v>
                </c:pt>
                <c:pt idx="10">
                  <c:v>32958</c:v>
                </c:pt>
                <c:pt idx="11">
                  <c:v>33749</c:v>
                </c:pt>
                <c:pt idx="12">
                  <c:v>35296.5</c:v>
                </c:pt>
              </c:numCache>
            </c:numRef>
          </c:xVal>
          <c:yVal>
            <c:numRef>
              <c:f>'A (original)'!$L$21:$L$993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94C3-41FA-BC73-6534A57CB808}"/>
            </c:ext>
          </c:extLst>
        </c:ser>
        <c:ser>
          <c:idx val="5"/>
          <c:order val="5"/>
          <c:tx>
            <c:strRef>
              <c:f>'A (original)'!$M$20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(original)'!$D$21:$D$93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5.9999999999999995E-4</c:v>
                  </c:pt>
                  <c:pt idx="11">
                    <c:v>2.9999999999999997E-4</c:v>
                  </c:pt>
                  <c:pt idx="12">
                    <c:v>1E-4</c:v>
                  </c:pt>
                </c:numCache>
              </c:numRef>
            </c:plus>
            <c:minus>
              <c:numRef>
                <c:f>'A (original)'!$D$21:$D$93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5.9999999999999995E-4</c:v>
                  </c:pt>
                  <c:pt idx="11">
                    <c:v>2.9999999999999997E-4</c:v>
                  </c:pt>
                  <c:pt idx="12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(original)'!$F$21:$F$993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21193</c:v>
                </c:pt>
                <c:pt idx="2">
                  <c:v>28126.5</c:v>
                </c:pt>
                <c:pt idx="3">
                  <c:v>28136.5</c:v>
                </c:pt>
                <c:pt idx="4">
                  <c:v>28252.5</c:v>
                </c:pt>
                <c:pt idx="5">
                  <c:v>28308.5</c:v>
                </c:pt>
                <c:pt idx="6">
                  <c:v>29429.5</c:v>
                </c:pt>
                <c:pt idx="7">
                  <c:v>29491.5</c:v>
                </c:pt>
                <c:pt idx="8">
                  <c:v>30216.5</c:v>
                </c:pt>
                <c:pt idx="9">
                  <c:v>30951.5</c:v>
                </c:pt>
                <c:pt idx="10">
                  <c:v>32958</c:v>
                </c:pt>
                <c:pt idx="11">
                  <c:v>33749</c:v>
                </c:pt>
                <c:pt idx="12">
                  <c:v>35296.5</c:v>
                </c:pt>
              </c:numCache>
            </c:numRef>
          </c:xVal>
          <c:yVal>
            <c:numRef>
              <c:f>'A (original)'!$M$21:$M$993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94C3-41FA-BC73-6534A57CB808}"/>
            </c:ext>
          </c:extLst>
        </c:ser>
        <c:ser>
          <c:idx val="6"/>
          <c:order val="6"/>
          <c:tx>
            <c:strRef>
              <c:f>'A (original)'!$N$20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(original)'!$D$21:$D$93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5.9999999999999995E-4</c:v>
                  </c:pt>
                  <c:pt idx="11">
                    <c:v>2.9999999999999997E-4</c:v>
                  </c:pt>
                  <c:pt idx="12">
                    <c:v>1E-4</c:v>
                  </c:pt>
                </c:numCache>
              </c:numRef>
            </c:plus>
            <c:minus>
              <c:numRef>
                <c:f>'A (original)'!$D$21:$D$93</c:f>
                <c:numCache>
                  <c:formatCode>General</c:formatCode>
                  <c:ptCount val="73"/>
                  <c:pt idx="0">
                    <c:v>0</c:v>
                  </c:pt>
                  <c:pt idx="2">
                    <c:v>1.5E-3</c:v>
                  </c:pt>
                  <c:pt idx="3">
                    <c:v>2.5000000000000001E-3</c:v>
                  </c:pt>
                  <c:pt idx="4">
                    <c:v>2E-3</c:v>
                  </c:pt>
                  <c:pt idx="5">
                    <c:v>2.5999999999999999E-3</c:v>
                  </c:pt>
                  <c:pt idx="6">
                    <c:v>8.0000000000000002E-3</c:v>
                  </c:pt>
                  <c:pt idx="7">
                    <c:v>2E-3</c:v>
                  </c:pt>
                  <c:pt idx="8">
                    <c:v>8.0000000000000004E-4</c:v>
                  </c:pt>
                  <c:pt idx="9">
                    <c:v>2.5000000000000001E-3</c:v>
                  </c:pt>
                  <c:pt idx="10">
                    <c:v>5.9999999999999995E-4</c:v>
                  </c:pt>
                  <c:pt idx="11">
                    <c:v>2.9999999999999997E-4</c:v>
                  </c:pt>
                  <c:pt idx="12">
                    <c:v>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(original)'!$F$21:$F$993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21193</c:v>
                </c:pt>
                <c:pt idx="2">
                  <c:v>28126.5</c:v>
                </c:pt>
                <c:pt idx="3">
                  <c:v>28136.5</c:v>
                </c:pt>
                <c:pt idx="4">
                  <c:v>28252.5</c:v>
                </c:pt>
                <c:pt idx="5">
                  <c:v>28308.5</c:v>
                </c:pt>
                <c:pt idx="6">
                  <c:v>29429.5</c:v>
                </c:pt>
                <c:pt idx="7">
                  <c:v>29491.5</c:v>
                </c:pt>
                <c:pt idx="8">
                  <c:v>30216.5</c:v>
                </c:pt>
                <c:pt idx="9">
                  <c:v>30951.5</c:v>
                </c:pt>
                <c:pt idx="10">
                  <c:v>32958</c:v>
                </c:pt>
                <c:pt idx="11">
                  <c:v>33749</c:v>
                </c:pt>
                <c:pt idx="12">
                  <c:v>35296.5</c:v>
                </c:pt>
              </c:numCache>
            </c:numRef>
          </c:xVal>
          <c:yVal>
            <c:numRef>
              <c:f>'A (original)'!$N$21:$N$993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94C3-41FA-BC73-6534A57CB808}"/>
            </c:ext>
          </c:extLst>
        </c:ser>
        <c:ser>
          <c:idx val="7"/>
          <c:order val="7"/>
          <c:tx>
            <c:strRef>
              <c:f>'A (original)'!$O$20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 (original)'!$F$21:$F$993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21193</c:v>
                </c:pt>
                <c:pt idx="2">
                  <c:v>28126.5</c:v>
                </c:pt>
                <c:pt idx="3">
                  <c:v>28136.5</c:v>
                </c:pt>
                <c:pt idx="4">
                  <c:v>28252.5</c:v>
                </c:pt>
                <c:pt idx="5">
                  <c:v>28308.5</c:v>
                </c:pt>
                <c:pt idx="6">
                  <c:v>29429.5</c:v>
                </c:pt>
                <c:pt idx="7">
                  <c:v>29491.5</c:v>
                </c:pt>
                <c:pt idx="8">
                  <c:v>30216.5</c:v>
                </c:pt>
                <c:pt idx="9">
                  <c:v>30951.5</c:v>
                </c:pt>
                <c:pt idx="10">
                  <c:v>32958</c:v>
                </c:pt>
                <c:pt idx="11">
                  <c:v>33749</c:v>
                </c:pt>
                <c:pt idx="12">
                  <c:v>35296.5</c:v>
                </c:pt>
              </c:numCache>
            </c:numRef>
          </c:xVal>
          <c:yVal>
            <c:numRef>
              <c:f>'A (original)'!$O$21:$O$993</c:f>
              <c:numCache>
                <c:formatCode>General</c:formatCode>
                <c:ptCount val="973"/>
                <c:pt idx="2">
                  <c:v>-0.40374370112275437</c:v>
                </c:pt>
                <c:pt idx="3">
                  <c:v>-0.40382680064778465</c:v>
                </c:pt>
                <c:pt idx="4">
                  <c:v>-0.40479075513813567</c:v>
                </c:pt>
                <c:pt idx="6">
                  <c:v>-0.41457156923419769</c:v>
                </c:pt>
                <c:pt idx="7">
                  <c:v>-0.41508678628938533</c:v>
                </c:pt>
                <c:pt idx="8">
                  <c:v>-0.42111150185407936</c:v>
                </c:pt>
                <c:pt idx="9">
                  <c:v>-0.42721931694380372</c:v>
                </c:pt>
                <c:pt idx="10">
                  <c:v>-0.44389323664112601</c:v>
                </c:pt>
                <c:pt idx="11">
                  <c:v>-0.45046640907101981</c:v>
                </c:pt>
                <c:pt idx="12">
                  <c:v>-0.46332606056945302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94C3-41FA-BC73-6534A57CB8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98113728"/>
        <c:axId val="1"/>
      </c:scatterChart>
      <c:valAx>
        <c:axId val="49811372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79382225982085"/>
              <c:y val="0.834374999999999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7851239669421489E-2"/>
              <c:y val="0.365624999999999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9811372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wMode val="edge"/>
          <c:hMode val="edge"/>
          <c:x val="1.6528925619834711E-2"/>
          <c:y val="0.91874999999999996"/>
          <c:w val="0.99173662176525457"/>
          <c:h val="0.98124999999999996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95250</xdr:colOff>
      <xdr:row>0</xdr:row>
      <xdr:rowOff>1</xdr:rowOff>
    </xdr:from>
    <xdr:to>
      <xdr:col>17</xdr:col>
      <xdr:colOff>276225</xdr:colOff>
      <xdr:row>17</xdr:row>
      <xdr:rowOff>161926</xdr:rowOff>
    </xdr:to>
    <xdr:graphicFrame macro="">
      <xdr:nvGraphicFramePr>
        <xdr:cNvPr id="50180" name="Chart 1">
          <a:extLst>
            <a:ext uri="{FF2B5EF4-FFF2-40B4-BE49-F238E27FC236}">
              <a16:creationId xmlns:a16="http://schemas.microsoft.com/office/drawing/2014/main" id="{2588C835-8892-2091-5B24-FCBD745FAB6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533400</xdr:colOff>
      <xdr:row>0</xdr:row>
      <xdr:rowOff>9525</xdr:rowOff>
    </xdr:from>
    <xdr:to>
      <xdr:col>27</xdr:col>
      <xdr:colOff>95250</xdr:colOff>
      <xdr:row>17</xdr:row>
      <xdr:rowOff>133350</xdr:rowOff>
    </xdr:to>
    <xdr:graphicFrame macro="">
      <xdr:nvGraphicFramePr>
        <xdr:cNvPr id="50181" name="Chart 3">
          <a:extLst>
            <a:ext uri="{FF2B5EF4-FFF2-40B4-BE49-F238E27FC236}">
              <a16:creationId xmlns:a16="http://schemas.microsoft.com/office/drawing/2014/main" id="{52292ECE-4BAA-9D8D-CA41-350249F28A1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95250</xdr:colOff>
      <xdr:row>0</xdr:row>
      <xdr:rowOff>0</xdr:rowOff>
    </xdr:from>
    <xdr:to>
      <xdr:col>14</xdr:col>
      <xdr:colOff>514350</xdr:colOff>
      <xdr:row>18</xdr:row>
      <xdr:rowOff>19050</xdr:rowOff>
    </xdr:to>
    <xdr:graphicFrame macro="">
      <xdr:nvGraphicFramePr>
        <xdr:cNvPr id="52228" name="Chart 1">
          <a:extLst>
            <a:ext uri="{FF2B5EF4-FFF2-40B4-BE49-F238E27FC236}">
              <a16:creationId xmlns:a16="http://schemas.microsoft.com/office/drawing/2014/main" id="{0363B96B-5E0A-E336-7C32-11E95CED30C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561975</xdr:colOff>
      <xdr:row>0</xdr:row>
      <xdr:rowOff>0</xdr:rowOff>
    </xdr:from>
    <xdr:to>
      <xdr:col>26</xdr:col>
      <xdr:colOff>66675</xdr:colOff>
      <xdr:row>18</xdr:row>
      <xdr:rowOff>28575</xdr:rowOff>
    </xdr:to>
    <xdr:graphicFrame macro="">
      <xdr:nvGraphicFramePr>
        <xdr:cNvPr id="52229" name="Chart 2">
          <a:extLst>
            <a:ext uri="{FF2B5EF4-FFF2-40B4-BE49-F238E27FC236}">
              <a16:creationId xmlns:a16="http://schemas.microsoft.com/office/drawing/2014/main" id="{B85952F4-E4D5-5006-7C11-2BD6660FBF6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0</xdr:colOff>
      <xdr:row>21</xdr:row>
      <xdr:rowOff>0</xdr:rowOff>
    </xdr:from>
    <xdr:to>
      <xdr:col>15</xdr:col>
      <xdr:colOff>438150</xdr:colOff>
      <xdr:row>39</xdr:row>
      <xdr:rowOff>142875</xdr:rowOff>
    </xdr:to>
    <xdr:graphicFrame macro="">
      <xdr:nvGraphicFramePr>
        <xdr:cNvPr id="52230" name="Chart 3">
          <a:extLst>
            <a:ext uri="{FF2B5EF4-FFF2-40B4-BE49-F238E27FC236}">
              <a16:creationId xmlns:a16="http://schemas.microsoft.com/office/drawing/2014/main" id="{30C9C93F-054D-9995-1E80-FF3D92A009A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104775</xdr:colOff>
      <xdr:row>0</xdr:row>
      <xdr:rowOff>0</xdr:rowOff>
    </xdr:from>
    <xdr:to>
      <xdr:col>12</xdr:col>
      <xdr:colOff>95250</xdr:colOff>
      <xdr:row>18</xdr:row>
      <xdr:rowOff>19050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BD409011-D83F-C1AA-2BA5-B8F4F9F4EF7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bav-astro.de/sfs/BAVM_link.php?BAVMnr=172" TargetMode="External"/><Relationship Id="rId13" Type="http://schemas.openxmlformats.org/officeDocument/2006/relationships/hyperlink" Target="http://www.konkoly.hu/cgi-bin/IBVS?5677" TargetMode="External"/><Relationship Id="rId3" Type="http://schemas.openxmlformats.org/officeDocument/2006/relationships/hyperlink" Target="http://www.konkoly.hu/cgi-bin/IBVS?4887" TargetMode="External"/><Relationship Id="rId7" Type="http://schemas.openxmlformats.org/officeDocument/2006/relationships/hyperlink" Target="http://www.bav-astro.de/sfs/BAVM_link.php?BAVMnr=158" TargetMode="External"/><Relationship Id="rId12" Type="http://schemas.openxmlformats.org/officeDocument/2006/relationships/hyperlink" Target="http://www.konkoly.hu/cgi-bin/IBVS?5741" TargetMode="External"/><Relationship Id="rId2" Type="http://schemas.openxmlformats.org/officeDocument/2006/relationships/hyperlink" Target="http://www.konkoly.hu/cgi-bin/IBVS?4887" TargetMode="External"/><Relationship Id="rId1" Type="http://schemas.openxmlformats.org/officeDocument/2006/relationships/hyperlink" Target="http://www.bav-astro.de/LkDB/index.php?lang=en&amp;sprache_dial=en" TargetMode="External"/><Relationship Id="rId6" Type="http://schemas.openxmlformats.org/officeDocument/2006/relationships/hyperlink" Target="http://var.astro.cz/oejv/issues/oejv0074.pdf" TargetMode="External"/><Relationship Id="rId11" Type="http://schemas.openxmlformats.org/officeDocument/2006/relationships/hyperlink" Target="http://var.astro.cz/oejv/issues/oejv0003.pdf" TargetMode="External"/><Relationship Id="rId5" Type="http://schemas.openxmlformats.org/officeDocument/2006/relationships/hyperlink" Target="http://www.konkoly.hu/cgi-bin/IBVS?5263" TargetMode="External"/><Relationship Id="rId10" Type="http://schemas.openxmlformats.org/officeDocument/2006/relationships/hyperlink" Target="http://www.bav-astro.de/sfs/BAVM_link.php?BAVMnr=178" TargetMode="External"/><Relationship Id="rId4" Type="http://schemas.openxmlformats.org/officeDocument/2006/relationships/hyperlink" Target="http://www.konkoly.hu/cgi-bin/IBVS?4887" TargetMode="External"/><Relationship Id="rId9" Type="http://schemas.openxmlformats.org/officeDocument/2006/relationships/hyperlink" Target="http://var.astro.cz/oejv/issues/oejv0003.pdf" TargetMode="External"/><Relationship Id="rId14" Type="http://schemas.openxmlformats.org/officeDocument/2006/relationships/hyperlink" Target="http://var.astro.cz/oejv/issues/oejv0160.pdf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U76"/>
  <sheetViews>
    <sheetView tabSelected="1" workbookViewId="0">
      <pane xSplit="14" ySplit="22" topLeftCell="O58" activePane="bottomRight" state="frozen"/>
      <selection pane="topRight" activeCell="O1" sqref="O1"/>
      <selection pane="bottomLeft" activeCell="A23" sqref="A23"/>
      <selection pane="bottomRight" activeCell="F10" sqref="F10"/>
    </sheetView>
  </sheetViews>
  <sheetFormatPr defaultColWidth="10.28515625" defaultRowHeight="12.75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9.140625" customWidth="1"/>
    <col min="6" max="6" width="16.7109375" customWidth="1"/>
    <col min="7" max="7" width="8.140625" customWidth="1"/>
    <col min="8" max="14" width="8.5703125" customWidth="1"/>
    <col min="15" max="15" width="7.7109375" customWidth="1"/>
    <col min="16" max="16" width="9.85546875" customWidth="1"/>
  </cols>
  <sheetData>
    <row r="1" spans="1:6" ht="20.25">
      <c r="A1" s="1" t="s">
        <v>55</v>
      </c>
    </row>
    <row r="2" spans="1:6">
      <c r="A2" t="s">
        <v>26</v>
      </c>
      <c r="B2" s="22" t="s">
        <v>52</v>
      </c>
    </row>
    <row r="3" spans="1:6" ht="13.5" thickBot="1"/>
    <row r="4" spans="1:6" ht="14.25" thickTop="1" thickBot="1">
      <c r="A4" s="8" t="s">
        <v>0</v>
      </c>
      <c r="C4" s="3">
        <v>35428.244500000001</v>
      </c>
      <c r="D4" s="4">
        <v>0.51579649999999999</v>
      </c>
    </row>
    <row r="5" spans="1:6" ht="13.5" thickTop="1">
      <c r="A5" s="47" t="s">
        <v>61</v>
      </c>
      <c r="B5" s="48"/>
      <c r="C5" s="49">
        <v>-9.5</v>
      </c>
      <c r="D5" s="48" t="s">
        <v>62</v>
      </c>
    </row>
    <row r="6" spans="1:6">
      <c r="A6" s="8" t="s">
        <v>1</v>
      </c>
    </row>
    <row r="7" spans="1:6">
      <c r="A7" t="s">
        <v>2</v>
      </c>
      <c r="C7">
        <v>52835.410112090933</v>
      </c>
    </row>
    <row r="8" spans="1:6">
      <c r="A8" t="s">
        <v>3</v>
      </c>
      <c r="C8">
        <v>0.51578819004749699</v>
      </c>
    </row>
    <row r="9" spans="1:6">
      <c r="A9" s="50" t="s">
        <v>63</v>
      </c>
      <c r="B9" s="51">
        <v>50</v>
      </c>
      <c r="C9" s="52" t="str">
        <f>"F"&amp;B9</f>
        <v>F50</v>
      </c>
      <c r="D9" s="12" t="str">
        <f>"G"&amp;B9</f>
        <v>G50</v>
      </c>
    </row>
    <row r="10" spans="1:6" ht="13.5" thickBot="1">
      <c r="C10" s="7" t="s">
        <v>24</v>
      </c>
      <c r="D10" s="7"/>
    </row>
    <row r="11" spans="1:6">
      <c r="A11" t="s">
        <v>16</v>
      </c>
      <c r="C11" s="12">
        <f ca="1">INTERCEPT(INDIRECT(D9):G1005,INDIRECT(C9):$F1005)</f>
        <v>1.3991481571867764E-3</v>
      </c>
      <c r="D11" s="57"/>
    </row>
    <row r="12" spans="1:6">
      <c r="A12" t="s">
        <v>17</v>
      </c>
      <c r="C12" s="12">
        <f ca="1">SLOPE(INDIRECT(D9):G1005,INDIRECT(C9):$F1005)</f>
        <v>-1.7316165514412569E-8</v>
      </c>
      <c r="D12" s="57"/>
    </row>
    <row r="13" spans="1:6">
      <c r="A13" t="s">
        <v>20</v>
      </c>
      <c r="C13" s="28" t="s">
        <v>14</v>
      </c>
      <c r="D13" s="28"/>
    </row>
    <row r="14" spans="1:6">
      <c r="A14" t="s">
        <v>25</v>
      </c>
      <c r="C14" s="24"/>
      <c r="D14" s="24"/>
    </row>
    <row r="15" spans="1:6">
      <c r="A15" s="5" t="s">
        <v>18</v>
      </c>
      <c r="C15" s="53">
        <f ca="1">($C7+C11)+($C8+C12)*INT(MAX($F21:$F3459))</f>
        <v>57939.135480415614</v>
      </c>
      <c r="D15" s="53"/>
      <c r="E15" s="54" t="s">
        <v>64</v>
      </c>
      <c r="F15" s="49">
        <v>1</v>
      </c>
    </row>
    <row r="16" spans="1:6">
      <c r="A16" s="8" t="s">
        <v>4</v>
      </c>
      <c r="C16" s="53">
        <f ca="1">+$C8+C12</f>
        <v>0.51578817273133148</v>
      </c>
      <c r="D16" s="53"/>
      <c r="E16" s="54" t="s">
        <v>65</v>
      </c>
      <c r="F16" s="55">
        <f ca="1">NOW()+15018.5+$C$5/24</f>
        <v>60320.741613773149</v>
      </c>
    </row>
    <row r="17" spans="1:21" ht="13.5" thickBot="1">
      <c r="A17" s="23" t="s">
        <v>53</v>
      </c>
      <c r="C17" s="24">
        <f>COUNT(C21:C2190)</f>
        <v>56</v>
      </c>
      <c r="D17" s="24"/>
      <c r="E17" s="54" t="s">
        <v>66</v>
      </c>
      <c r="F17" s="55">
        <f ca="1">ROUND(2*(F16-$C$7)/$C$8,0)/2+F15</f>
        <v>14513.5</v>
      </c>
    </row>
    <row r="18" spans="1:21" ht="13.5" thickBot="1">
      <c r="A18" s="8" t="s">
        <v>5</v>
      </c>
      <c r="C18" s="74">
        <f ca="1">+C15</f>
        <v>57939.135480415614</v>
      </c>
      <c r="D18" s="75">
        <f ca="1">C16</f>
        <v>0.51578817273133148</v>
      </c>
      <c r="E18" s="54" t="s">
        <v>67</v>
      </c>
      <c r="F18" s="12">
        <f ca="1">ROUND(2*(F16-$C$15)/$C$16,0)/2+F15</f>
        <v>4618.5</v>
      </c>
    </row>
    <row r="19" spans="1:21">
      <c r="E19" s="54" t="s">
        <v>68</v>
      </c>
      <c r="F19" s="56">
        <f ca="1">+$C$15+$C$16*F18-15018.5-$C$5/24</f>
        <v>45303.198989508608</v>
      </c>
    </row>
    <row r="20" spans="1:21" ht="13.5" thickBot="1">
      <c r="A20" s="7" t="s">
        <v>6</v>
      </c>
      <c r="B20" s="7" t="s">
        <v>7</v>
      </c>
      <c r="C20" s="7" t="s">
        <v>8</v>
      </c>
      <c r="D20" s="7" t="s">
        <v>13</v>
      </c>
      <c r="E20" s="7" t="s">
        <v>9</v>
      </c>
      <c r="F20" s="7" t="s">
        <v>10</v>
      </c>
      <c r="G20" s="7" t="s">
        <v>11</v>
      </c>
      <c r="H20" s="10" t="s">
        <v>76</v>
      </c>
      <c r="I20" s="10" t="s">
        <v>79</v>
      </c>
      <c r="J20" s="10" t="s">
        <v>73</v>
      </c>
      <c r="K20" s="10" t="s">
        <v>71</v>
      </c>
      <c r="L20" s="10" t="s">
        <v>290</v>
      </c>
      <c r="M20" s="10" t="s">
        <v>291</v>
      </c>
      <c r="N20" s="10" t="s">
        <v>292</v>
      </c>
      <c r="O20" s="9" t="s">
        <v>293</v>
      </c>
      <c r="P20" s="7" t="s">
        <v>15</v>
      </c>
      <c r="Q20" s="42" t="s">
        <v>59</v>
      </c>
    </row>
    <row r="21" spans="1:21">
      <c r="A21" s="26" t="s">
        <v>86</v>
      </c>
      <c r="B21" s="28" t="s">
        <v>44</v>
      </c>
      <c r="C21" s="25">
        <v>34705.360000000001</v>
      </c>
      <c r="D21" s="25" t="s">
        <v>79</v>
      </c>
      <c r="E21" s="24">
        <f t="shared" ref="E21:E52" si="0">+(C21-C$7)/C$8</f>
        <v>-35150.184633776524</v>
      </c>
      <c r="F21" s="24">
        <f>ROUND(2*E21,0)/2</f>
        <v>-35150</v>
      </c>
      <c r="G21" s="24">
        <f t="shared" ref="G21:G52" si="1">+C21-(C$7+F21*C$8)</f>
        <v>-9.5231921412050724E-2</v>
      </c>
      <c r="H21" s="24"/>
      <c r="I21" s="24">
        <f>G21</f>
        <v>-9.5231921412050724E-2</v>
      </c>
      <c r="K21" s="24"/>
      <c r="L21" s="24"/>
      <c r="M21" s="24"/>
      <c r="N21" s="24"/>
      <c r="O21" s="24">
        <f ca="1">+$C$11+$C$12*$F21</f>
        <v>2.0078113750183783E-3</v>
      </c>
      <c r="P21" s="27">
        <f t="shared" ref="P21:P52" si="2">+C21-15018.5</f>
        <v>19686.86</v>
      </c>
      <c r="Q21" s="24"/>
      <c r="R21" s="24"/>
      <c r="S21" s="24"/>
      <c r="U21" s="24"/>
    </row>
    <row r="22" spans="1:21">
      <c r="A22" s="26" t="s">
        <v>86</v>
      </c>
      <c r="B22" s="28" t="s">
        <v>41</v>
      </c>
      <c r="C22" s="25">
        <v>35372.54</v>
      </c>
      <c r="D22" s="25" t="s">
        <v>79</v>
      </c>
      <c r="E22" s="24">
        <f t="shared" si="0"/>
        <v>-33856.669169728069</v>
      </c>
      <c r="F22" s="24">
        <f>ROUND(2*E22,0)/2</f>
        <v>-33856.5</v>
      </c>
      <c r="G22" s="24">
        <f t="shared" si="1"/>
        <v>-8.7255747850576881E-2</v>
      </c>
      <c r="H22" s="24"/>
      <c r="I22" s="24">
        <f>G22</f>
        <v>-8.7255747850576881E-2</v>
      </c>
      <c r="K22" s="24"/>
      <c r="L22" s="24"/>
      <c r="M22" s="24"/>
      <c r="N22" s="24"/>
      <c r="O22" s="24">
        <f t="shared" ref="O22:O76" ca="1" si="3">+$C$11+$C$12*$F22</f>
        <v>1.9854129149254854E-3</v>
      </c>
      <c r="P22" s="27">
        <f t="shared" si="2"/>
        <v>20354.04</v>
      </c>
      <c r="Q22" s="24"/>
      <c r="R22" s="24"/>
      <c r="S22" s="24"/>
      <c r="U22" s="24"/>
    </row>
    <row r="23" spans="1:21">
      <c r="A23" s="26" t="s">
        <v>86</v>
      </c>
      <c r="B23" s="28" t="s">
        <v>44</v>
      </c>
      <c r="C23" s="25">
        <v>35390.847000000002</v>
      </c>
      <c r="D23" s="25" t="s">
        <v>79</v>
      </c>
      <c r="E23" s="24">
        <f t="shared" si="0"/>
        <v>-33821.175918131288</v>
      </c>
      <c r="F23" s="24">
        <f>ROUND(2*E23,0)/2</f>
        <v>-33821</v>
      </c>
      <c r="G23" s="24">
        <f t="shared" si="1"/>
        <v>-9.0736494537850376E-2</v>
      </c>
      <c r="H23" s="24"/>
      <c r="I23" s="24">
        <f>G23</f>
        <v>-9.0736494537850376E-2</v>
      </c>
      <c r="K23" s="24"/>
      <c r="L23" s="24"/>
      <c r="M23" s="24"/>
      <c r="N23" s="24"/>
      <c r="O23" s="24">
        <f t="shared" ca="1" si="3"/>
        <v>1.9847981910497241E-3</v>
      </c>
      <c r="P23" s="27">
        <f t="shared" si="2"/>
        <v>20372.347000000002</v>
      </c>
      <c r="Q23" s="24"/>
      <c r="R23" s="24"/>
      <c r="S23" s="24"/>
      <c r="U23" s="24"/>
    </row>
    <row r="24" spans="1:21">
      <c r="A24" s="24" t="s">
        <v>12</v>
      </c>
      <c r="B24" s="24"/>
      <c r="C24" s="25">
        <v>35428.244500000001</v>
      </c>
      <c r="D24" s="25" t="s">
        <v>14</v>
      </c>
      <c r="E24" s="24">
        <f t="shared" si="0"/>
        <v>-33748.670380545103</v>
      </c>
      <c r="F24" s="24">
        <f>ROUND(2*E24,0)/2-0.5</f>
        <v>-33749</v>
      </c>
      <c r="G24" s="24">
        <f t="shared" si="1"/>
        <v>0.17001382204762194</v>
      </c>
      <c r="I24" s="26"/>
      <c r="J24" s="24">
        <f ca="1">+$C$11+$C$12*$F24</f>
        <v>1.9835514271326861E-3</v>
      </c>
      <c r="L24" s="24"/>
      <c r="M24" s="24"/>
      <c r="N24" s="24"/>
      <c r="O24" s="24">
        <f t="shared" ca="1" si="3"/>
        <v>1.9835514271326861E-3</v>
      </c>
      <c r="P24" s="27">
        <f t="shared" si="2"/>
        <v>20409.744500000001</v>
      </c>
      <c r="Q24" s="43">
        <v>0.17001382204762194</v>
      </c>
      <c r="R24" s="24"/>
      <c r="S24" s="24"/>
      <c r="U24" s="24"/>
    </row>
    <row r="25" spans="1:21">
      <c r="A25" s="26" t="s">
        <v>86</v>
      </c>
      <c r="B25" s="28" t="s">
        <v>41</v>
      </c>
      <c r="C25" s="25">
        <v>35555.646000000001</v>
      </c>
      <c r="D25" s="25" t="s">
        <v>79</v>
      </c>
      <c r="E25" s="24">
        <f t="shared" si="0"/>
        <v>-33501.666857668271</v>
      </c>
      <c r="F25" s="24">
        <f t="shared" ref="F25:F56" si="4">ROUND(2*E25,0)/2</f>
        <v>-33501.5</v>
      </c>
      <c r="G25" s="24">
        <f t="shared" si="1"/>
        <v>-8.6063214715977665E-2</v>
      </c>
      <c r="H25" s="24"/>
      <c r="I25" s="24">
        <f>G25</f>
        <v>-8.6063214715977665E-2</v>
      </c>
      <c r="K25" s="24"/>
      <c r="L25" s="24"/>
      <c r="M25" s="24"/>
      <c r="N25" s="24"/>
      <c r="O25" s="24">
        <f t="shared" ca="1" si="3"/>
        <v>1.9792656761678691E-3</v>
      </c>
      <c r="P25" s="27">
        <f t="shared" si="2"/>
        <v>20537.146000000001</v>
      </c>
      <c r="Q25" s="24"/>
      <c r="R25" s="24"/>
      <c r="S25" s="24"/>
      <c r="U25" s="24"/>
    </row>
    <row r="26" spans="1:21">
      <c r="A26" s="26" t="s">
        <v>86</v>
      </c>
      <c r="B26" s="28" t="s">
        <v>41</v>
      </c>
      <c r="C26" s="25">
        <v>35792.394999999997</v>
      </c>
      <c r="D26" s="25" t="s">
        <v>79</v>
      </c>
      <c r="E26" s="24">
        <f t="shared" si="0"/>
        <v>-33042.662552086564</v>
      </c>
      <c r="F26" s="24">
        <f t="shared" si="4"/>
        <v>-33042.5</v>
      </c>
      <c r="G26" s="24">
        <f t="shared" si="1"/>
        <v>-8.3842446518247016E-2</v>
      </c>
      <c r="H26" s="24"/>
      <c r="I26" s="24">
        <f>G26</f>
        <v>-8.3842446518247016E-2</v>
      </c>
      <c r="K26" s="24"/>
      <c r="L26" s="24"/>
      <c r="M26" s="24"/>
      <c r="N26" s="24"/>
      <c r="O26" s="24">
        <f t="shared" ca="1" si="3"/>
        <v>1.9713175561967538E-3</v>
      </c>
      <c r="P26" s="27">
        <f t="shared" si="2"/>
        <v>20773.894999999997</v>
      </c>
      <c r="Q26" s="24"/>
      <c r="R26" s="24"/>
      <c r="S26" s="24"/>
      <c r="U26" s="24"/>
    </row>
    <row r="27" spans="1:21">
      <c r="A27" s="26" t="s">
        <v>86</v>
      </c>
      <c r="B27" s="6" t="s">
        <v>44</v>
      </c>
      <c r="C27" s="14">
        <v>36302.773999999998</v>
      </c>
      <c r="D27" s="14" t="s">
        <v>79</v>
      </c>
      <c r="E27" s="24">
        <f t="shared" si="0"/>
        <v>-32053.149783380086</v>
      </c>
      <c r="F27" s="24">
        <f t="shared" si="4"/>
        <v>-32053</v>
      </c>
      <c r="G27" s="24">
        <f t="shared" si="1"/>
        <v>-7.7256498516362626E-2</v>
      </c>
      <c r="H27" s="24"/>
      <c r="I27" s="24">
        <f>G27</f>
        <v>-7.7256498516362626E-2</v>
      </c>
      <c r="K27" s="24"/>
      <c r="L27" s="24"/>
      <c r="M27" s="24"/>
      <c r="N27" s="24"/>
      <c r="O27" s="24">
        <f t="shared" ca="1" si="3"/>
        <v>1.9541832104202424E-3</v>
      </c>
      <c r="P27" s="27">
        <f t="shared" si="2"/>
        <v>21284.273999999998</v>
      </c>
      <c r="U27" s="24"/>
    </row>
    <row r="28" spans="1:21">
      <c r="A28" s="26" t="s">
        <v>86</v>
      </c>
      <c r="B28" s="6" t="s">
        <v>41</v>
      </c>
      <c r="C28" s="14">
        <v>36387.625999999997</v>
      </c>
      <c r="D28" s="14" t="s">
        <v>79</v>
      </c>
      <c r="E28" s="24">
        <f t="shared" si="0"/>
        <v>-31888.640394376464</v>
      </c>
      <c r="F28" s="24">
        <f t="shared" si="4"/>
        <v>-31888.5</v>
      </c>
      <c r="G28" s="24">
        <f t="shared" si="1"/>
        <v>-7.2413761328789406E-2</v>
      </c>
      <c r="H28" s="24"/>
      <c r="I28" s="24">
        <f>G28</f>
        <v>-7.2413761328789406E-2</v>
      </c>
      <c r="K28" s="24"/>
      <c r="L28" s="24"/>
      <c r="M28" s="24"/>
      <c r="N28" s="24"/>
      <c r="O28" s="24">
        <f t="shared" ca="1" si="3"/>
        <v>1.9513347011931217E-3</v>
      </c>
      <c r="P28" s="27">
        <f t="shared" si="2"/>
        <v>21369.125999999997</v>
      </c>
      <c r="U28" s="24"/>
    </row>
    <row r="29" spans="1:21">
      <c r="A29" s="26" t="s">
        <v>110</v>
      </c>
      <c r="B29" s="6" t="s">
        <v>44</v>
      </c>
      <c r="C29" s="14">
        <v>44461.385999999999</v>
      </c>
      <c r="D29" s="14" t="s">
        <v>79</v>
      </c>
      <c r="E29" s="24">
        <f t="shared" si="0"/>
        <v>-16235.393275134511</v>
      </c>
      <c r="F29" s="24">
        <f t="shared" si="4"/>
        <v>-16235.5</v>
      </c>
      <c r="G29" s="24">
        <f t="shared" si="1"/>
        <v>5.5047425201337319E-2</v>
      </c>
      <c r="H29" s="24"/>
      <c r="I29" s="24">
        <f>G29</f>
        <v>5.5047425201337319E-2</v>
      </c>
      <c r="K29" s="24"/>
      <c r="L29" s="24"/>
      <c r="M29" s="24"/>
      <c r="N29" s="24"/>
      <c r="O29" s="24">
        <f t="shared" ca="1" si="3"/>
        <v>1.6802847623960217E-3</v>
      </c>
      <c r="P29" s="27">
        <f t="shared" si="2"/>
        <v>29442.885999999999</v>
      </c>
      <c r="T29" s="24"/>
      <c r="U29" s="24"/>
    </row>
    <row r="30" spans="1:21">
      <c r="A30" s="24" t="s">
        <v>33</v>
      </c>
      <c r="B30" s="28" t="s">
        <v>41</v>
      </c>
      <c r="C30" s="25">
        <v>46359.24</v>
      </c>
      <c r="D30" s="25"/>
      <c r="E30" s="24">
        <f t="shared" si="0"/>
        <v>-12555.87126082621</v>
      </c>
      <c r="F30" s="24">
        <f t="shared" si="4"/>
        <v>-12556</v>
      </c>
      <c r="G30" s="24">
        <f t="shared" si="1"/>
        <v>6.6402145435858984E-2</v>
      </c>
      <c r="H30" s="26"/>
      <c r="I30" s="24"/>
      <c r="J30" s="24"/>
      <c r="K30" s="24"/>
      <c r="L30" s="24"/>
      <c r="M30" s="24"/>
      <c r="N30" s="24"/>
      <c r="O30" s="24">
        <f t="shared" ca="1" si="3"/>
        <v>1.6165699313857407E-3</v>
      </c>
      <c r="P30" s="27">
        <f t="shared" si="2"/>
        <v>31340.739999999998</v>
      </c>
      <c r="Q30" s="43">
        <v>6.6402145435858984E-2</v>
      </c>
      <c r="R30" s="24"/>
      <c r="S30" s="24"/>
      <c r="U30" s="24"/>
    </row>
    <row r="31" spans="1:21">
      <c r="A31" s="26" t="s">
        <v>120</v>
      </c>
      <c r="B31" s="6" t="s">
        <v>41</v>
      </c>
      <c r="C31" s="14">
        <v>46693.392999999996</v>
      </c>
      <c r="D31" s="14" t="s">
        <v>79</v>
      </c>
      <c r="E31" s="24">
        <f t="shared" si="0"/>
        <v>-11908.02199547326</v>
      </c>
      <c r="F31" s="24">
        <f t="shared" si="4"/>
        <v>-11908</v>
      </c>
      <c r="G31" s="24">
        <f t="shared" si="1"/>
        <v>-1.1345005339535419E-2</v>
      </c>
      <c r="H31" s="24"/>
      <c r="I31" s="24">
        <f t="shared" ref="I31:I50" si="5">G31</f>
        <v>-1.1345005339535419E-2</v>
      </c>
      <c r="K31" s="24"/>
      <c r="L31" s="24"/>
      <c r="M31" s="24"/>
      <c r="N31" s="24"/>
      <c r="O31" s="24">
        <f t="shared" ca="1" si="3"/>
        <v>1.6053490561324013E-3</v>
      </c>
      <c r="P31" s="27">
        <f t="shared" si="2"/>
        <v>31674.892999999996</v>
      </c>
      <c r="T31" s="24"/>
      <c r="U31" s="24"/>
    </row>
    <row r="32" spans="1:21">
      <c r="A32" s="26" t="s">
        <v>120</v>
      </c>
      <c r="B32" s="6" t="s">
        <v>41</v>
      </c>
      <c r="C32" s="14">
        <v>46693.394</v>
      </c>
      <c r="D32" s="14" t="s">
        <v>79</v>
      </c>
      <c r="E32" s="24">
        <f t="shared" si="0"/>
        <v>-11908.020056692918</v>
      </c>
      <c r="F32" s="24">
        <f t="shared" si="4"/>
        <v>-11908</v>
      </c>
      <c r="G32" s="24">
        <f t="shared" si="1"/>
        <v>-1.0345005335693713E-2</v>
      </c>
      <c r="H32" s="24"/>
      <c r="I32" s="24">
        <f t="shared" si="5"/>
        <v>-1.0345005335693713E-2</v>
      </c>
      <c r="K32" s="24"/>
      <c r="L32" s="24"/>
      <c r="M32" s="24"/>
      <c r="N32" s="24"/>
      <c r="O32" s="24">
        <f t="shared" ca="1" si="3"/>
        <v>1.6053490561324013E-3</v>
      </c>
      <c r="P32" s="27">
        <f t="shared" si="2"/>
        <v>31674.894</v>
      </c>
      <c r="T32" s="24"/>
      <c r="U32" s="24"/>
    </row>
    <row r="33" spans="1:21">
      <c r="A33" s="26" t="s">
        <v>129</v>
      </c>
      <c r="B33" s="6" t="s">
        <v>41</v>
      </c>
      <c r="C33" s="14">
        <v>47006.482000000004</v>
      </c>
      <c r="D33" s="14" t="s">
        <v>79</v>
      </c>
      <c r="E33" s="24">
        <f t="shared" si="0"/>
        <v>-11301.011199101253</v>
      </c>
      <c r="F33" s="24">
        <f t="shared" si="4"/>
        <v>-11301</v>
      </c>
      <c r="G33" s="24">
        <f t="shared" si="1"/>
        <v>-5.7763641671044752E-3</v>
      </c>
      <c r="H33" s="24"/>
      <c r="I33" s="24">
        <f t="shared" si="5"/>
        <v>-5.7763641671044752E-3</v>
      </c>
      <c r="K33" s="24"/>
      <c r="L33" s="24"/>
      <c r="M33" s="24"/>
      <c r="N33" s="24"/>
      <c r="O33" s="24">
        <f t="shared" ca="1" si="3"/>
        <v>1.5948381436651528E-3</v>
      </c>
      <c r="P33" s="27">
        <f t="shared" si="2"/>
        <v>31987.982000000004</v>
      </c>
      <c r="T33" s="24"/>
      <c r="U33" s="24"/>
    </row>
    <row r="34" spans="1:21">
      <c r="A34" s="26" t="s">
        <v>129</v>
      </c>
      <c r="B34" s="6" t="s">
        <v>41</v>
      </c>
      <c r="C34" s="14">
        <v>47006.485000000001</v>
      </c>
      <c r="D34" s="14" t="s">
        <v>79</v>
      </c>
      <c r="E34" s="24">
        <f t="shared" si="0"/>
        <v>-11301.005382760253</v>
      </c>
      <c r="F34" s="24">
        <f t="shared" si="4"/>
        <v>-11301</v>
      </c>
      <c r="G34" s="24">
        <f t="shared" si="1"/>
        <v>-2.7763641701312736E-3</v>
      </c>
      <c r="H34" s="24"/>
      <c r="I34" s="24">
        <f t="shared" si="5"/>
        <v>-2.7763641701312736E-3</v>
      </c>
      <c r="K34" s="24"/>
      <c r="L34" s="24"/>
      <c r="M34" s="24"/>
      <c r="N34" s="24"/>
      <c r="O34" s="24">
        <f t="shared" ca="1" si="3"/>
        <v>1.5948381436651528E-3</v>
      </c>
      <c r="P34" s="27">
        <f t="shared" si="2"/>
        <v>31987.985000000001</v>
      </c>
      <c r="T34" s="24"/>
      <c r="U34" s="24"/>
    </row>
    <row r="35" spans="1:21">
      <c r="A35" s="26" t="s">
        <v>129</v>
      </c>
      <c r="B35" s="6" t="s">
        <v>41</v>
      </c>
      <c r="C35" s="14">
        <v>47006.487000000001</v>
      </c>
      <c r="D35" s="14" t="s">
        <v>79</v>
      </c>
      <c r="E35" s="24">
        <f t="shared" si="0"/>
        <v>-11301.001505199582</v>
      </c>
      <c r="F35" s="24">
        <f t="shared" si="4"/>
        <v>-11301</v>
      </c>
      <c r="G35" s="24">
        <f t="shared" si="1"/>
        <v>-7.7636416972381994E-4</v>
      </c>
      <c r="H35" s="24"/>
      <c r="I35" s="24">
        <f t="shared" si="5"/>
        <v>-7.7636416972381994E-4</v>
      </c>
      <c r="K35" s="24"/>
      <c r="L35" s="24"/>
      <c r="M35" s="24"/>
      <c r="N35" s="24"/>
      <c r="O35" s="24">
        <f t="shared" ca="1" si="3"/>
        <v>1.5948381436651528E-3</v>
      </c>
      <c r="P35" s="27">
        <f t="shared" si="2"/>
        <v>31987.987000000001</v>
      </c>
      <c r="T35" s="24"/>
      <c r="U35" s="24"/>
    </row>
    <row r="36" spans="1:21">
      <c r="A36" s="26" t="s">
        <v>129</v>
      </c>
      <c r="B36" s="6" t="s">
        <v>41</v>
      </c>
      <c r="C36" s="14">
        <v>47006.489000000001</v>
      </c>
      <c r="D36" s="14" t="s">
        <v>79</v>
      </c>
      <c r="E36" s="24">
        <f t="shared" si="0"/>
        <v>-11300.997627638912</v>
      </c>
      <c r="F36" s="24">
        <f t="shared" si="4"/>
        <v>-11301</v>
      </c>
      <c r="G36" s="24">
        <f t="shared" si="1"/>
        <v>1.2236358306836337E-3</v>
      </c>
      <c r="H36" s="24"/>
      <c r="I36" s="24">
        <f t="shared" si="5"/>
        <v>1.2236358306836337E-3</v>
      </c>
      <c r="K36" s="24"/>
      <c r="L36" s="24"/>
      <c r="M36" s="24"/>
      <c r="N36" s="24"/>
      <c r="O36" s="24">
        <f t="shared" ca="1" si="3"/>
        <v>1.5948381436651528E-3</v>
      </c>
      <c r="P36" s="27">
        <f t="shared" si="2"/>
        <v>31987.989000000001</v>
      </c>
      <c r="T36" s="24"/>
      <c r="U36" s="24"/>
    </row>
    <row r="37" spans="1:21">
      <c r="A37" s="26" t="s">
        <v>129</v>
      </c>
      <c r="B37" s="6" t="s">
        <v>41</v>
      </c>
      <c r="C37" s="14">
        <v>47006.491000000002</v>
      </c>
      <c r="D37" s="14" t="s">
        <v>79</v>
      </c>
      <c r="E37" s="24">
        <f t="shared" si="0"/>
        <v>-11300.99375007824</v>
      </c>
      <c r="F37" s="24">
        <f t="shared" si="4"/>
        <v>-11301</v>
      </c>
      <c r="G37" s="24">
        <f t="shared" si="1"/>
        <v>3.2236358310910873E-3</v>
      </c>
      <c r="H37" s="24"/>
      <c r="I37" s="24">
        <f t="shared" si="5"/>
        <v>3.2236358310910873E-3</v>
      </c>
      <c r="K37" s="24"/>
      <c r="L37" s="24"/>
      <c r="M37" s="24"/>
      <c r="N37" s="24"/>
      <c r="O37" s="24">
        <f t="shared" ca="1" si="3"/>
        <v>1.5948381436651528E-3</v>
      </c>
      <c r="P37" s="27">
        <f t="shared" si="2"/>
        <v>31987.991000000002</v>
      </c>
      <c r="T37" s="24"/>
      <c r="U37" s="24"/>
    </row>
    <row r="38" spans="1:21">
      <c r="A38" s="26" t="s">
        <v>129</v>
      </c>
      <c r="B38" s="6" t="s">
        <v>41</v>
      </c>
      <c r="C38" s="14">
        <v>47349.483999999997</v>
      </c>
      <c r="D38" s="14" t="s">
        <v>79</v>
      </c>
      <c r="E38" s="24">
        <f t="shared" si="0"/>
        <v>-10636.005666562</v>
      </c>
      <c r="F38" s="24">
        <f t="shared" si="4"/>
        <v>-10636</v>
      </c>
      <c r="G38" s="24">
        <f t="shared" si="1"/>
        <v>-2.9227457562228665E-3</v>
      </c>
      <c r="H38" s="24"/>
      <c r="I38" s="24">
        <f t="shared" si="5"/>
        <v>-2.9227457562228665E-3</v>
      </c>
      <c r="K38" s="24"/>
      <c r="L38" s="24"/>
      <c r="M38" s="24"/>
      <c r="N38" s="24"/>
      <c r="O38" s="24">
        <f t="shared" ca="1" si="3"/>
        <v>1.5833228935980684E-3</v>
      </c>
      <c r="P38" s="27">
        <f t="shared" si="2"/>
        <v>32330.983999999997</v>
      </c>
      <c r="T38" s="24"/>
      <c r="U38" s="24"/>
    </row>
    <row r="39" spans="1:21">
      <c r="A39" s="26" t="s">
        <v>129</v>
      </c>
      <c r="B39" s="6" t="s">
        <v>41</v>
      </c>
      <c r="C39" s="14">
        <v>47349.483999999997</v>
      </c>
      <c r="D39" s="14" t="s">
        <v>79</v>
      </c>
      <c r="E39" s="24">
        <f t="shared" si="0"/>
        <v>-10636.005666562</v>
      </c>
      <c r="F39" s="24">
        <f t="shared" si="4"/>
        <v>-10636</v>
      </c>
      <c r="G39" s="24">
        <f t="shared" si="1"/>
        <v>-2.9227457562228665E-3</v>
      </c>
      <c r="H39" s="24"/>
      <c r="I39" s="24">
        <f t="shared" si="5"/>
        <v>-2.9227457562228665E-3</v>
      </c>
      <c r="K39" s="24"/>
      <c r="L39" s="24"/>
      <c r="M39" s="24"/>
      <c r="N39" s="24"/>
      <c r="O39" s="24">
        <f t="shared" ca="1" si="3"/>
        <v>1.5833228935980684E-3</v>
      </c>
      <c r="P39" s="27">
        <f t="shared" si="2"/>
        <v>32330.983999999997</v>
      </c>
      <c r="T39" s="24"/>
      <c r="U39" s="24"/>
    </row>
    <row r="40" spans="1:21">
      <c r="A40" s="26" t="s">
        <v>129</v>
      </c>
      <c r="B40" s="6" t="s">
        <v>41</v>
      </c>
      <c r="C40" s="14">
        <v>47349.485999999997</v>
      </c>
      <c r="D40" s="14" t="s">
        <v>79</v>
      </c>
      <c r="E40" s="24">
        <f t="shared" si="0"/>
        <v>-10636.00178900133</v>
      </c>
      <c r="F40" s="24">
        <f t="shared" si="4"/>
        <v>-10636</v>
      </c>
      <c r="G40" s="24">
        <f t="shared" si="1"/>
        <v>-9.2274575581541285E-4</v>
      </c>
      <c r="H40" s="24"/>
      <c r="I40" s="24">
        <f t="shared" si="5"/>
        <v>-9.2274575581541285E-4</v>
      </c>
      <c r="K40" s="24"/>
      <c r="L40" s="24"/>
      <c r="M40" s="24"/>
      <c r="N40" s="24"/>
      <c r="O40" s="24">
        <f t="shared" ca="1" si="3"/>
        <v>1.5833228935980684E-3</v>
      </c>
      <c r="P40" s="27">
        <f t="shared" si="2"/>
        <v>32330.985999999997</v>
      </c>
      <c r="T40" s="24"/>
      <c r="U40" s="24"/>
    </row>
    <row r="41" spans="1:21">
      <c r="A41" s="26" t="s">
        <v>129</v>
      </c>
      <c r="B41" s="6" t="s">
        <v>41</v>
      </c>
      <c r="C41" s="14">
        <v>47365.47</v>
      </c>
      <c r="D41" s="14" t="s">
        <v>79</v>
      </c>
      <c r="E41" s="24">
        <f t="shared" si="0"/>
        <v>-10605.012324123252</v>
      </c>
      <c r="F41" s="24">
        <f t="shared" si="4"/>
        <v>-10605</v>
      </c>
      <c r="G41" s="24">
        <f t="shared" si="1"/>
        <v>-6.3566372264176607E-3</v>
      </c>
      <c r="H41" s="24"/>
      <c r="I41" s="24">
        <f t="shared" si="5"/>
        <v>-6.3566372264176607E-3</v>
      </c>
      <c r="K41" s="24"/>
      <c r="L41" s="24"/>
      <c r="M41" s="24"/>
      <c r="N41" s="24"/>
      <c r="O41" s="24">
        <f t="shared" ca="1" si="3"/>
        <v>1.5827860924671217E-3</v>
      </c>
      <c r="P41" s="27">
        <f t="shared" si="2"/>
        <v>32346.97</v>
      </c>
      <c r="T41" s="24"/>
      <c r="U41" s="24"/>
    </row>
    <row r="42" spans="1:21">
      <c r="A42" s="26" t="s">
        <v>129</v>
      </c>
      <c r="B42" s="6" t="s">
        <v>41</v>
      </c>
      <c r="C42" s="14">
        <v>47365.472999999998</v>
      </c>
      <c r="D42" s="14" t="s">
        <v>79</v>
      </c>
      <c r="E42" s="24">
        <f t="shared" si="0"/>
        <v>-10605.006507782253</v>
      </c>
      <c r="F42" s="24">
        <f t="shared" si="4"/>
        <v>-10605</v>
      </c>
      <c r="G42" s="24">
        <f t="shared" si="1"/>
        <v>-3.3566372294444591E-3</v>
      </c>
      <c r="H42" s="24"/>
      <c r="I42" s="24">
        <f t="shared" si="5"/>
        <v>-3.3566372294444591E-3</v>
      </c>
      <c r="K42" s="24"/>
      <c r="L42" s="24"/>
      <c r="M42" s="24"/>
      <c r="N42" s="24"/>
      <c r="O42" s="24">
        <f t="shared" ca="1" si="3"/>
        <v>1.5827860924671217E-3</v>
      </c>
      <c r="P42" s="27">
        <f t="shared" si="2"/>
        <v>32346.972999999998</v>
      </c>
      <c r="T42" s="24"/>
      <c r="U42" s="24"/>
    </row>
    <row r="43" spans="1:21">
      <c r="A43" s="26" t="s">
        <v>129</v>
      </c>
      <c r="B43" s="6" t="s">
        <v>41</v>
      </c>
      <c r="C43" s="14">
        <v>47691.453000000001</v>
      </c>
      <c r="D43" s="14" t="s">
        <v>79</v>
      </c>
      <c r="E43" s="24">
        <f t="shared" si="0"/>
        <v>-9973.0028941090022</v>
      </c>
      <c r="F43" s="24">
        <f t="shared" si="4"/>
        <v>-9973</v>
      </c>
      <c r="G43" s="24">
        <f t="shared" si="1"/>
        <v>-1.492747243901249E-3</v>
      </c>
      <c r="H43" s="24"/>
      <c r="I43" s="24">
        <f t="shared" si="5"/>
        <v>-1.492747243901249E-3</v>
      </c>
      <c r="K43" s="24"/>
      <c r="L43" s="24"/>
      <c r="M43" s="24"/>
      <c r="N43" s="24"/>
      <c r="O43" s="24">
        <f t="shared" ca="1" si="3"/>
        <v>1.5718422758620129E-3</v>
      </c>
      <c r="P43" s="27">
        <f t="shared" si="2"/>
        <v>32672.953000000001</v>
      </c>
      <c r="T43" s="24"/>
      <c r="U43" s="24"/>
    </row>
    <row r="44" spans="1:21">
      <c r="A44" s="26" t="s">
        <v>129</v>
      </c>
      <c r="B44" s="6" t="s">
        <v>41</v>
      </c>
      <c r="C44" s="14">
        <v>47691.46</v>
      </c>
      <c r="D44" s="14" t="s">
        <v>79</v>
      </c>
      <c r="E44" s="24">
        <f t="shared" si="0"/>
        <v>-9972.9893226466593</v>
      </c>
      <c r="F44" s="24">
        <f t="shared" si="4"/>
        <v>-9973</v>
      </c>
      <c r="G44" s="24">
        <f t="shared" si="1"/>
        <v>5.5072527538868599E-3</v>
      </c>
      <c r="H44" s="24"/>
      <c r="I44" s="24">
        <f t="shared" si="5"/>
        <v>5.5072527538868599E-3</v>
      </c>
      <c r="K44" s="24"/>
      <c r="L44" s="24"/>
      <c r="M44" s="24"/>
      <c r="N44" s="24"/>
      <c r="O44" s="24">
        <f t="shared" ca="1" si="3"/>
        <v>1.5718422758620129E-3</v>
      </c>
      <c r="P44" s="27">
        <f t="shared" si="2"/>
        <v>32672.959999999999</v>
      </c>
      <c r="T44" s="24"/>
      <c r="U44" s="24"/>
    </row>
    <row r="45" spans="1:21">
      <c r="A45" s="26" t="s">
        <v>167</v>
      </c>
      <c r="B45" s="6" t="s">
        <v>41</v>
      </c>
      <c r="C45" s="14">
        <v>48769.47</v>
      </c>
      <c r="D45" s="14" t="s">
        <v>79</v>
      </c>
      <c r="E45" s="24">
        <f t="shared" si="0"/>
        <v>-7882.9647334820029</v>
      </c>
      <c r="F45" s="24">
        <f t="shared" si="4"/>
        <v>-7883</v>
      </c>
      <c r="G45" s="24">
        <f t="shared" si="1"/>
        <v>1.819005348806968E-2</v>
      </c>
      <c r="H45" s="24"/>
      <c r="I45" s="24">
        <f t="shared" si="5"/>
        <v>1.819005348806968E-2</v>
      </c>
      <c r="K45" s="24"/>
      <c r="L45" s="24"/>
      <c r="M45" s="24"/>
      <c r="N45" s="24"/>
      <c r="O45" s="24">
        <f t="shared" ca="1" si="3"/>
        <v>1.5356514899368906E-3</v>
      </c>
      <c r="P45" s="27">
        <f t="shared" si="2"/>
        <v>33750.97</v>
      </c>
      <c r="T45" s="24"/>
      <c r="U45" s="24"/>
    </row>
    <row r="46" spans="1:21">
      <c r="A46" s="26" t="s">
        <v>167</v>
      </c>
      <c r="B46" s="6" t="s">
        <v>44</v>
      </c>
      <c r="C46" s="14">
        <v>49576.402000000002</v>
      </c>
      <c r="D46" s="14" t="s">
        <v>79</v>
      </c>
      <c r="E46" s="24">
        <f t="shared" si="0"/>
        <v>-6318.5008400266415</v>
      </c>
      <c r="F46" s="24">
        <f t="shared" si="4"/>
        <v>-6318.5</v>
      </c>
      <c r="G46" s="24">
        <f t="shared" si="1"/>
        <v>-4.3327581806806847E-4</v>
      </c>
      <c r="H46" s="24"/>
      <c r="I46" s="24">
        <f t="shared" si="5"/>
        <v>-4.3327581806806847E-4</v>
      </c>
      <c r="K46" s="24"/>
      <c r="L46" s="24"/>
      <c r="M46" s="24"/>
      <c r="N46" s="24"/>
      <c r="O46" s="24">
        <f t="shared" ca="1" si="3"/>
        <v>1.5085603489895922E-3</v>
      </c>
      <c r="P46" s="27">
        <f t="shared" si="2"/>
        <v>34557.902000000002</v>
      </c>
      <c r="T46" s="24"/>
    </row>
    <row r="47" spans="1:21">
      <c r="A47" s="26" t="s">
        <v>167</v>
      </c>
      <c r="B47" s="6" t="s">
        <v>44</v>
      </c>
      <c r="C47" s="14">
        <v>49576.41</v>
      </c>
      <c r="D47" s="14" t="s">
        <v>79</v>
      </c>
      <c r="E47" s="24">
        <f t="shared" si="0"/>
        <v>-6318.4853297839572</v>
      </c>
      <c r="F47" s="24">
        <f t="shared" si="4"/>
        <v>-6318.5</v>
      </c>
      <c r="G47" s="24">
        <f t="shared" si="1"/>
        <v>7.566724183561746E-3</v>
      </c>
      <c r="H47" s="24"/>
      <c r="I47" s="24">
        <f t="shared" si="5"/>
        <v>7.566724183561746E-3</v>
      </c>
      <c r="K47" s="24"/>
      <c r="L47" s="24"/>
      <c r="M47" s="24"/>
      <c r="N47" s="24"/>
      <c r="O47" s="24">
        <f t="shared" ca="1" si="3"/>
        <v>1.5085603489895922E-3</v>
      </c>
      <c r="P47" s="27">
        <f t="shared" si="2"/>
        <v>34557.910000000003</v>
      </c>
      <c r="T47" s="24"/>
    </row>
    <row r="48" spans="1:21">
      <c r="A48" s="26" t="s">
        <v>167</v>
      </c>
      <c r="B48" s="6" t="s">
        <v>44</v>
      </c>
      <c r="C48" s="14">
        <v>49576.425000000003</v>
      </c>
      <c r="D48" s="14" t="s">
        <v>79</v>
      </c>
      <c r="E48" s="24">
        <f t="shared" si="0"/>
        <v>-6318.45624807893</v>
      </c>
      <c r="F48" s="24">
        <f t="shared" si="4"/>
        <v>-6318.5</v>
      </c>
      <c r="G48" s="24">
        <f t="shared" si="1"/>
        <v>2.2566724182979669E-2</v>
      </c>
      <c r="H48" s="24"/>
      <c r="I48" s="24">
        <f t="shared" si="5"/>
        <v>2.2566724182979669E-2</v>
      </c>
      <c r="K48" s="24"/>
      <c r="L48" s="24"/>
      <c r="M48" s="24"/>
      <c r="N48" s="24"/>
      <c r="O48" s="24">
        <f t="shared" ca="1" si="3"/>
        <v>1.5085603489895922E-3</v>
      </c>
      <c r="P48" s="27">
        <f t="shared" si="2"/>
        <v>34557.925000000003</v>
      </c>
      <c r="T48" s="24"/>
    </row>
    <row r="49" spans="1:20">
      <c r="A49" s="26" t="s">
        <v>167</v>
      </c>
      <c r="B49" s="6" t="s">
        <v>44</v>
      </c>
      <c r="C49" s="14">
        <v>49576.427000000003</v>
      </c>
      <c r="D49" s="14" t="s">
        <v>79</v>
      </c>
      <c r="E49" s="24">
        <f t="shared" si="0"/>
        <v>-6318.4523705182582</v>
      </c>
      <c r="F49" s="24">
        <f t="shared" si="4"/>
        <v>-6318.5</v>
      </c>
      <c r="G49" s="24">
        <f t="shared" si="1"/>
        <v>2.4566724183387123E-2</v>
      </c>
      <c r="H49" s="24"/>
      <c r="I49" s="24">
        <f t="shared" si="5"/>
        <v>2.4566724183387123E-2</v>
      </c>
      <c r="K49" s="24"/>
      <c r="L49" s="24"/>
      <c r="M49" s="24"/>
      <c r="N49" s="24"/>
      <c r="O49" s="24">
        <f t="shared" ca="1" si="3"/>
        <v>1.5085603489895922E-3</v>
      </c>
      <c r="P49" s="27">
        <f t="shared" si="2"/>
        <v>34557.927000000003</v>
      </c>
      <c r="T49" s="24"/>
    </row>
    <row r="50" spans="1:20">
      <c r="A50" s="26" t="s">
        <v>167</v>
      </c>
      <c r="B50" s="6" t="s">
        <v>44</v>
      </c>
      <c r="C50" s="14">
        <v>49576.428999999996</v>
      </c>
      <c r="D50" s="14" t="s">
        <v>79</v>
      </c>
      <c r="E50" s="24">
        <f t="shared" si="0"/>
        <v>-6318.448492957601</v>
      </c>
      <c r="F50" s="24">
        <f t="shared" si="4"/>
        <v>-6318.5</v>
      </c>
      <c r="G50" s="24">
        <f t="shared" si="1"/>
        <v>2.6566724176518619E-2</v>
      </c>
      <c r="H50" s="24"/>
      <c r="I50" s="24">
        <f t="shared" si="5"/>
        <v>2.6566724176518619E-2</v>
      </c>
      <c r="K50" s="24"/>
      <c r="L50" s="24"/>
      <c r="M50" s="24"/>
      <c r="N50" s="24"/>
      <c r="O50" s="24">
        <f t="shared" ca="1" si="3"/>
        <v>1.5085603489895922E-3</v>
      </c>
      <c r="P50" s="27">
        <f t="shared" si="2"/>
        <v>34557.928999999996</v>
      </c>
      <c r="T50" s="24"/>
    </row>
    <row r="51" spans="1:20">
      <c r="A51" s="24" t="s">
        <v>36</v>
      </c>
      <c r="B51" s="24"/>
      <c r="C51" s="25">
        <v>49935.388599999998</v>
      </c>
      <c r="D51" s="25">
        <v>1.5E-3</v>
      </c>
      <c r="E51" s="24">
        <f t="shared" si="0"/>
        <v>-5622.5046793411111</v>
      </c>
      <c r="F51" s="24">
        <f t="shared" si="4"/>
        <v>-5622.5</v>
      </c>
      <c r="G51" s="24">
        <f t="shared" si="1"/>
        <v>-2.4135488856700249E-3</v>
      </c>
      <c r="H51" s="24"/>
      <c r="J51" s="24">
        <f>G51</f>
        <v>-2.4135488856700249E-3</v>
      </c>
      <c r="K51" s="24"/>
      <c r="L51" s="24"/>
      <c r="M51" s="24"/>
      <c r="N51" s="24"/>
      <c r="O51" s="24">
        <f t="shared" ca="1" si="3"/>
        <v>1.4965082977915611E-3</v>
      </c>
      <c r="P51" s="27">
        <f t="shared" si="2"/>
        <v>34916.888599999998</v>
      </c>
      <c r="Q51" s="43"/>
      <c r="R51" s="24"/>
      <c r="S51" s="24"/>
    </row>
    <row r="52" spans="1:20">
      <c r="A52" s="24" t="s">
        <v>45</v>
      </c>
      <c r="B52" s="25"/>
      <c r="C52" s="25">
        <v>49940.547400000003</v>
      </c>
      <c r="D52" s="25">
        <v>2.5000000000000001E-3</v>
      </c>
      <c r="E52" s="24">
        <f t="shared" si="0"/>
        <v>-5612.5028993477972</v>
      </c>
      <c r="F52" s="24">
        <f t="shared" si="4"/>
        <v>-5612.5</v>
      </c>
      <c r="G52" s="24">
        <f t="shared" si="1"/>
        <v>-1.4954493526602164E-3</v>
      </c>
      <c r="H52" s="29"/>
      <c r="I52" s="29"/>
      <c r="K52" s="24">
        <f>G52</f>
        <v>-1.4954493526602164E-3</v>
      </c>
      <c r="L52" s="24"/>
      <c r="M52" s="24"/>
      <c r="N52" s="24"/>
      <c r="O52" s="24">
        <f t="shared" ca="1" si="3"/>
        <v>1.4963351361364169E-3</v>
      </c>
      <c r="P52" s="27">
        <f t="shared" si="2"/>
        <v>34922.047400000003</v>
      </c>
      <c r="Q52" s="43"/>
      <c r="R52" s="24"/>
      <c r="S52" s="24"/>
    </row>
    <row r="53" spans="1:20">
      <c r="A53" s="24" t="s">
        <v>45</v>
      </c>
      <c r="B53" s="30"/>
      <c r="C53" s="25">
        <v>50000.381000000001</v>
      </c>
      <c r="D53" s="25">
        <v>2E-3</v>
      </c>
      <c r="E53" s="24">
        <f t="shared" ref="E53:E75" si="6">+(C53-C$7)/C$8</f>
        <v>-5496.4986922827065</v>
      </c>
      <c r="F53" s="24">
        <f t="shared" si="4"/>
        <v>-5496.5</v>
      </c>
      <c r="G53" s="24">
        <f t="shared" ref="G53:G72" si="7">+C53-(C$7+F53*C$8)</f>
        <v>6.745051359757781E-4</v>
      </c>
      <c r="H53" s="29"/>
      <c r="I53" s="29"/>
      <c r="K53" s="24">
        <f>G53</f>
        <v>6.745051359757781E-4</v>
      </c>
      <c r="L53" s="24"/>
      <c r="M53" s="24"/>
      <c r="N53" s="24"/>
      <c r="O53" s="24">
        <f t="shared" ca="1" si="3"/>
        <v>1.4943264609367452E-3</v>
      </c>
      <c r="P53" s="27">
        <f t="shared" ref="P53:P75" si="8">+C53-15018.5</f>
        <v>34981.881000000001</v>
      </c>
      <c r="Q53" s="43"/>
      <c r="R53" s="24"/>
      <c r="S53" s="24"/>
    </row>
    <row r="54" spans="1:20">
      <c r="A54" s="24" t="s">
        <v>45</v>
      </c>
      <c r="B54" s="30"/>
      <c r="C54" s="25">
        <v>50029.263400000003</v>
      </c>
      <c r="D54" s="25">
        <v>2.5999999999999999E-3</v>
      </c>
      <c r="E54" s="24">
        <f t="shared" si="6"/>
        <v>-5440.5020631289017</v>
      </c>
      <c r="F54" s="24">
        <f t="shared" si="4"/>
        <v>-5440.5</v>
      </c>
      <c r="G54" s="24">
        <f t="shared" si="7"/>
        <v>-1.0641375192790292E-3</v>
      </c>
      <c r="H54" s="29"/>
      <c r="I54" s="29"/>
      <c r="K54" s="24">
        <f>G54</f>
        <v>-1.0641375192790292E-3</v>
      </c>
      <c r="L54" s="24"/>
      <c r="M54" s="24"/>
      <c r="N54" s="24"/>
      <c r="O54" s="24">
        <f t="shared" ca="1" si="3"/>
        <v>1.4933567556679379E-3</v>
      </c>
      <c r="P54" s="27">
        <f t="shared" si="8"/>
        <v>35010.763400000003</v>
      </c>
      <c r="Q54" s="43"/>
      <c r="R54" s="24"/>
      <c r="S54" s="24"/>
    </row>
    <row r="55" spans="1:20">
      <c r="A55" s="24" t="s">
        <v>38</v>
      </c>
      <c r="B55" s="24"/>
      <c r="C55" s="25">
        <v>50607.462</v>
      </c>
      <c r="D55" s="25">
        <v>8.0000000000000002E-3</v>
      </c>
      <c r="E55" s="24">
        <f t="shared" si="6"/>
        <v>-4319.5019876003171</v>
      </c>
      <c r="F55" s="24">
        <f t="shared" si="4"/>
        <v>-4319.5</v>
      </c>
      <c r="G55" s="24">
        <f t="shared" si="7"/>
        <v>-1.0251807689201087E-3</v>
      </c>
      <c r="H55" s="24"/>
      <c r="I55" s="24">
        <f>G55</f>
        <v>-1.0251807689201087E-3</v>
      </c>
      <c r="J55" s="24"/>
      <c r="K55" s="24"/>
      <c r="L55" s="24"/>
      <c r="M55" s="24"/>
      <c r="N55" s="24"/>
      <c r="O55" s="24">
        <f t="shared" ca="1" si="3"/>
        <v>1.4739453341262815E-3</v>
      </c>
      <c r="P55" s="27">
        <f t="shared" si="8"/>
        <v>35588.962</v>
      </c>
      <c r="Q55" s="43"/>
      <c r="R55" s="24"/>
      <c r="S55" s="24"/>
    </row>
    <row r="56" spans="1:20">
      <c r="A56" s="24" t="s">
        <v>38</v>
      </c>
      <c r="B56" s="24"/>
      <c r="C56" s="25">
        <v>50639.446000000004</v>
      </c>
      <c r="D56" s="25">
        <v>2E-3</v>
      </c>
      <c r="E56" s="24">
        <f t="shared" si="6"/>
        <v>-4257.4920373588066</v>
      </c>
      <c r="F56" s="24">
        <f t="shared" si="4"/>
        <v>-4257.5</v>
      </c>
      <c r="G56" s="24">
        <f t="shared" si="7"/>
        <v>4.107036285859067E-3</v>
      </c>
      <c r="H56" s="24"/>
      <c r="I56" s="24">
        <f>G56</f>
        <v>4.107036285859067E-3</v>
      </c>
      <c r="J56" s="24"/>
      <c r="K56" s="24"/>
      <c r="L56" s="24"/>
      <c r="M56" s="24"/>
      <c r="N56" s="24"/>
      <c r="O56" s="24">
        <f t="shared" ca="1" si="3"/>
        <v>1.4728717318643878E-3</v>
      </c>
      <c r="P56" s="27">
        <f t="shared" si="8"/>
        <v>35620.946000000004</v>
      </c>
      <c r="Q56" s="43"/>
      <c r="R56" s="24"/>
      <c r="S56" s="24"/>
    </row>
    <row r="57" spans="1:20">
      <c r="A57" s="31" t="s">
        <v>40</v>
      </c>
      <c r="B57" s="31"/>
      <c r="C57" s="32">
        <v>51013.390899999999</v>
      </c>
      <c r="D57" s="32">
        <v>8.0000000000000004E-4</v>
      </c>
      <c r="E57" s="24">
        <f t="shared" si="6"/>
        <v>-3532.4950187850391</v>
      </c>
      <c r="F57" s="24">
        <f t="shared" ref="F57:F76" si="9">ROUND(2*E57,0)/2</f>
        <v>-3532.5</v>
      </c>
      <c r="G57" s="24">
        <f t="shared" si="7"/>
        <v>2.5692518465803005E-3</v>
      </c>
      <c r="H57" s="24"/>
      <c r="J57" s="24">
        <f>G57</f>
        <v>2.5692518465803005E-3</v>
      </c>
      <c r="K57" s="24"/>
      <c r="L57" s="24"/>
      <c r="M57" s="24"/>
      <c r="N57" s="24"/>
      <c r="O57" s="24">
        <f t="shared" ca="1" si="3"/>
        <v>1.4603175118664388E-3</v>
      </c>
      <c r="P57" s="27">
        <f t="shared" si="8"/>
        <v>35994.890899999999</v>
      </c>
      <c r="Q57" s="43"/>
      <c r="R57" s="24"/>
      <c r="S57" s="24"/>
    </row>
    <row r="58" spans="1:20">
      <c r="A58" s="26" t="s">
        <v>219</v>
      </c>
      <c r="B58" s="6" t="s">
        <v>44</v>
      </c>
      <c r="C58" s="14">
        <v>51015.449699999997</v>
      </c>
      <c r="D58" s="14" t="s">
        <v>79</v>
      </c>
      <c r="E58" s="24">
        <f t="shared" si="6"/>
        <v>-3528.5034578309014</v>
      </c>
      <c r="F58" s="24">
        <f t="shared" si="9"/>
        <v>-3528.5</v>
      </c>
      <c r="G58" s="24">
        <f t="shared" si="7"/>
        <v>-1.7835083417594433E-3</v>
      </c>
      <c r="H58" s="24"/>
      <c r="I58" s="24"/>
      <c r="J58" s="24">
        <f>G58</f>
        <v>-1.7835083417594433E-3</v>
      </c>
      <c r="K58" s="24"/>
      <c r="L58" s="24"/>
      <c r="M58" s="24"/>
      <c r="N58" s="24"/>
      <c r="O58" s="24">
        <f t="shared" ca="1" si="3"/>
        <v>1.4602482472043812E-3</v>
      </c>
      <c r="P58" s="27">
        <f t="shared" si="8"/>
        <v>35996.949699999997</v>
      </c>
      <c r="T58" s="24"/>
    </row>
    <row r="59" spans="1:20">
      <c r="A59" s="26" t="s">
        <v>219</v>
      </c>
      <c r="B59" s="6" t="s">
        <v>44</v>
      </c>
      <c r="C59" s="14">
        <v>51015.4588</v>
      </c>
      <c r="D59" s="14" t="s">
        <v>79</v>
      </c>
      <c r="E59" s="24">
        <f t="shared" si="6"/>
        <v>-3528.4858149298452</v>
      </c>
      <c r="F59" s="24">
        <f t="shared" si="9"/>
        <v>-3528.5</v>
      </c>
      <c r="G59" s="24">
        <f t="shared" si="7"/>
        <v>7.3164916611858644E-3</v>
      </c>
      <c r="H59" s="24"/>
      <c r="I59" s="24"/>
      <c r="J59" s="24">
        <f>G59</f>
        <v>7.3164916611858644E-3</v>
      </c>
      <c r="K59" s="24"/>
      <c r="L59" s="24"/>
      <c r="M59" s="24"/>
      <c r="N59" s="24"/>
      <c r="O59" s="24">
        <f t="shared" ca="1" si="3"/>
        <v>1.4602482472043812E-3</v>
      </c>
      <c r="P59" s="27">
        <f t="shared" si="8"/>
        <v>35996.9588</v>
      </c>
      <c r="T59" s="24"/>
    </row>
    <row r="60" spans="1:20">
      <c r="A60" s="26" t="s">
        <v>219</v>
      </c>
      <c r="B60" s="6" t="s">
        <v>44</v>
      </c>
      <c r="C60" s="14">
        <v>51375.456700000002</v>
      </c>
      <c r="D60" s="14" t="s">
        <v>79</v>
      </c>
      <c r="E60" s="24">
        <f t="shared" si="6"/>
        <v>-2830.5289656913019</v>
      </c>
      <c r="F60" s="24">
        <f t="shared" si="9"/>
        <v>-2830.5</v>
      </c>
      <c r="G60" s="24">
        <f t="shared" si="7"/>
        <v>-1.4940161490812898E-2</v>
      </c>
      <c r="H60" s="24"/>
      <c r="I60" s="24"/>
      <c r="J60" s="24">
        <f>G60</f>
        <v>-1.4940161490812898E-2</v>
      </c>
      <c r="K60" s="24"/>
      <c r="L60" s="24"/>
      <c r="M60" s="24"/>
      <c r="N60" s="24"/>
      <c r="O60" s="24">
        <f t="shared" ca="1" si="3"/>
        <v>1.4481615636753212E-3</v>
      </c>
      <c r="P60" s="27">
        <f t="shared" si="8"/>
        <v>36356.956700000002</v>
      </c>
    </row>
    <row r="61" spans="1:20">
      <c r="A61" s="26" t="s">
        <v>219</v>
      </c>
      <c r="B61" s="6" t="s">
        <v>44</v>
      </c>
      <c r="C61" s="14">
        <v>51375.473299999998</v>
      </c>
      <c r="D61" s="14" t="s">
        <v>79</v>
      </c>
      <c r="E61" s="24">
        <f t="shared" si="6"/>
        <v>-2830.4967819377462</v>
      </c>
      <c r="F61" s="24">
        <f t="shared" si="9"/>
        <v>-2830.5</v>
      </c>
      <c r="G61" s="24">
        <f t="shared" si="7"/>
        <v>1.659838504565414E-3</v>
      </c>
      <c r="H61" s="24"/>
      <c r="I61" s="24"/>
      <c r="J61" s="24">
        <f>G61</f>
        <v>1.659838504565414E-3</v>
      </c>
      <c r="K61" s="24"/>
      <c r="L61" s="24"/>
      <c r="M61" s="24"/>
      <c r="N61" s="24"/>
      <c r="O61" s="24">
        <f t="shared" ca="1" si="3"/>
        <v>1.4481615636753212E-3</v>
      </c>
      <c r="P61" s="27">
        <f t="shared" si="8"/>
        <v>36356.973299999998</v>
      </c>
    </row>
    <row r="62" spans="1:20">
      <c r="A62" s="31" t="s">
        <v>43</v>
      </c>
      <c r="B62" s="31" t="s">
        <v>44</v>
      </c>
      <c r="C62" s="33">
        <v>51392.493499999997</v>
      </c>
      <c r="D62" s="33">
        <v>2.5000000000000001E-3</v>
      </c>
      <c r="E62" s="24">
        <f t="shared" si="6"/>
        <v>-2797.4983528763291</v>
      </c>
      <c r="F62" s="24">
        <f t="shared" si="9"/>
        <v>-2797.5</v>
      </c>
      <c r="G62" s="24">
        <f t="shared" si="7"/>
        <v>8.4956693899584934E-4</v>
      </c>
      <c r="H62" s="24"/>
      <c r="I62" s="24"/>
      <c r="K62" s="24">
        <f>G62</f>
        <v>8.4956693899584934E-4</v>
      </c>
      <c r="L62" s="24"/>
      <c r="M62" s="24"/>
      <c r="N62" s="24"/>
      <c r="O62" s="24">
        <f t="shared" ca="1" si="3"/>
        <v>1.4475901302133456E-3</v>
      </c>
      <c r="P62" s="27">
        <f t="shared" si="8"/>
        <v>36373.993499999997</v>
      </c>
      <c r="Q62" s="43"/>
      <c r="R62" s="24"/>
      <c r="S62" s="24"/>
    </row>
    <row r="63" spans="1:20">
      <c r="A63" s="34" t="s">
        <v>57</v>
      </c>
      <c r="B63" s="35" t="s">
        <v>44</v>
      </c>
      <c r="C63" s="34">
        <v>51782.429779999999</v>
      </c>
      <c r="D63" s="34">
        <v>1.9E-3</v>
      </c>
      <c r="E63" s="24">
        <f t="shared" si="6"/>
        <v>-2041.4975612256053</v>
      </c>
      <c r="F63" s="24">
        <f t="shared" si="9"/>
        <v>-2041.5</v>
      </c>
      <c r="G63" s="24">
        <f t="shared" si="7"/>
        <v>1.2578910318552516E-3</v>
      </c>
      <c r="H63" s="24"/>
      <c r="I63" s="24"/>
      <c r="K63" s="24">
        <f>G63</f>
        <v>1.2578910318552516E-3</v>
      </c>
      <c r="L63" s="24"/>
      <c r="M63" s="24"/>
      <c r="O63" s="24">
        <f t="shared" ca="1" si="3"/>
        <v>1.4344991090844497E-3</v>
      </c>
      <c r="P63" s="27">
        <f t="shared" si="8"/>
        <v>36763.929779999999</v>
      </c>
      <c r="Q63" s="43"/>
      <c r="R63" s="24"/>
      <c r="S63" s="24"/>
    </row>
    <row r="64" spans="1:20">
      <c r="A64" s="26" t="s">
        <v>246</v>
      </c>
      <c r="B64" s="6" t="s">
        <v>44</v>
      </c>
      <c r="C64" s="14">
        <v>52093.448100000001</v>
      </c>
      <c r="D64" s="14" t="s">
        <v>79</v>
      </c>
      <c r="E64" s="24">
        <f t="shared" si="6"/>
        <v>-1438.5013585181289</v>
      </c>
      <c r="F64" s="24">
        <f t="shared" si="9"/>
        <v>-1438.5</v>
      </c>
      <c r="G64" s="24">
        <f t="shared" si="7"/>
        <v>-7.0070760557428002E-4</v>
      </c>
      <c r="H64" s="24"/>
      <c r="I64" s="24"/>
      <c r="K64" s="24">
        <f>G64</f>
        <v>-7.0070760557428002E-4</v>
      </c>
      <c r="L64" s="24"/>
      <c r="M64" s="24"/>
      <c r="N64" s="24"/>
      <c r="O64" s="24">
        <f t="shared" ca="1" si="3"/>
        <v>1.424057461279259E-3</v>
      </c>
      <c r="P64" s="27">
        <f t="shared" si="8"/>
        <v>37074.948100000001</v>
      </c>
      <c r="T64" s="24"/>
    </row>
    <row r="65" spans="1:20">
      <c r="A65" s="31" t="s">
        <v>42</v>
      </c>
      <c r="B65" s="31"/>
      <c r="C65" s="32">
        <v>52427.4208</v>
      </c>
      <c r="D65" s="32">
        <v>5.9999999999999995E-4</v>
      </c>
      <c r="E65" s="24">
        <f t="shared" si="6"/>
        <v>-791.00165525961847</v>
      </c>
      <c r="F65" s="24">
        <f t="shared" si="9"/>
        <v>-791</v>
      </c>
      <c r="G65" s="24">
        <f t="shared" si="7"/>
        <v>-8.5376336210174486E-4</v>
      </c>
      <c r="H65" s="24"/>
      <c r="I65" s="24"/>
      <c r="J65" s="24">
        <f>G65</f>
        <v>-8.5376336210174486E-4</v>
      </c>
      <c r="L65" s="24"/>
      <c r="M65" s="24"/>
      <c r="N65" s="24"/>
      <c r="O65" s="24">
        <f t="shared" ca="1" si="3"/>
        <v>1.4128452441086767E-3</v>
      </c>
      <c r="P65" s="27">
        <f t="shared" si="8"/>
        <v>37408.9208</v>
      </c>
      <c r="Q65" s="43"/>
      <c r="R65" s="24"/>
      <c r="S65" s="24"/>
    </row>
    <row r="66" spans="1:20">
      <c r="A66" s="26" t="s">
        <v>255</v>
      </c>
      <c r="B66" s="6" t="s">
        <v>41</v>
      </c>
      <c r="C66" s="14">
        <v>52460.430699999997</v>
      </c>
      <c r="D66" s="14" t="s">
        <v>79</v>
      </c>
      <c r="E66" s="24">
        <f t="shared" si="6"/>
        <v>-727.00271027222448</v>
      </c>
      <c r="F66" s="24">
        <f t="shared" si="9"/>
        <v>-727</v>
      </c>
      <c r="G66" s="24">
        <f t="shared" si="7"/>
        <v>-1.3979264040244743E-3</v>
      </c>
      <c r="H66" s="24"/>
      <c r="I66" s="24"/>
      <c r="K66" s="24">
        <f>G66</f>
        <v>-1.3979264040244743E-3</v>
      </c>
      <c r="L66" s="24"/>
      <c r="M66" s="24"/>
      <c r="N66" s="24"/>
      <c r="O66" s="24">
        <f t="shared" ca="1" si="3"/>
        <v>1.4117370095157544E-3</v>
      </c>
      <c r="P66" s="27">
        <f t="shared" si="8"/>
        <v>37441.930699999997</v>
      </c>
      <c r="T66" s="24"/>
    </row>
    <row r="67" spans="1:20">
      <c r="A67" s="36" t="s">
        <v>47</v>
      </c>
      <c r="B67" s="37"/>
      <c r="C67" s="38">
        <v>52835.408900000002</v>
      </c>
      <c r="D67" s="32">
        <v>2.9999999999999997E-4</v>
      </c>
      <c r="E67" s="24">
        <f t="shared" si="6"/>
        <v>-2.3499780605337191E-3</v>
      </c>
      <c r="F67" s="24">
        <f t="shared" si="9"/>
        <v>0</v>
      </c>
      <c r="G67" s="24">
        <f t="shared" si="7"/>
        <v>-1.2120909304940142E-3</v>
      </c>
      <c r="H67" s="24"/>
      <c r="I67" s="24"/>
      <c r="J67" s="24">
        <f>G67</f>
        <v>-1.2120909304940142E-3</v>
      </c>
      <c r="L67" s="24"/>
      <c r="M67" s="24"/>
      <c r="N67" s="24"/>
      <c r="O67" s="24">
        <f t="shared" ca="1" si="3"/>
        <v>1.3991481571867764E-3</v>
      </c>
      <c r="P67" s="27">
        <f t="shared" si="8"/>
        <v>37816.908900000002</v>
      </c>
      <c r="Q67" s="43"/>
      <c r="R67" s="24"/>
      <c r="S67" s="24"/>
    </row>
    <row r="68" spans="1:20">
      <c r="A68" s="39" t="s">
        <v>58</v>
      </c>
      <c r="B68" s="40" t="s">
        <v>44</v>
      </c>
      <c r="C68" s="39">
        <v>53517.544999999998</v>
      </c>
      <c r="D68" s="39">
        <v>3.0000000000000001E-3</v>
      </c>
      <c r="E68" s="24">
        <f t="shared" si="6"/>
        <v>1322.509706641888</v>
      </c>
      <c r="F68" s="24">
        <f t="shared" si="9"/>
        <v>1322.5</v>
      </c>
      <c r="G68" s="24">
        <f t="shared" si="7"/>
        <v>5.0065712493960746E-3</v>
      </c>
      <c r="H68" s="24"/>
      <c r="I68" s="24">
        <f>G68</f>
        <v>5.0065712493960746E-3</v>
      </c>
      <c r="K68" s="24"/>
      <c r="L68" s="24"/>
      <c r="M68" s="24"/>
      <c r="N68" s="24"/>
      <c r="O68" s="24">
        <f t="shared" ca="1" si="3"/>
        <v>1.3762475282939658E-3</v>
      </c>
      <c r="P68" s="27">
        <f t="shared" si="8"/>
        <v>38499.044999999998</v>
      </c>
      <c r="Q68" s="43"/>
      <c r="R68" s="24"/>
      <c r="S68" s="24"/>
    </row>
    <row r="69" spans="1:20">
      <c r="A69" s="39" t="s">
        <v>54</v>
      </c>
      <c r="B69" s="40" t="s">
        <v>44</v>
      </c>
      <c r="C69" s="39">
        <v>53555.451699999998</v>
      </c>
      <c r="D69" s="39">
        <v>5.0000000000000001E-4</v>
      </c>
      <c r="E69" s="24">
        <f t="shared" si="6"/>
        <v>1396.0024711747651</v>
      </c>
      <c r="F69" s="24">
        <f t="shared" si="9"/>
        <v>1396</v>
      </c>
      <c r="G69" s="24">
        <f t="shared" si="7"/>
        <v>1.2746027568937279E-3</v>
      </c>
      <c r="H69" s="24"/>
      <c r="I69" s="24"/>
      <c r="J69" s="24">
        <f>G69</f>
        <v>1.2746027568937279E-3</v>
      </c>
      <c r="L69" s="24"/>
      <c r="M69" s="24"/>
      <c r="N69" s="24"/>
      <c r="O69" s="24">
        <f t="shared" ca="1" si="3"/>
        <v>1.3749747901286565E-3</v>
      </c>
      <c r="P69" s="27">
        <f t="shared" si="8"/>
        <v>38536.951699999998</v>
      </c>
      <c r="Q69" s="43"/>
      <c r="R69" s="24"/>
      <c r="S69" s="24"/>
    </row>
    <row r="70" spans="1:20">
      <c r="A70" s="39" t="s">
        <v>58</v>
      </c>
      <c r="B70" s="40" t="s">
        <v>44</v>
      </c>
      <c r="C70" s="39">
        <v>53611.415000000001</v>
      </c>
      <c r="D70" s="39">
        <v>3.0000000000000001E-3</v>
      </c>
      <c r="E70" s="24">
        <f t="shared" si="6"/>
        <v>1504.5030167084842</v>
      </c>
      <c r="F70" s="24">
        <f t="shared" si="9"/>
        <v>1504.5</v>
      </c>
      <c r="G70" s="24">
        <f t="shared" si="7"/>
        <v>1.5559826060780324E-3</v>
      </c>
      <c r="H70" s="24"/>
      <c r="I70" s="24">
        <f>G70</f>
        <v>1.5559826060780324E-3</v>
      </c>
      <c r="K70" s="24"/>
      <c r="L70" s="24"/>
      <c r="M70" s="24"/>
      <c r="N70" s="24"/>
      <c r="O70" s="24">
        <f t="shared" ca="1" si="3"/>
        <v>1.3730959861703426E-3</v>
      </c>
      <c r="P70" s="27">
        <f t="shared" si="8"/>
        <v>38592.915000000001</v>
      </c>
      <c r="Q70" s="43"/>
      <c r="R70" s="24"/>
      <c r="S70" s="24"/>
    </row>
    <row r="71" spans="1:20">
      <c r="A71" s="39" t="s">
        <v>56</v>
      </c>
      <c r="B71" s="40" t="s">
        <v>44</v>
      </c>
      <c r="C71" s="39">
        <v>53612.445699999997</v>
      </c>
      <c r="D71" s="39">
        <v>2.9999999999999997E-4</v>
      </c>
      <c r="E71" s="24">
        <f t="shared" si="6"/>
        <v>1506.5013175999816</v>
      </c>
      <c r="F71" s="24">
        <f t="shared" si="9"/>
        <v>1506.5</v>
      </c>
      <c r="G71" s="24">
        <f t="shared" si="7"/>
        <v>6.796025118092075E-4</v>
      </c>
      <c r="H71" s="24"/>
      <c r="I71" s="24"/>
      <c r="K71" s="24">
        <f>G71</f>
        <v>6.796025118092075E-4</v>
      </c>
      <c r="L71" s="24"/>
      <c r="M71" s="24"/>
      <c r="N71" s="24"/>
      <c r="O71" s="24">
        <f t="shared" ca="1" si="3"/>
        <v>1.3730613538393138E-3</v>
      </c>
      <c r="P71" s="27">
        <f t="shared" si="8"/>
        <v>38593.945699999997</v>
      </c>
      <c r="Q71" s="43"/>
      <c r="R71" s="24"/>
      <c r="S71" s="24"/>
    </row>
    <row r="72" spans="1:20">
      <c r="A72" s="36" t="s">
        <v>48</v>
      </c>
      <c r="B72" s="41" t="s">
        <v>44</v>
      </c>
      <c r="C72" s="33">
        <v>53633.592199999999</v>
      </c>
      <c r="D72" s="33">
        <v>1E-4</v>
      </c>
      <c r="E72" s="24">
        <f t="shared" si="6"/>
        <v>1547.4997359586014</v>
      </c>
      <c r="F72" s="24">
        <f t="shared" si="9"/>
        <v>1547.5</v>
      </c>
      <c r="G72" s="24">
        <f t="shared" si="7"/>
        <v>-1.3618943194160238E-4</v>
      </c>
      <c r="H72" s="24"/>
      <c r="I72" s="24"/>
      <c r="K72" s="24">
        <f>G72</f>
        <v>-1.3618943194160238E-4</v>
      </c>
      <c r="L72" s="24"/>
      <c r="M72" s="24"/>
      <c r="N72" s="24"/>
      <c r="O72" s="24">
        <f t="shared" ca="1" si="3"/>
        <v>1.372351391053223E-3</v>
      </c>
      <c r="P72" s="27">
        <f t="shared" si="8"/>
        <v>38615.092199999999</v>
      </c>
      <c r="Q72" s="43"/>
      <c r="R72" s="24"/>
      <c r="S72" s="24"/>
    </row>
    <row r="73" spans="1:20">
      <c r="A73" s="34" t="s">
        <v>57</v>
      </c>
      <c r="B73" s="35" t="s">
        <v>44</v>
      </c>
      <c r="C73" s="34">
        <v>54298.467230000002</v>
      </c>
      <c r="D73" s="34">
        <v>1E-3</v>
      </c>
      <c r="E73" s="24">
        <f t="shared" si="6"/>
        <v>2836.5463694978007</v>
      </c>
      <c r="F73" s="24">
        <f t="shared" si="9"/>
        <v>2836.5</v>
      </c>
      <c r="G73" s="24"/>
      <c r="H73" s="24"/>
      <c r="I73" s="24"/>
      <c r="K73" s="24"/>
      <c r="L73" s="24"/>
      <c r="M73" s="24"/>
      <c r="O73" s="24">
        <f t="shared" ca="1" si="3"/>
        <v>1.3500308537051451E-3</v>
      </c>
      <c r="P73" s="27">
        <f t="shared" si="8"/>
        <v>39279.967230000002</v>
      </c>
      <c r="Q73" s="43">
        <v>2.3916839345474727E-2</v>
      </c>
      <c r="R73" s="24"/>
      <c r="S73" s="24"/>
    </row>
    <row r="74" spans="1:20">
      <c r="A74" s="26" t="s">
        <v>289</v>
      </c>
      <c r="B74" s="6" t="s">
        <v>44</v>
      </c>
      <c r="C74" s="14">
        <v>56206.346089999999</v>
      </c>
      <c r="D74" s="14" t="s">
        <v>79</v>
      </c>
      <c r="E74" s="24">
        <f t="shared" si="6"/>
        <v>6535.5043852373774</v>
      </c>
      <c r="F74" s="24">
        <f t="shared" si="9"/>
        <v>6535.5</v>
      </c>
      <c r="G74" s="24">
        <f>+C74-(C$7+F74*C$8)</f>
        <v>2.2618536531808786E-3</v>
      </c>
      <c r="H74" s="24"/>
      <c r="I74" s="24"/>
      <c r="K74" s="24">
        <f>G74</f>
        <v>2.2618536531808786E-3</v>
      </c>
      <c r="L74" s="24"/>
      <c r="M74" s="24"/>
      <c r="N74" s="24"/>
      <c r="O74" s="24">
        <f t="shared" ca="1" si="3"/>
        <v>1.285978357467333E-3</v>
      </c>
      <c r="P74" s="27">
        <f t="shared" si="8"/>
        <v>41187.846089999999</v>
      </c>
    </row>
    <row r="75" spans="1:20">
      <c r="A75" s="44" t="s">
        <v>60</v>
      </c>
      <c r="B75" s="45"/>
      <c r="C75" s="44">
        <v>56206.346239999999</v>
      </c>
      <c r="D75" s="46">
        <v>4.6E-5</v>
      </c>
      <c r="E75" s="24">
        <f t="shared" si="6"/>
        <v>6535.5046760544274</v>
      </c>
      <c r="F75" s="24">
        <f t="shared" si="9"/>
        <v>6535.5</v>
      </c>
      <c r="G75" s="24">
        <f>+C75-(C$7+F75*C$8)</f>
        <v>2.4118536530295387E-3</v>
      </c>
      <c r="H75" s="24"/>
      <c r="I75" s="24"/>
      <c r="K75" s="24">
        <f>G75</f>
        <v>2.4118536530295387E-3</v>
      </c>
      <c r="L75" s="24"/>
      <c r="M75" s="24"/>
      <c r="N75" s="24"/>
      <c r="O75" s="24">
        <f t="shared" ca="1" si="3"/>
        <v>1.285978357467333E-3</v>
      </c>
      <c r="P75" s="27">
        <f t="shared" si="8"/>
        <v>41187.846239999999</v>
      </c>
      <c r="Q75" s="24"/>
      <c r="R75" s="24"/>
      <c r="S75" s="24"/>
    </row>
    <row r="76" spans="1:20">
      <c r="A76" s="76" t="s">
        <v>294</v>
      </c>
      <c r="B76" s="77" t="s">
        <v>44</v>
      </c>
      <c r="C76" s="78">
        <v>57939.397890000138</v>
      </c>
      <c r="D76" s="78">
        <v>1E-4</v>
      </c>
      <c r="E76" s="24">
        <f>+(C76-C$7)/C$8</f>
        <v>9895.5111349858526</v>
      </c>
      <c r="F76" s="24">
        <f t="shared" si="9"/>
        <v>9895.5</v>
      </c>
      <c r="G76" s="24">
        <f>+C76-(C$7+F76*C$8)</f>
        <v>5.7432941976003349E-3</v>
      </c>
      <c r="H76" s="24"/>
      <c r="I76" s="24"/>
      <c r="K76" s="24">
        <f>G76</f>
        <v>5.7432941976003349E-3</v>
      </c>
      <c r="L76" s="24"/>
      <c r="M76" s="24"/>
      <c r="N76" s="24"/>
      <c r="O76" s="24">
        <f t="shared" ca="1" si="3"/>
        <v>1.2277960413389069E-3</v>
      </c>
      <c r="P76" s="27">
        <f>+C76-15018.5</f>
        <v>42920.897890000138</v>
      </c>
    </row>
  </sheetData>
  <protectedRanges>
    <protectedRange sqref="A76:D76" name="Range1"/>
  </protectedRanges>
  <phoneticPr fontId="7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98"/>
  <sheetViews>
    <sheetView topLeftCell="A18" workbookViewId="0">
      <selection activeCell="A28" sqref="A28:D62"/>
    </sheetView>
  </sheetViews>
  <sheetFormatPr defaultRowHeight="12.75"/>
  <cols>
    <col min="1" max="1" width="19.7109375" style="14" customWidth="1"/>
    <col min="2" max="2" width="4.42578125" style="48" customWidth="1"/>
    <col min="3" max="3" width="12.7109375" style="14" customWidth="1"/>
    <col min="4" max="4" width="5.42578125" style="48" customWidth="1"/>
    <col min="5" max="5" width="14.85546875" style="48" customWidth="1"/>
    <col min="6" max="6" width="9.140625" style="48"/>
    <col min="7" max="7" width="12" style="48" customWidth="1"/>
    <col min="8" max="8" width="14.140625" style="14" customWidth="1"/>
    <col min="9" max="9" width="22.5703125" style="48" customWidth="1"/>
    <col min="10" max="10" width="25.140625" style="48" customWidth="1"/>
    <col min="11" max="11" width="15.7109375" style="48" customWidth="1"/>
    <col min="12" max="12" width="14.140625" style="48" customWidth="1"/>
    <col min="13" max="13" width="9.5703125" style="48" customWidth="1"/>
    <col min="14" max="14" width="14.140625" style="48" customWidth="1"/>
    <col min="15" max="15" width="23.42578125" style="48" customWidth="1"/>
    <col min="16" max="16" width="16.5703125" style="48" customWidth="1"/>
    <col min="17" max="17" width="41" style="48" customWidth="1"/>
    <col min="18" max="16384" width="9.140625" style="48"/>
  </cols>
  <sheetData>
    <row r="1" spans="1:16" ht="15.75">
      <c r="A1" s="61" t="s">
        <v>69</v>
      </c>
      <c r="I1" s="62" t="s">
        <v>70</v>
      </c>
      <c r="J1" s="63" t="s">
        <v>71</v>
      </c>
    </row>
    <row r="2" spans="1:16">
      <c r="I2" s="64" t="s">
        <v>72</v>
      </c>
      <c r="J2" s="65" t="s">
        <v>73</v>
      </c>
    </row>
    <row r="3" spans="1:16">
      <c r="A3" s="66" t="s">
        <v>74</v>
      </c>
      <c r="I3" s="64" t="s">
        <v>75</v>
      </c>
      <c r="J3" s="65" t="s">
        <v>76</v>
      </c>
    </row>
    <row r="4" spans="1:16">
      <c r="I4" s="64" t="s">
        <v>77</v>
      </c>
      <c r="J4" s="65" t="s">
        <v>76</v>
      </c>
    </row>
    <row r="5" spans="1:16" ht="13.5" thickBot="1">
      <c r="I5" s="67" t="s">
        <v>78</v>
      </c>
      <c r="J5" s="68" t="s">
        <v>79</v>
      </c>
    </row>
    <row r="10" spans="1:16" ht="13.5" thickBot="1"/>
    <row r="11" spans="1:16" ht="12.75" customHeight="1" thickBot="1">
      <c r="A11" s="14" t="str">
        <f t="shared" ref="A11:A42" si="0">P11</f>
        <v> BBS 78 </v>
      </c>
      <c r="B11" s="6" t="str">
        <f t="shared" ref="B11:B42" si="1">IF(H11=INT(H11),"I","II")</f>
        <v>II</v>
      </c>
      <c r="C11" s="14">
        <f t="shared" ref="C11:C42" si="2">1*G11</f>
        <v>46359.24</v>
      </c>
      <c r="D11" s="48" t="str">
        <f t="shared" ref="D11:D42" si="3">VLOOKUP(F11,I$1:J$5,2,FALSE)</f>
        <v>vis</v>
      </c>
      <c r="E11" s="69">
        <f>VLOOKUP(C11,Active!C$21:E$973,3,FALSE)</f>
        <v>-12555.87126082621</v>
      </c>
      <c r="F11" s="6" t="s">
        <v>78</v>
      </c>
      <c r="G11" s="48" t="str">
        <f t="shared" ref="G11:G42" si="4">MID(I11,3,LEN(I11)-3)</f>
        <v>46359.240</v>
      </c>
      <c r="H11" s="14">
        <f t="shared" ref="H11:H42" si="5">1*K11</f>
        <v>-14072.5</v>
      </c>
      <c r="I11" s="70" t="s">
        <v>111</v>
      </c>
      <c r="J11" s="71" t="s">
        <v>112</v>
      </c>
      <c r="K11" s="70">
        <v>-14072.5</v>
      </c>
      <c r="L11" s="70" t="s">
        <v>113</v>
      </c>
      <c r="M11" s="71" t="s">
        <v>108</v>
      </c>
      <c r="N11" s="71"/>
      <c r="O11" s="72" t="s">
        <v>114</v>
      </c>
      <c r="P11" s="72" t="s">
        <v>115</v>
      </c>
    </row>
    <row r="12" spans="1:16" ht="12.75" customHeight="1" thickBot="1">
      <c r="A12" s="14" t="str">
        <f t="shared" si="0"/>
        <v> BBS 110 </v>
      </c>
      <c r="B12" s="6" t="str">
        <f t="shared" si="1"/>
        <v>I</v>
      </c>
      <c r="C12" s="14">
        <f t="shared" si="2"/>
        <v>49935.388599999998</v>
      </c>
      <c r="D12" s="48" t="str">
        <f t="shared" si="3"/>
        <v>vis</v>
      </c>
      <c r="E12" s="69">
        <f>VLOOKUP(C12,Active!C$21:E$973,3,FALSE)</f>
        <v>-5622.5046793411111</v>
      </c>
      <c r="F12" s="6" t="s">
        <v>78</v>
      </c>
      <c r="G12" s="48" t="str">
        <f t="shared" si="4"/>
        <v>49935.3886</v>
      </c>
      <c r="H12" s="14">
        <f t="shared" si="5"/>
        <v>-7139</v>
      </c>
      <c r="I12" s="70" t="s">
        <v>187</v>
      </c>
      <c r="J12" s="71" t="s">
        <v>188</v>
      </c>
      <c r="K12" s="70">
        <v>-7139</v>
      </c>
      <c r="L12" s="70" t="s">
        <v>189</v>
      </c>
      <c r="M12" s="71" t="s">
        <v>190</v>
      </c>
      <c r="N12" s="71" t="s">
        <v>191</v>
      </c>
      <c r="O12" s="72" t="s">
        <v>109</v>
      </c>
      <c r="P12" s="72" t="s">
        <v>192</v>
      </c>
    </row>
    <row r="13" spans="1:16" ht="12.75" customHeight="1" thickBot="1">
      <c r="A13" s="14" t="str">
        <f t="shared" si="0"/>
        <v>IBVS 4887 </v>
      </c>
      <c r="B13" s="6" t="str">
        <f t="shared" si="1"/>
        <v>I</v>
      </c>
      <c r="C13" s="14">
        <f t="shared" si="2"/>
        <v>49940.547400000003</v>
      </c>
      <c r="D13" s="48" t="str">
        <f t="shared" si="3"/>
        <v>vis</v>
      </c>
      <c r="E13" s="69">
        <f>VLOOKUP(C13,Active!C$21:E$973,3,FALSE)</f>
        <v>-5612.5028993477972</v>
      </c>
      <c r="F13" s="6" t="s">
        <v>78</v>
      </c>
      <c r="G13" s="48" t="str">
        <f t="shared" si="4"/>
        <v>49940.5474</v>
      </c>
      <c r="H13" s="14">
        <f t="shared" si="5"/>
        <v>-7129</v>
      </c>
      <c r="I13" s="70" t="s">
        <v>193</v>
      </c>
      <c r="J13" s="71" t="s">
        <v>194</v>
      </c>
      <c r="K13" s="70">
        <v>-7129</v>
      </c>
      <c r="L13" s="70" t="s">
        <v>195</v>
      </c>
      <c r="M13" s="71" t="s">
        <v>190</v>
      </c>
      <c r="N13" s="71" t="s">
        <v>191</v>
      </c>
      <c r="O13" s="72" t="s">
        <v>196</v>
      </c>
      <c r="P13" s="73" t="s">
        <v>197</v>
      </c>
    </row>
    <row r="14" spans="1:16" ht="12.75" customHeight="1" thickBot="1">
      <c r="A14" s="14" t="str">
        <f t="shared" si="0"/>
        <v>IBVS 4887 </v>
      </c>
      <c r="B14" s="6" t="str">
        <f t="shared" si="1"/>
        <v>I</v>
      </c>
      <c r="C14" s="14">
        <f t="shared" si="2"/>
        <v>50000.381000000001</v>
      </c>
      <c r="D14" s="48" t="str">
        <f t="shared" si="3"/>
        <v>vis</v>
      </c>
      <c r="E14" s="69">
        <f>VLOOKUP(C14,Active!C$21:E$973,3,FALSE)</f>
        <v>-5496.4986922827065</v>
      </c>
      <c r="F14" s="6" t="s">
        <v>78</v>
      </c>
      <c r="G14" s="48" t="str">
        <f t="shared" si="4"/>
        <v>50000.3810</v>
      </c>
      <c r="H14" s="14">
        <f t="shared" si="5"/>
        <v>-7013</v>
      </c>
      <c r="I14" s="70" t="s">
        <v>198</v>
      </c>
      <c r="J14" s="71" t="s">
        <v>199</v>
      </c>
      <c r="K14" s="70">
        <v>-7013</v>
      </c>
      <c r="L14" s="70" t="s">
        <v>200</v>
      </c>
      <c r="M14" s="71" t="s">
        <v>190</v>
      </c>
      <c r="N14" s="71" t="s">
        <v>191</v>
      </c>
      <c r="O14" s="72" t="s">
        <v>196</v>
      </c>
      <c r="P14" s="73" t="s">
        <v>197</v>
      </c>
    </row>
    <row r="15" spans="1:16" ht="12.75" customHeight="1" thickBot="1">
      <c r="A15" s="14" t="str">
        <f t="shared" si="0"/>
        <v>IBVS 4887 </v>
      </c>
      <c r="B15" s="6" t="str">
        <f t="shared" si="1"/>
        <v>I</v>
      </c>
      <c r="C15" s="14">
        <f t="shared" si="2"/>
        <v>50029.263400000003</v>
      </c>
      <c r="D15" s="48" t="str">
        <f t="shared" si="3"/>
        <v>vis</v>
      </c>
      <c r="E15" s="69">
        <f>VLOOKUP(C15,Active!C$21:E$973,3,FALSE)</f>
        <v>-5440.5020631289017</v>
      </c>
      <c r="F15" s="6" t="s">
        <v>78</v>
      </c>
      <c r="G15" s="48" t="str">
        <f t="shared" si="4"/>
        <v>50029.2634</v>
      </c>
      <c r="H15" s="14">
        <f t="shared" si="5"/>
        <v>-6957</v>
      </c>
      <c r="I15" s="70" t="s">
        <v>201</v>
      </c>
      <c r="J15" s="71" t="s">
        <v>202</v>
      </c>
      <c r="K15" s="70">
        <v>-6957</v>
      </c>
      <c r="L15" s="70" t="s">
        <v>203</v>
      </c>
      <c r="M15" s="71" t="s">
        <v>190</v>
      </c>
      <c r="N15" s="71" t="s">
        <v>191</v>
      </c>
      <c r="O15" s="72" t="s">
        <v>196</v>
      </c>
      <c r="P15" s="73" t="s">
        <v>197</v>
      </c>
    </row>
    <row r="16" spans="1:16" ht="12.75" customHeight="1" thickBot="1">
      <c r="A16" s="14" t="str">
        <f t="shared" si="0"/>
        <v> BBS 115 </v>
      </c>
      <c r="B16" s="6" t="str">
        <f t="shared" si="1"/>
        <v>I</v>
      </c>
      <c r="C16" s="14">
        <f t="shared" si="2"/>
        <v>50607.462</v>
      </c>
      <c r="D16" s="48" t="str">
        <f t="shared" si="3"/>
        <v>vis</v>
      </c>
      <c r="E16" s="69">
        <f>VLOOKUP(C16,Active!C$21:E$973,3,FALSE)</f>
        <v>-4319.5019876003171</v>
      </c>
      <c r="F16" s="6" t="s">
        <v>78</v>
      </c>
      <c r="G16" s="48" t="str">
        <f t="shared" si="4"/>
        <v>50607.462</v>
      </c>
      <c r="H16" s="14">
        <f t="shared" si="5"/>
        <v>-5836</v>
      </c>
      <c r="I16" s="70" t="s">
        <v>204</v>
      </c>
      <c r="J16" s="71" t="s">
        <v>205</v>
      </c>
      <c r="K16" s="70">
        <v>-5836</v>
      </c>
      <c r="L16" s="70" t="s">
        <v>136</v>
      </c>
      <c r="M16" s="71" t="s">
        <v>108</v>
      </c>
      <c r="N16" s="71"/>
      <c r="O16" s="72" t="s">
        <v>152</v>
      </c>
      <c r="P16" s="72" t="s">
        <v>206</v>
      </c>
    </row>
    <row r="17" spans="1:16" ht="12.75" customHeight="1" thickBot="1">
      <c r="A17" s="14" t="str">
        <f t="shared" si="0"/>
        <v> BBS 115 </v>
      </c>
      <c r="B17" s="6" t="str">
        <f t="shared" si="1"/>
        <v>I</v>
      </c>
      <c r="C17" s="14">
        <f t="shared" si="2"/>
        <v>50639.446000000004</v>
      </c>
      <c r="D17" s="48" t="str">
        <f t="shared" si="3"/>
        <v>vis</v>
      </c>
      <c r="E17" s="69">
        <f>VLOOKUP(C17,Active!C$21:E$973,3,FALSE)</f>
        <v>-4257.4920373588066</v>
      </c>
      <c r="F17" s="6" t="s">
        <v>78</v>
      </c>
      <c r="G17" s="48" t="str">
        <f t="shared" si="4"/>
        <v>50639.446</v>
      </c>
      <c r="H17" s="14">
        <f t="shared" si="5"/>
        <v>-5774</v>
      </c>
      <c r="I17" s="70" t="s">
        <v>207</v>
      </c>
      <c r="J17" s="71" t="s">
        <v>208</v>
      </c>
      <c r="K17" s="70">
        <v>-5774</v>
      </c>
      <c r="L17" s="70" t="s">
        <v>209</v>
      </c>
      <c r="M17" s="71" t="s">
        <v>108</v>
      </c>
      <c r="N17" s="71"/>
      <c r="O17" s="72" t="s">
        <v>152</v>
      </c>
      <c r="P17" s="72" t="s">
        <v>206</v>
      </c>
    </row>
    <row r="18" spans="1:16" ht="12.75" customHeight="1" thickBot="1">
      <c r="A18" s="14" t="str">
        <f t="shared" si="0"/>
        <v> BBS 118 </v>
      </c>
      <c r="B18" s="6" t="str">
        <f t="shared" si="1"/>
        <v>I</v>
      </c>
      <c r="C18" s="14">
        <f t="shared" si="2"/>
        <v>51013.390899999999</v>
      </c>
      <c r="D18" s="48" t="str">
        <f t="shared" si="3"/>
        <v>vis</v>
      </c>
      <c r="E18" s="69">
        <f>VLOOKUP(C18,Active!C$21:E$973,3,FALSE)</f>
        <v>-3532.4950187850391</v>
      </c>
      <c r="F18" s="6" t="s">
        <v>78</v>
      </c>
      <c r="G18" s="48" t="str">
        <f t="shared" si="4"/>
        <v>51013.3909</v>
      </c>
      <c r="H18" s="14">
        <f t="shared" si="5"/>
        <v>-5049</v>
      </c>
      <c r="I18" s="70" t="s">
        <v>210</v>
      </c>
      <c r="J18" s="71" t="s">
        <v>211</v>
      </c>
      <c r="K18" s="70">
        <v>-5049</v>
      </c>
      <c r="L18" s="70" t="s">
        <v>212</v>
      </c>
      <c r="M18" s="71" t="s">
        <v>190</v>
      </c>
      <c r="N18" s="71" t="s">
        <v>191</v>
      </c>
      <c r="O18" s="72" t="s">
        <v>213</v>
      </c>
      <c r="P18" s="72" t="s">
        <v>214</v>
      </c>
    </row>
    <row r="19" spans="1:16" ht="12.75" customHeight="1" thickBot="1">
      <c r="A19" s="14" t="str">
        <f t="shared" si="0"/>
        <v>IBVS 5263 </v>
      </c>
      <c r="B19" s="6" t="str">
        <f t="shared" si="1"/>
        <v>I</v>
      </c>
      <c r="C19" s="14">
        <f t="shared" si="2"/>
        <v>51392.493499999997</v>
      </c>
      <c r="D19" s="48" t="str">
        <f t="shared" si="3"/>
        <v>vis</v>
      </c>
      <c r="E19" s="69">
        <f>VLOOKUP(C19,Active!C$21:E$973,3,FALSE)</f>
        <v>-2797.4983528763291</v>
      </c>
      <c r="F19" s="6" t="s">
        <v>78</v>
      </c>
      <c r="G19" s="48" t="str">
        <f t="shared" si="4"/>
        <v>51392.4935</v>
      </c>
      <c r="H19" s="14">
        <f t="shared" si="5"/>
        <v>-4314</v>
      </c>
      <c r="I19" s="70" t="s">
        <v>231</v>
      </c>
      <c r="J19" s="71" t="s">
        <v>232</v>
      </c>
      <c r="K19" s="70">
        <v>-4314</v>
      </c>
      <c r="L19" s="70" t="s">
        <v>233</v>
      </c>
      <c r="M19" s="71" t="s">
        <v>190</v>
      </c>
      <c r="N19" s="71" t="s">
        <v>191</v>
      </c>
      <c r="O19" s="72" t="s">
        <v>234</v>
      </c>
      <c r="P19" s="73" t="s">
        <v>235</v>
      </c>
    </row>
    <row r="20" spans="1:16" ht="12.75" customHeight="1" thickBot="1">
      <c r="A20" s="14" t="str">
        <f t="shared" si="0"/>
        <v>OEJV 0074 </v>
      </c>
      <c r="B20" s="6" t="str">
        <f t="shared" si="1"/>
        <v>I</v>
      </c>
      <c r="C20" s="14">
        <f t="shared" si="2"/>
        <v>51782.429779999999</v>
      </c>
      <c r="D20" s="48" t="str">
        <f t="shared" si="3"/>
        <v>vis</v>
      </c>
      <c r="E20" s="69">
        <f>VLOOKUP(C20,Active!C$21:E$973,3,FALSE)</f>
        <v>-2041.4975612256053</v>
      </c>
      <c r="F20" s="6" t="s">
        <v>78</v>
      </c>
      <c r="G20" s="48" t="str">
        <f t="shared" si="4"/>
        <v>51782.42978</v>
      </c>
      <c r="H20" s="14">
        <f t="shared" si="5"/>
        <v>-3558</v>
      </c>
      <c r="I20" s="70" t="s">
        <v>236</v>
      </c>
      <c r="J20" s="71" t="s">
        <v>237</v>
      </c>
      <c r="K20" s="70">
        <v>-3558</v>
      </c>
      <c r="L20" s="70" t="s">
        <v>238</v>
      </c>
      <c r="M20" s="71" t="s">
        <v>239</v>
      </c>
      <c r="N20" s="71" t="s">
        <v>240</v>
      </c>
      <c r="O20" s="72" t="s">
        <v>241</v>
      </c>
      <c r="P20" s="73" t="s">
        <v>242</v>
      </c>
    </row>
    <row r="21" spans="1:16" ht="12.75" customHeight="1" thickBot="1">
      <c r="A21" s="14" t="str">
        <f t="shared" si="0"/>
        <v>BAVM 158 </v>
      </c>
      <c r="B21" s="6" t="str">
        <f t="shared" si="1"/>
        <v>II</v>
      </c>
      <c r="C21" s="14">
        <f t="shared" si="2"/>
        <v>52427.4208</v>
      </c>
      <c r="D21" s="48" t="str">
        <f t="shared" si="3"/>
        <v>vis</v>
      </c>
      <c r="E21" s="69">
        <f>VLOOKUP(C21,Active!C$21:E$973,3,FALSE)</f>
        <v>-791.00165525961847</v>
      </c>
      <c r="F21" s="6" t="s">
        <v>78</v>
      </c>
      <c r="G21" s="48" t="str">
        <f t="shared" si="4"/>
        <v>52427.4208</v>
      </c>
      <c r="H21" s="14">
        <f t="shared" si="5"/>
        <v>-2307.5</v>
      </c>
      <c r="I21" s="70" t="s">
        <v>247</v>
      </c>
      <c r="J21" s="71" t="s">
        <v>248</v>
      </c>
      <c r="K21" s="70">
        <v>-2307.5</v>
      </c>
      <c r="L21" s="70" t="s">
        <v>249</v>
      </c>
      <c r="M21" s="71" t="s">
        <v>190</v>
      </c>
      <c r="N21" s="71" t="s">
        <v>240</v>
      </c>
      <c r="O21" s="72" t="s">
        <v>250</v>
      </c>
      <c r="P21" s="73" t="s">
        <v>251</v>
      </c>
    </row>
    <row r="22" spans="1:16" ht="12.75" customHeight="1" thickBot="1">
      <c r="A22" s="14" t="str">
        <f t="shared" si="0"/>
        <v>BAVM 172 </v>
      </c>
      <c r="B22" s="6" t="str">
        <f t="shared" si="1"/>
        <v>II</v>
      </c>
      <c r="C22" s="14">
        <f t="shared" si="2"/>
        <v>52835.408900000002</v>
      </c>
      <c r="D22" s="48" t="str">
        <f t="shared" si="3"/>
        <v>vis</v>
      </c>
      <c r="E22" s="69">
        <f>VLOOKUP(C22,Active!C$21:E$973,3,FALSE)</f>
        <v>-2.3499780605337191E-3</v>
      </c>
      <c r="F22" s="6" t="s">
        <v>78</v>
      </c>
      <c r="G22" s="48" t="str">
        <f t="shared" si="4"/>
        <v>52835.4089</v>
      </c>
      <c r="H22" s="14">
        <f t="shared" si="5"/>
        <v>-1516.5</v>
      </c>
      <c r="I22" s="70" t="s">
        <v>256</v>
      </c>
      <c r="J22" s="71" t="s">
        <v>257</v>
      </c>
      <c r="K22" s="70">
        <v>-1516.5</v>
      </c>
      <c r="L22" s="70" t="s">
        <v>258</v>
      </c>
      <c r="M22" s="71" t="s">
        <v>190</v>
      </c>
      <c r="N22" s="71" t="s">
        <v>240</v>
      </c>
      <c r="O22" s="72" t="s">
        <v>250</v>
      </c>
      <c r="P22" s="73" t="s">
        <v>259</v>
      </c>
    </row>
    <row r="23" spans="1:16" ht="12.75" customHeight="1" thickBot="1">
      <c r="A23" s="14" t="str">
        <f t="shared" si="0"/>
        <v>OEJV 0003 </v>
      </c>
      <c r="B23" s="6" t="str">
        <f t="shared" si="1"/>
        <v>I</v>
      </c>
      <c r="C23" s="14">
        <f t="shared" si="2"/>
        <v>53517.544999999998</v>
      </c>
      <c r="D23" s="48" t="str">
        <f t="shared" si="3"/>
        <v>vis</v>
      </c>
      <c r="E23" s="69">
        <f>VLOOKUP(C23,Active!C$21:E$973,3,FALSE)</f>
        <v>1322.509706641888</v>
      </c>
      <c r="F23" s="6" t="s">
        <v>78</v>
      </c>
      <c r="G23" s="48" t="str">
        <f t="shared" si="4"/>
        <v>53517.545</v>
      </c>
      <c r="H23" s="14">
        <f t="shared" si="5"/>
        <v>-194</v>
      </c>
      <c r="I23" s="70" t="s">
        <v>260</v>
      </c>
      <c r="J23" s="71" t="s">
        <v>261</v>
      </c>
      <c r="K23" s="70">
        <v>-194</v>
      </c>
      <c r="L23" s="70" t="s">
        <v>262</v>
      </c>
      <c r="M23" s="71" t="s">
        <v>108</v>
      </c>
      <c r="N23" s="71"/>
      <c r="O23" s="72" t="s">
        <v>114</v>
      </c>
      <c r="P23" s="73" t="s">
        <v>263</v>
      </c>
    </row>
    <row r="24" spans="1:16" ht="12.75" customHeight="1" thickBot="1">
      <c r="A24" s="14" t="str">
        <f t="shared" si="0"/>
        <v>BAVM 178 </v>
      </c>
      <c r="B24" s="6" t="str">
        <f t="shared" si="1"/>
        <v>II</v>
      </c>
      <c r="C24" s="14">
        <f t="shared" si="2"/>
        <v>53555.451699999998</v>
      </c>
      <c r="D24" s="48" t="str">
        <f t="shared" si="3"/>
        <v>vis</v>
      </c>
      <c r="E24" s="69">
        <f>VLOOKUP(C24,Active!C$21:E$973,3,FALSE)</f>
        <v>1396.0024711747651</v>
      </c>
      <c r="F24" s="6" t="s">
        <v>78</v>
      </c>
      <c r="G24" s="48" t="str">
        <f t="shared" si="4"/>
        <v>53555.4517</v>
      </c>
      <c r="H24" s="14">
        <f t="shared" si="5"/>
        <v>-120.5</v>
      </c>
      <c r="I24" s="70" t="s">
        <v>264</v>
      </c>
      <c r="J24" s="71" t="s">
        <v>265</v>
      </c>
      <c r="K24" s="70">
        <v>-120.5</v>
      </c>
      <c r="L24" s="70" t="s">
        <v>230</v>
      </c>
      <c r="M24" s="71" t="s">
        <v>239</v>
      </c>
      <c r="N24" s="71" t="s">
        <v>266</v>
      </c>
      <c r="O24" s="72" t="s">
        <v>250</v>
      </c>
      <c r="P24" s="73" t="s">
        <v>267</v>
      </c>
    </row>
    <row r="25" spans="1:16" ht="12.75" customHeight="1" thickBot="1">
      <c r="A25" s="14" t="str">
        <f t="shared" si="0"/>
        <v>OEJV 0003 </v>
      </c>
      <c r="B25" s="6" t="str">
        <f t="shared" si="1"/>
        <v>I</v>
      </c>
      <c r="C25" s="14">
        <f t="shared" si="2"/>
        <v>53611.415000000001</v>
      </c>
      <c r="D25" s="48" t="str">
        <f t="shared" si="3"/>
        <v>vis</v>
      </c>
      <c r="E25" s="69">
        <f>VLOOKUP(C25,Active!C$21:E$973,3,FALSE)</f>
        <v>1504.5030167084842</v>
      </c>
      <c r="F25" s="6" t="s">
        <v>78</v>
      </c>
      <c r="G25" s="48" t="str">
        <f t="shared" si="4"/>
        <v>53611.415</v>
      </c>
      <c r="H25" s="14">
        <f t="shared" si="5"/>
        <v>-12</v>
      </c>
      <c r="I25" s="70" t="s">
        <v>268</v>
      </c>
      <c r="J25" s="71" t="s">
        <v>269</v>
      </c>
      <c r="K25" s="70" t="s">
        <v>270</v>
      </c>
      <c r="L25" s="70" t="s">
        <v>271</v>
      </c>
      <c r="M25" s="71" t="s">
        <v>108</v>
      </c>
      <c r="N25" s="71"/>
      <c r="O25" s="72" t="s">
        <v>114</v>
      </c>
      <c r="P25" s="73" t="s">
        <v>263</v>
      </c>
    </row>
    <row r="26" spans="1:16" ht="12.75" customHeight="1" thickBot="1">
      <c r="A26" s="14" t="str">
        <f t="shared" si="0"/>
        <v>IBVS 5741 </v>
      </c>
      <c r="B26" s="6" t="str">
        <f t="shared" si="1"/>
        <v>I</v>
      </c>
      <c r="C26" s="14">
        <f t="shared" si="2"/>
        <v>53612.445699999997</v>
      </c>
      <c r="D26" s="48" t="str">
        <f t="shared" si="3"/>
        <v>vis</v>
      </c>
      <c r="E26" s="69">
        <f>VLOOKUP(C26,Active!C$21:E$973,3,FALSE)</f>
        <v>1506.5013175999816</v>
      </c>
      <c r="F26" s="6" t="s">
        <v>78</v>
      </c>
      <c r="G26" s="48" t="str">
        <f t="shared" si="4"/>
        <v>53612.4457</v>
      </c>
      <c r="H26" s="14">
        <f t="shared" si="5"/>
        <v>-10</v>
      </c>
      <c r="I26" s="70" t="s">
        <v>272</v>
      </c>
      <c r="J26" s="71" t="s">
        <v>273</v>
      </c>
      <c r="K26" s="70" t="s">
        <v>274</v>
      </c>
      <c r="L26" s="70" t="s">
        <v>275</v>
      </c>
      <c r="M26" s="71" t="s">
        <v>190</v>
      </c>
      <c r="N26" s="71" t="s">
        <v>191</v>
      </c>
      <c r="O26" s="72" t="s">
        <v>276</v>
      </c>
      <c r="P26" s="73" t="s">
        <v>277</v>
      </c>
    </row>
    <row r="27" spans="1:16" ht="12.75" customHeight="1" thickBot="1">
      <c r="A27" s="14" t="str">
        <f t="shared" si="0"/>
        <v>IBVS 5677 </v>
      </c>
      <c r="B27" s="6" t="str">
        <f t="shared" si="1"/>
        <v>I</v>
      </c>
      <c r="C27" s="14">
        <f t="shared" si="2"/>
        <v>53633.592199999999</v>
      </c>
      <c r="D27" s="48" t="str">
        <f t="shared" si="3"/>
        <v>vis</v>
      </c>
      <c r="E27" s="69">
        <f>VLOOKUP(C27,Active!C$21:E$973,3,FALSE)</f>
        <v>1547.4997359586014</v>
      </c>
      <c r="F27" s="6" t="s">
        <v>78</v>
      </c>
      <c r="G27" s="48" t="str">
        <f t="shared" si="4"/>
        <v>53633.5922</v>
      </c>
      <c r="H27" s="14">
        <f t="shared" si="5"/>
        <v>31</v>
      </c>
      <c r="I27" s="70" t="s">
        <v>278</v>
      </c>
      <c r="J27" s="71" t="s">
        <v>279</v>
      </c>
      <c r="K27" s="70" t="s">
        <v>280</v>
      </c>
      <c r="L27" s="70" t="s">
        <v>281</v>
      </c>
      <c r="M27" s="71" t="s">
        <v>190</v>
      </c>
      <c r="N27" s="71" t="s">
        <v>191</v>
      </c>
      <c r="O27" s="72" t="s">
        <v>282</v>
      </c>
      <c r="P27" s="73" t="s">
        <v>283</v>
      </c>
    </row>
    <row r="28" spans="1:16" ht="12.75" customHeight="1" thickBot="1">
      <c r="A28" s="14" t="str">
        <f t="shared" si="0"/>
        <v> TAOT 58.55 </v>
      </c>
      <c r="B28" s="6" t="str">
        <f t="shared" si="1"/>
        <v>I</v>
      </c>
      <c r="C28" s="14">
        <f t="shared" si="2"/>
        <v>34705.360000000001</v>
      </c>
      <c r="D28" s="48" t="str">
        <f t="shared" si="3"/>
        <v>vis</v>
      </c>
      <c r="E28" s="69">
        <f>VLOOKUP(C28,Active!C$21:E$973,3,FALSE)</f>
        <v>-35150.184633776524</v>
      </c>
      <c r="F28" s="6" t="s">
        <v>78</v>
      </c>
      <c r="G28" s="48" t="str">
        <f t="shared" si="4"/>
        <v>34705.360</v>
      </c>
      <c r="H28" s="14">
        <f t="shared" si="5"/>
        <v>-36667</v>
      </c>
      <c r="I28" s="70" t="s">
        <v>82</v>
      </c>
      <c r="J28" s="71" t="s">
        <v>83</v>
      </c>
      <c r="K28" s="70">
        <v>-36667</v>
      </c>
      <c r="L28" s="70" t="s">
        <v>84</v>
      </c>
      <c r="M28" s="71" t="s">
        <v>81</v>
      </c>
      <c r="N28" s="71"/>
      <c r="O28" s="72" t="s">
        <v>85</v>
      </c>
      <c r="P28" s="72" t="s">
        <v>86</v>
      </c>
    </row>
    <row r="29" spans="1:16" ht="12.75" customHeight="1" thickBot="1">
      <c r="A29" s="14" t="str">
        <f t="shared" si="0"/>
        <v> TAOT 58.55 </v>
      </c>
      <c r="B29" s="6" t="str">
        <f t="shared" si="1"/>
        <v>II</v>
      </c>
      <c r="C29" s="14">
        <f t="shared" si="2"/>
        <v>35372.54</v>
      </c>
      <c r="D29" s="48" t="str">
        <f t="shared" si="3"/>
        <v>vis</v>
      </c>
      <c r="E29" s="69">
        <f>VLOOKUP(C29,Active!C$21:E$973,3,FALSE)</f>
        <v>-33856.669169728069</v>
      </c>
      <c r="F29" s="6" t="s">
        <v>78</v>
      </c>
      <c r="G29" s="48" t="str">
        <f t="shared" si="4"/>
        <v>35372.540</v>
      </c>
      <c r="H29" s="14">
        <f t="shared" si="5"/>
        <v>-35373.5</v>
      </c>
      <c r="I29" s="70" t="s">
        <v>87</v>
      </c>
      <c r="J29" s="71" t="s">
        <v>88</v>
      </c>
      <c r="K29" s="70">
        <v>-35373.5</v>
      </c>
      <c r="L29" s="70" t="s">
        <v>89</v>
      </c>
      <c r="M29" s="71" t="s">
        <v>81</v>
      </c>
      <c r="N29" s="71"/>
      <c r="O29" s="72" t="s">
        <v>85</v>
      </c>
      <c r="P29" s="72" t="s">
        <v>86</v>
      </c>
    </row>
    <row r="30" spans="1:16" ht="12.75" customHeight="1" thickBot="1">
      <c r="A30" s="14" t="str">
        <f t="shared" si="0"/>
        <v> TAOT 58.55 </v>
      </c>
      <c r="B30" s="6" t="str">
        <f t="shared" si="1"/>
        <v>I</v>
      </c>
      <c r="C30" s="14">
        <f t="shared" si="2"/>
        <v>35390.847000000002</v>
      </c>
      <c r="D30" s="48" t="str">
        <f t="shared" si="3"/>
        <v>vis</v>
      </c>
      <c r="E30" s="69">
        <f>VLOOKUP(C30,Active!C$21:E$973,3,FALSE)</f>
        <v>-33821.175918131288</v>
      </c>
      <c r="F30" s="6" t="s">
        <v>78</v>
      </c>
      <c r="G30" s="48" t="str">
        <f t="shared" si="4"/>
        <v>35390.847</v>
      </c>
      <c r="H30" s="14">
        <f t="shared" si="5"/>
        <v>-35338</v>
      </c>
      <c r="I30" s="70" t="s">
        <v>90</v>
      </c>
      <c r="J30" s="71" t="s">
        <v>91</v>
      </c>
      <c r="K30" s="70">
        <v>-35338</v>
      </c>
      <c r="L30" s="70" t="s">
        <v>92</v>
      </c>
      <c r="M30" s="71" t="s">
        <v>81</v>
      </c>
      <c r="N30" s="71"/>
      <c r="O30" s="72" t="s">
        <v>85</v>
      </c>
      <c r="P30" s="72" t="s">
        <v>86</v>
      </c>
    </row>
    <row r="31" spans="1:16" ht="12.75" customHeight="1" thickBot="1">
      <c r="A31" s="14" t="str">
        <f t="shared" si="0"/>
        <v> TAOT 58.55 </v>
      </c>
      <c r="B31" s="6" t="str">
        <f t="shared" si="1"/>
        <v>II</v>
      </c>
      <c r="C31" s="14">
        <f t="shared" si="2"/>
        <v>35555.646000000001</v>
      </c>
      <c r="D31" s="48" t="str">
        <f t="shared" si="3"/>
        <v>vis</v>
      </c>
      <c r="E31" s="69">
        <f>VLOOKUP(C31,Active!C$21:E$973,3,FALSE)</f>
        <v>-33501.666857668271</v>
      </c>
      <c r="F31" s="6" t="s">
        <v>78</v>
      </c>
      <c r="G31" s="48" t="str">
        <f t="shared" si="4"/>
        <v>35555.646</v>
      </c>
      <c r="H31" s="14">
        <f t="shared" si="5"/>
        <v>-35018.5</v>
      </c>
      <c r="I31" s="70" t="s">
        <v>93</v>
      </c>
      <c r="J31" s="71" t="s">
        <v>94</v>
      </c>
      <c r="K31" s="70">
        <v>-35018.5</v>
      </c>
      <c r="L31" s="70" t="s">
        <v>95</v>
      </c>
      <c r="M31" s="71" t="s">
        <v>81</v>
      </c>
      <c r="N31" s="71"/>
      <c r="O31" s="72" t="s">
        <v>85</v>
      </c>
      <c r="P31" s="72" t="s">
        <v>86</v>
      </c>
    </row>
    <row r="32" spans="1:16" ht="12.75" customHeight="1" thickBot="1">
      <c r="A32" s="14" t="str">
        <f t="shared" si="0"/>
        <v> TAOT 58.55 </v>
      </c>
      <c r="B32" s="6" t="str">
        <f t="shared" si="1"/>
        <v>II</v>
      </c>
      <c r="C32" s="14">
        <f t="shared" si="2"/>
        <v>35792.394999999997</v>
      </c>
      <c r="D32" s="48" t="str">
        <f t="shared" si="3"/>
        <v>vis</v>
      </c>
      <c r="E32" s="69">
        <f>VLOOKUP(C32,Active!C$21:E$973,3,FALSE)</f>
        <v>-33042.662552086564</v>
      </c>
      <c r="F32" s="6" t="s">
        <v>78</v>
      </c>
      <c r="G32" s="48" t="str">
        <f t="shared" si="4"/>
        <v>35792.395</v>
      </c>
      <c r="H32" s="14">
        <f t="shared" si="5"/>
        <v>-34559.5</v>
      </c>
      <c r="I32" s="70" t="s">
        <v>96</v>
      </c>
      <c r="J32" s="71" t="s">
        <v>97</v>
      </c>
      <c r="K32" s="70">
        <v>-34559.5</v>
      </c>
      <c r="L32" s="70" t="s">
        <v>98</v>
      </c>
      <c r="M32" s="71" t="s">
        <v>81</v>
      </c>
      <c r="N32" s="71"/>
      <c r="O32" s="72" t="s">
        <v>85</v>
      </c>
      <c r="P32" s="72" t="s">
        <v>86</v>
      </c>
    </row>
    <row r="33" spans="1:16" ht="12.75" customHeight="1" thickBot="1">
      <c r="A33" s="14" t="str">
        <f t="shared" si="0"/>
        <v> TAOT 58.55 </v>
      </c>
      <c r="B33" s="6" t="str">
        <f t="shared" si="1"/>
        <v>I</v>
      </c>
      <c r="C33" s="14">
        <f t="shared" si="2"/>
        <v>36302.773999999998</v>
      </c>
      <c r="D33" s="48" t="str">
        <f t="shared" si="3"/>
        <v>vis</v>
      </c>
      <c r="E33" s="69">
        <f>VLOOKUP(C33,Active!C$21:E$973,3,FALSE)</f>
        <v>-32053.149783380086</v>
      </c>
      <c r="F33" s="6" t="s">
        <v>78</v>
      </c>
      <c r="G33" s="48" t="str">
        <f t="shared" si="4"/>
        <v>36302.774</v>
      </c>
      <c r="H33" s="14">
        <f t="shared" si="5"/>
        <v>-33570</v>
      </c>
      <c r="I33" s="70" t="s">
        <v>99</v>
      </c>
      <c r="J33" s="71" t="s">
        <v>100</v>
      </c>
      <c r="K33" s="70">
        <v>-33570</v>
      </c>
      <c r="L33" s="70" t="s">
        <v>101</v>
      </c>
      <c r="M33" s="71" t="s">
        <v>81</v>
      </c>
      <c r="N33" s="71"/>
      <c r="O33" s="72" t="s">
        <v>85</v>
      </c>
      <c r="P33" s="72" t="s">
        <v>86</v>
      </c>
    </row>
    <row r="34" spans="1:16" ht="12.75" customHeight="1" thickBot="1">
      <c r="A34" s="14" t="str">
        <f t="shared" si="0"/>
        <v> TAOT 58.55 </v>
      </c>
      <c r="B34" s="6" t="str">
        <f t="shared" si="1"/>
        <v>II</v>
      </c>
      <c r="C34" s="14">
        <f t="shared" si="2"/>
        <v>36387.625999999997</v>
      </c>
      <c r="D34" s="48" t="str">
        <f t="shared" si="3"/>
        <v>vis</v>
      </c>
      <c r="E34" s="69">
        <f>VLOOKUP(C34,Active!C$21:E$973,3,FALSE)</f>
        <v>-31888.640394376464</v>
      </c>
      <c r="F34" s="6" t="s">
        <v>78</v>
      </c>
      <c r="G34" s="48" t="str">
        <f t="shared" si="4"/>
        <v>36387.626</v>
      </c>
      <c r="H34" s="14">
        <f t="shared" si="5"/>
        <v>-33405.5</v>
      </c>
      <c r="I34" s="70" t="s">
        <v>102</v>
      </c>
      <c r="J34" s="71" t="s">
        <v>103</v>
      </c>
      <c r="K34" s="70">
        <v>-33405.5</v>
      </c>
      <c r="L34" s="70" t="s">
        <v>104</v>
      </c>
      <c r="M34" s="71" t="s">
        <v>81</v>
      </c>
      <c r="N34" s="71"/>
      <c r="O34" s="72" t="s">
        <v>85</v>
      </c>
      <c r="P34" s="72" t="s">
        <v>86</v>
      </c>
    </row>
    <row r="35" spans="1:16" ht="12.75" customHeight="1" thickBot="1">
      <c r="A35" s="14" t="str">
        <f t="shared" si="0"/>
        <v> BBS 49 </v>
      </c>
      <c r="B35" s="6" t="str">
        <f t="shared" si="1"/>
        <v>I</v>
      </c>
      <c r="C35" s="14">
        <f t="shared" si="2"/>
        <v>44461.385999999999</v>
      </c>
      <c r="D35" s="48" t="str">
        <f t="shared" si="3"/>
        <v>vis</v>
      </c>
      <c r="E35" s="69">
        <f>VLOOKUP(C35,Active!C$21:E$973,3,FALSE)</f>
        <v>-16235.393275134511</v>
      </c>
      <c r="F35" s="6" t="s">
        <v>78</v>
      </c>
      <c r="G35" s="48" t="str">
        <f t="shared" si="4"/>
        <v>44461.386</v>
      </c>
      <c r="H35" s="14">
        <f t="shared" si="5"/>
        <v>-17752</v>
      </c>
      <c r="I35" s="70" t="s">
        <v>105</v>
      </c>
      <c r="J35" s="71" t="s">
        <v>106</v>
      </c>
      <c r="K35" s="70">
        <v>-17752</v>
      </c>
      <c r="L35" s="70" t="s">
        <v>107</v>
      </c>
      <c r="M35" s="71" t="s">
        <v>108</v>
      </c>
      <c r="N35" s="71"/>
      <c r="O35" s="72" t="s">
        <v>109</v>
      </c>
      <c r="P35" s="72" t="s">
        <v>110</v>
      </c>
    </row>
    <row r="36" spans="1:16" ht="12.75" customHeight="1" thickBot="1">
      <c r="A36" s="14" t="str">
        <f t="shared" si="0"/>
        <v> BRNO 28 </v>
      </c>
      <c r="B36" s="6" t="str">
        <f t="shared" si="1"/>
        <v>II</v>
      </c>
      <c r="C36" s="14">
        <f t="shared" si="2"/>
        <v>46693.392999999996</v>
      </c>
      <c r="D36" s="48" t="str">
        <f t="shared" si="3"/>
        <v>vis</v>
      </c>
      <c r="E36" s="69">
        <f>VLOOKUP(C36,Active!C$21:E$973,3,FALSE)</f>
        <v>-11908.02199547326</v>
      </c>
      <c r="F36" s="6" t="s">
        <v>78</v>
      </c>
      <c r="G36" s="48" t="str">
        <f t="shared" si="4"/>
        <v>46693.393</v>
      </c>
      <c r="H36" s="14">
        <f t="shared" si="5"/>
        <v>-13424.5</v>
      </c>
      <c r="I36" s="70" t="s">
        <v>116</v>
      </c>
      <c r="J36" s="71" t="s">
        <v>117</v>
      </c>
      <c r="K36" s="70">
        <v>-13424.5</v>
      </c>
      <c r="L36" s="70" t="s">
        <v>118</v>
      </c>
      <c r="M36" s="71" t="s">
        <v>108</v>
      </c>
      <c r="N36" s="71"/>
      <c r="O36" s="72" t="s">
        <v>119</v>
      </c>
      <c r="P36" s="72" t="s">
        <v>120</v>
      </c>
    </row>
    <row r="37" spans="1:16" ht="12.75" customHeight="1" thickBot="1">
      <c r="A37" s="14" t="str">
        <f t="shared" si="0"/>
        <v> BRNO 28 </v>
      </c>
      <c r="B37" s="6" t="str">
        <f t="shared" si="1"/>
        <v>II</v>
      </c>
      <c r="C37" s="14">
        <f t="shared" si="2"/>
        <v>46693.394</v>
      </c>
      <c r="D37" s="48" t="str">
        <f t="shared" si="3"/>
        <v>vis</v>
      </c>
      <c r="E37" s="69">
        <f>VLOOKUP(C37,Active!C$21:E$973,3,FALSE)</f>
        <v>-11908.020056692918</v>
      </c>
      <c r="F37" s="6" t="s">
        <v>78</v>
      </c>
      <c r="G37" s="48" t="str">
        <f t="shared" si="4"/>
        <v>46693.394</v>
      </c>
      <c r="H37" s="14">
        <f t="shared" si="5"/>
        <v>-13424.5</v>
      </c>
      <c r="I37" s="70" t="s">
        <v>121</v>
      </c>
      <c r="J37" s="71" t="s">
        <v>122</v>
      </c>
      <c r="K37" s="70">
        <v>-13424.5</v>
      </c>
      <c r="L37" s="70" t="s">
        <v>123</v>
      </c>
      <c r="M37" s="71" t="s">
        <v>108</v>
      </c>
      <c r="N37" s="71"/>
      <c r="O37" s="72" t="s">
        <v>124</v>
      </c>
      <c r="P37" s="72" t="s">
        <v>120</v>
      </c>
    </row>
    <row r="38" spans="1:16" ht="12.75" customHeight="1" thickBot="1">
      <c r="A38" s="14" t="str">
        <f t="shared" si="0"/>
        <v> BRNO 30 </v>
      </c>
      <c r="B38" s="6" t="str">
        <f t="shared" si="1"/>
        <v>II</v>
      </c>
      <c r="C38" s="14">
        <f t="shared" si="2"/>
        <v>47006.482000000004</v>
      </c>
      <c r="D38" s="48" t="str">
        <f t="shared" si="3"/>
        <v>vis</v>
      </c>
      <c r="E38" s="69">
        <f>VLOOKUP(C38,Active!C$21:E$973,3,FALSE)</f>
        <v>-11301.011199101253</v>
      </c>
      <c r="F38" s="6" t="s">
        <v>78</v>
      </c>
      <c r="G38" s="48" t="str">
        <f t="shared" si="4"/>
        <v>47006.482</v>
      </c>
      <c r="H38" s="14">
        <f t="shared" si="5"/>
        <v>-12817.5</v>
      </c>
      <c r="I38" s="70" t="s">
        <v>125</v>
      </c>
      <c r="J38" s="71" t="s">
        <v>126</v>
      </c>
      <c r="K38" s="70">
        <v>-12817.5</v>
      </c>
      <c r="L38" s="70" t="s">
        <v>127</v>
      </c>
      <c r="M38" s="71" t="s">
        <v>108</v>
      </c>
      <c r="N38" s="71"/>
      <c r="O38" s="72" t="s">
        <v>128</v>
      </c>
      <c r="P38" s="72" t="s">
        <v>129</v>
      </c>
    </row>
    <row r="39" spans="1:16" ht="12.75" customHeight="1" thickBot="1">
      <c r="A39" s="14" t="str">
        <f t="shared" si="0"/>
        <v> BRNO 30 </v>
      </c>
      <c r="B39" s="6" t="str">
        <f t="shared" si="1"/>
        <v>II</v>
      </c>
      <c r="C39" s="14">
        <f t="shared" si="2"/>
        <v>47006.485000000001</v>
      </c>
      <c r="D39" s="48" t="str">
        <f t="shared" si="3"/>
        <v>vis</v>
      </c>
      <c r="E39" s="69">
        <f>VLOOKUP(C39,Active!C$21:E$973,3,FALSE)</f>
        <v>-11301.005382760253</v>
      </c>
      <c r="F39" s="6" t="s">
        <v>78</v>
      </c>
      <c r="G39" s="48" t="str">
        <f t="shared" si="4"/>
        <v>47006.485</v>
      </c>
      <c r="H39" s="14">
        <f t="shared" si="5"/>
        <v>-12817.5</v>
      </c>
      <c r="I39" s="70" t="s">
        <v>130</v>
      </c>
      <c r="J39" s="71" t="s">
        <v>131</v>
      </c>
      <c r="K39" s="70">
        <v>-12817.5</v>
      </c>
      <c r="L39" s="70" t="s">
        <v>132</v>
      </c>
      <c r="M39" s="71" t="s">
        <v>108</v>
      </c>
      <c r="N39" s="71"/>
      <c r="O39" s="72" t="s">
        <v>133</v>
      </c>
      <c r="P39" s="72" t="s">
        <v>129</v>
      </c>
    </row>
    <row r="40" spans="1:16" ht="12.75" customHeight="1" thickBot="1">
      <c r="A40" s="14" t="str">
        <f t="shared" si="0"/>
        <v> BRNO 30 </v>
      </c>
      <c r="B40" s="6" t="str">
        <f t="shared" si="1"/>
        <v>II</v>
      </c>
      <c r="C40" s="14">
        <f t="shared" si="2"/>
        <v>47006.487000000001</v>
      </c>
      <c r="D40" s="48" t="str">
        <f t="shared" si="3"/>
        <v>vis</v>
      </c>
      <c r="E40" s="69">
        <f>VLOOKUP(C40,Active!C$21:E$973,3,FALSE)</f>
        <v>-11301.001505199582</v>
      </c>
      <c r="F40" s="6" t="s">
        <v>78</v>
      </c>
      <c r="G40" s="48" t="str">
        <f t="shared" si="4"/>
        <v>47006.487</v>
      </c>
      <c r="H40" s="14">
        <f t="shared" si="5"/>
        <v>-12817.5</v>
      </c>
      <c r="I40" s="70" t="s">
        <v>134</v>
      </c>
      <c r="J40" s="71" t="s">
        <v>135</v>
      </c>
      <c r="K40" s="70">
        <v>-12817.5</v>
      </c>
      <c r="L40" s="70" t="s">
        <v>136</v>
      </c>
      <c r="M40" s="71" t="s">
        <v>108</v>
      </c>
      <c r="N40" s="71"/>
      <c r="O40" s="72" t="s">
        <v>137</v>
      </c>
      <c r="P40" s="72" t="s">
        <v>129</v>
      </c>
    </row>
    <row r="41" spans="1:16" ht="12.75" customHeight="1" thickBot="1">
      <c r="A41" s="14" t="str">
        <f t="shared" si="0"/>
        <v> BRNO 30 </v>
      </c>
      <c r="B41" s="6" t="str">
        <f t="shared" si="1"/>
        <v>II</v>
      </c>
      <c r="C41" s="14">
        <f t="shared" si="2"/>
        <v>47006.489000000001</v>
      </c>
      <c r="D41" s="48" t="str">
        <f t="shared" si="3"/>
        <v>vis</v>
      </c>
      <c r="E41" s="69">
        <f>VLOOKUP(C41,Active!C$21:E$973,3,FALSE)</f>
        <v>-11300.997627638912</v>
      </c>
      <c r="F41" s="6" t="s">
        <v>78</v>
      </c>
      <c r="G41" s="48" t="str">
        <f t="shared" si="4"/>
        <v>47006.489</v>
      </c>
      <c r="H41" s="14">
        <f t="shared" si="5"/>
        <v>-12817.5</v>
      </c>
      <c r="I41" s="70" t="s">
        <v>138</v>
      </c>
      <c r="J41" s="71" t="s">
        <v>139</v>
      </c>
      <c r="K41" s="70">
        <v>-12817.5</v>
      </c>
      <c r="L41" s="70" t="s">
        <v>140</v>
      </c>
      <c r="M41" s="71" t="s">
        <v>108</v>
      </c>
      <c r="N41" s="71"/>
      <c r="O41" s="72" t="s">
        <v>141</v>
      </c>
      <c r="P41" s="72" t="s">
        <v>129</v>
      </c>
    </row>
    <row r="42" spans="1:16" ht="12.75" customHeight="1" thickBot="1">
      <c r="A42" s="14" t="str">
        <f t="shared" si="0"/>
        <v> BRNO 30 </v>
      </c>
      <c r="B42" s="6" t="str">
        <f t="shared" si="1"/>
        <v>II</v>
      </c>
      <c r="C42" s="14">
        <f t="shared" si="2"/>
        <v>47006.491000000002</v>
      </c>
      <c r="D42" s="48" t="str">
        <f t="shared" si="3"/>
        <v>vis</v>
      </c>
      <c r="E42" s="69">
        <f>VLOOKUP(C42,Active!C$21:E$973,3,FALSE)</f>
        <v>-11300.99375007824</v>
      </c>
      <c r="F42" s="6" t="s">
        <v>78</v>
      </c>
      <c r="G42" s="48" t="str">
        <f t="shared" si="4"/>
        <v>47006.491</v>
      </c>
      <c r="H42" s="14">
        <f t="shared" si="5"/>
        <v>-12817.5</v>
      </c>
      <c r="I42" s="70" t="s">
        <v>142</v>
      </c>
      <c r="J42" s="71" t="s">
        <v>143</v>
      </c>
      <c r="K42" s="70">
        <v>-12817.5</v>
      </c>
      <c r="L42" s="70" t="s">
        <v>144</v>
      </c>
      <c r="M42" s="71" t="s">
        <v>108</v>
      </c>
      <c r="N42" s="71"/>
      <c r="O42" s="72" t="s">
        <v>145</v>
      </c>
      <c r="P42" s="72" t="s">
        <v>129</v>
      </c>
    </row>
    <row r="43" spans="1:16" ht="12.75" customHeight="1" thickBot="1">
      <c r="A43" s="14" t="str">
        <f t="shared" ref="A43:A62" si="6">P43</f>
        <v> BRNO 30 </v>
      </c>
      <c r="B43" s="6" t="str">
        <f t="shared" ref="B43:B62" si="7">IF(H43=INT(H43),"I","II")</f>
        <v>II</v>
      </c>
      <c r="C43" s="14">
        <f t="shared" ref="C43:C62" si="8">1*G43</f>
        <v>47349.483999999997</v>
      </c>
      <c r="D43" s="48" t="str">
        <f t="shared" ref="D43:D62" si="9">VLOOKUP(F43,I$1:J$5,2,FALSE)</f>
        <v>vis</v>
      </c>
      <c r="E43" s="69">
        <f>VLOOKUP(C43,Active!C$21:E$973,3,FALSE)</f>
        <v>-10636.005666562</v>
      </c>
      <c r="F43" s="6" t="s">
        <v>78</v>
      </c>
      <c r="G43" s="48" t="str">
        <f t="shared" ref="G43:G62" si="10">MID(I43,3,LEN(I43)-3)</f>
        <v>47349.484</v>
      </c>
      <c r="H43" s="14">
        <f t="shared" ref="H43:H62" si="11">1*K43</f>
        <v>-12152.5</v>
      </c>
      <c r="I43" s="70" t="s">
        <v>146</v>
      </c>
      <c r="J43" s="71" t="s">
        <v>147</v>
      </c>
      <c r="K43" s="70">
        <v>-12152.5</v>
      </c>
      <c r="L43" s="70" t="s">
        <v>132</v>
      </c>
      <c r="M43" s="71" t="s">
        <v>108</v>
      </c>
      <c r="N43" s="71"/>
      <c r="O43" s="72" t="s">
        <v>148</v>
      </c>
      <c r="P43" s="72" t="s">
        <v>129</v>
      </c>
    </row>
    <row r="44" spans="1:16" ht="12.75" customHeight="1" thickBot="1">
      <c r="A44" s="14" t="str">
        <f t="shared" si="6"/>
        <v> BRNO 30 </v>
      </c>
      <c r="B44" s="6" t="str">
        <f t="shared" si="7"/>
        <v>II</v>
      </c>
      <c r="C44" s="14">
        <f t="shared" si="8"/>
        <v>47349.483999999997</v>
      </c>
      <c r="D44" s="48" t="str">
        <f t="shared" si="9"/>
        <v>vis</v>
      </c>
      <c r="E44" s="69">
        <f>VLOOKUP(C44,Active!C$21:E$973,3,FALSE)</f>
        <v>-10636.005666562</v>
      </c>
      <c r="F44" s="6" t="s">
        <v>78</v>
      </c>
      <c r="G44" s="48" t="str">
        <f t="shared" si="10"/>
        <v>47349.484</v>
      </c>
      <c r="H44" s="14">
        <f t="shared" si="11"/>
        <v>-12152.5</v>
      </c>
      <c r="I44" s="70" t="s">
        <v>146</v>
      </c>
      <c r="J44" s="71" t="s">
        <v>147</v>
      </c>
      <c r="K44" s="70">
        <v>-12152.5</v>
      </c>
      <c r="L44" s="70" t="s">
        <v>132</v>
      </c>
      <c r="M44" s="71" t="s">
        <v>108</v>
      </c>
      <c r="N44" s="71"/>
      <c r="O44" s="72" t="s">
        <v>149</v>
      </c>
      <c r="P44" s="72" t="s">
        <v>129</v>
      </c>
    </row>
    <row r="45" spans="1:16" ht="12.75" customHeight="1" thickBot="1">
      <c r="A45" s="14" t="str">
        <f t="shared" si="6"/>
        <v> BRNO 30 </v>
      </c>
      <c r="B45" s="6" t="str">
        <f t="shared" si="7"/>
        <v>II</v>
      </c>
      <c r="C45" s="14">
        <f t="shared" si="8"/>
        <v>47349.485999999997</v>
      </c>
      <c r="D45" s="48" t="str">
        <f t="shared" si="9"/>
        <v>vis</v>
      </c>
      <c r="E45" s="69">
        <f>VLOOKUP(C45,Active!C$21:E$973,3,FALSE)</f>
        <v>-10636.00178900133</v>
      </c>
      <c r="F45" s="6" t="s">
        <v>78</v>
      </c>
      <c r="G45" s="48" t="str">
        <f t="shared" si="10"/>
        <v>47349.486</v>
      </c>
      <c r="H45" s="14">
        <f t="shared" si="11"/>
        <v>-12152.5</v>
      </c>
      <c r="I45" s="70" t="s">
        <v>150</v>
      </c>
      <c r="J45" s="71" t="s">
        <v>151</v>
      </c>
      <c r="K45" s="70">
        <v>-12152.5</v>
      </c>
      <c r="L45" s="70" t="s">
        <v>136</v>
      </c>
      <c r="M45" s="71" t="s">
        <v>108</v>
      </c>
      <c r="N45" s="71"/>
      <c r="O45" s="72" t="s">
        <v>152</v>
      </c>
      <c r="P45" s="72" t="s">
        <v>129</v>
      </c>
    </row>
    <row r="46" spans="1:16" ht="12.75" customHeight="1" thickBot="1">
      <c r="A46" s="14" t="str">
        <f t="shared" si="6"/>
        <v> BRNO 30 </v>
      </c>
      <c r="B46" s="6" t="str">
        <f t="shared" si="7"/>
        <v>II</v>
      </c>
      <c r="C46" s="14">
        <f t="shared" si="8"/>
        <v>47365.47</v>
      </c>
      <c r="D46" s="48" t="str">
        <f t="shared" si="9"/>
        <v>vis</v>
      </c>
      <c r="E46" s="69">
        <f>VLOOKUP(C46,Active!C$21:E$973,3,FALSE)</f>
        <v>-10605.012324123252</v>
      </c>
      <c r="F46" s="6" t="s">
        <v>78</v>
      </c>
      <c r="G46" s="48" t="str">
        <f t="shared" si="10"/>
        <v>47365.470</v>
      </c>
      <c r="H46" s="14">
        <f t="shared" si="11"/>
        <v>-12121.5</v>
      </c>
      <c r="I46" s="70" t="s">
        <v>153</v>
      </c>
      <c r="J46" s="71" t="s">
        <v>154</v>
      </c>
      <c r="K46" s="70">
        <v>-12121.5</v>
      </c>
      <c r="L46" s="70" t="s">
        <v>155</v>
      </c>
      <c r="M46" s="71" t="s">
        <v>108</v>
      </c>
      <c r="N46" s="71"/>
      <c r="O46" s="72" t="s">
        <v>128</v>
      </c>
      <c r="P46" s="72" t="s">
        <v>129</v>
      </c>
    </row>
    <row r="47" spans="1:16" ht="12.75" customHeight="1" thickBot="1">
      <c r="A47" s="14" t="str">
        <f t="shared" si="6"/>
        <v> BRNO 30 </v>
      </c>
      <c r="B47" s="6" t="str">
        <f t="shared" si="7"/>
        <v>II</v>
      </c>
      <c r="C47" s="14">
        <f t="shared" si="8"/>
        <v>47365.472999999998</v>
      </c>
      <c r="D47" s="48" t="str">
        <f t="shared" si="9"/>
        <v>vis</v>
      </c>
      <c r="E47" s="69">
        <f>VLOOKUP(C47,Active!C$21:E$973,3,FALSE)</f>
        <v>-10605.006507782253</v>
      </c>
      <c r="F47" s="6" t="s">
        <v>78</v>
      </c>
      <c r="G47" s="48" t="str">
        <f t="shared" si="10"/>
        <v>47365.473</v>
      </c>
      <c r="H47" s="14">
        <f t="shared" si="11"/>
        <v>-12121.5</v>
      </c>
      <c r="I47" s="70" t="s">
        <v>156</v>
      </c>
      <c r="J47" s="71" t="s">
        <v>157</v>
      </c>
      <c r="K47" s="70">
        <v>-12121.5</v>
      </c>
      <c r="L47" s="70" t="s">
        <v>158</v>
      </c>
      <c r="M47" s="71" t="s">
        <v>108</v>
      </c>
      <c r="N47" s="71"/>
      <c r="O47" s="72" t="s">
        <v>152</v>
      </c>
      <c r="P47" s="72" t="s">
        <v>129</v>
      </c>
    </row>
    <row r="48" spans="1:16" ht="12.75" customHeight="1" thickBot="1">
      <c r="A48" s="14" t="str">
        <f t="shared" si="6"/>
        <v> BRNO 30 </v>
      </c>
      <c r="B48" s="6" t="str">
        <f t="shared" si="7"/>
        <v>II</v>
      </c>
      <c r="C48" s="14">
        <f t="shared" si="8"/>
        <v>47691.453000000001</v>
      </c>
      <c r="D48" s="48" t="str">
        <f t="shared" si="9"/>
        <v>vis</v>
      </c>
      <c r="E48" s="69">
        <f>VLOOKUP(C48,Active!C$21:E$973,3,FALSE)</f>
        <v>-9973.0028941090022</v>
      </c>
      <c r="F48" s="6" t="s">
        <v>78</v>
      </c>
      <c r="G48" s="48" t="str">
        <f t="shared" si="10"/>
        <v>47691.453</v>
      </c>
      <c r="H48" s="14">
        <f t="shared" si="11"/>
        <v>-11489.5</v>
      </c>
      <c r="I48" s="70" t="s">
        <v>159</v>
      </c>
      <c r="J48" s="71" t="s">
        <v>160</v>
      </c>
      <c r="K48" s="70">
        <v>-11489.5</v>
      </c>
      <c r="L48" s="70" t="s">
        <v>80</v>
      </c>
      <c r="M48" s="71" t="s">
        <v>108</v>
      </c>
      <c r="N48" s="71"/>
      <c r="O48" s="72" t="s">
        <v>124</v>
      </c>
      <c r="P48" s="72" t="s">
        <v>129</v>
      </c>
    </row>
    <row r="49" spans="1:16" ht="12.75" customHeight="1" thickBot="1">
      <c r="A49" s="14" t="str">
        <f t="shared" si="6"/>
        <v> BRNO 30 </v>
      </c>
      <c r="B49" s="6" t="str">
        <f t="shared" si="7"/>
        <v>II</v>
      </c>
      <c r="C49" s="14">
        <f t="shared" si="8"/>
        <v>47691.46</v>
      </c>
      <c r="D49" s="48" t="str">
        <f t="shared" si="9"/>
        <v>vis</v>
      </c>
      <c r="E49" s="69">
        <f>VLOOKUP(C49,Active!C$21:E$973,3,FALSE)</f>
        <v>-9972.9893226466593</v>
      </c>
      <c r="F49" s="6" t="s">
        <v>78</v>
      </c>
      <c r="G49" s="48" t="str">
        <f t="shared" si="10"/>
        <v>47691.460</v>
      </c>
      <c r="H49" s="14">
        <f t="shared" si="11"/>
        <v>-11489.5</v>
      </c>
      <c r="I49" s="70" t="s">
        <v>161</v>
      </c>
      <c r="J49" s="71" t="s">
        <v>162</v>
      </c>
      <c r="K49" s="70">
        <v>-11489.5</v>
      </c>
      <c r="L49" s="70" t="s">
        <v>163</v>
      </c>
      <c r="M49" s="71" t="s">
        <v>108</v>
      </c>
      <c r="N49" s="71"/>
      <c r="O49" s="72" t="s">
        <v>152</v>
      </c>
      <c r="P49" s="72" t="s">
        <v>129</v>
      </c>
    </row>
    <row r="50" spans="1:16" ht="12.75" customHeight="1" thickBot="1">
      <c r="A50" s="14" t="str">
        <f t="shared" si="6"/>
        <v> BRNO 31 </v>
      </c>
      <c r="B50" s="6" t="str">
        <f t="shared" si="7"/>
        <v>II</v>
      </c>
      <c r="C50" s="14">
        <f t="shared" si="8"/>
        <v>48769.47</v>
      </c>
      <c r="D50" s="48" t="str">
        <f t="shared" si="9"/>
        <v>vis</v>
      </c>
      <c r="E50" s="69">
        <f>VLOOKUP(C50,Active!C$21:E$973,3,FALSE)</f>
        <v>-7882.9647334820029</v>
      </c>
      <c r="F50" s="6" t="s">
        <v>78</v>
      </c>
      <c r="G50" s="48" t="str">
        <f t="shared" si="10"/>
        <v>48769.470</v>
      </c>
      <c r="H50" s="14">
        <f t="shared" si="11"/>
        <v>-9399.5</v>
      </c>
      <c r="I50" s="70" t="s">
        <v>164</v>
      </c>
      <c r="J50" s="71" t="s">
        <v>165</v>
      </c>
      <c r="K50" s="70">
        <v>-9399.5</v>
      </c>
      <c r="L50" s="70" t="s">
        <v>166</v>
      </c>
      <c r="M50" s="71" t="s">
        <v>108</v>
      </c>
      <c r="N50" s="71"/>
      <c r="O50" s="72" t="s">
        <v>152</v>
      </c>
      <c r="P50" s="72" t="s">
        <v>167</v>
      </c>
    </row>
    <row r="51" spans="1:16" ht="12.75" customHeight="1" thickBot="1">
      <c r="A51" s="14" t="str">
        <f t="shared" si="6"/>
        <v> BRNO 31 </v>
      </c>
      <c r="B51" s="6" t="str">
        <f t="shared" si="7"/>
        <v>I</v>
      </c>
      <c r="C51" s="14">
        <f t="shared" si="8"/>
        <v>49576.402000000002</v>
      </c>
      <c r="D51" s="48" t="str">
        <f t="shared" si="9"/>
        <v>vis</v>
      </c>
      <c r="E51" s="69">
        <f>VLOOKUP(C51,Active!C$21:E$973,3,FALSE)</f>
        <v>-6318.5008400266415</v>
      </c>
      <c r="F51" s="6" t="s">
        <v>78</v>
      </c>
      <c r="G51" s="48" t="str">
        <f t="shared" si="10"/>
        <v>49576.402</v>
      </c>
      <c r="H51" s="14">
        <f t="shared" si="11"/>
        <v>-7835</v>
      </c>
      <c r="I51" s="70" t="s">
        <v>168</v>
      </c>
      <c r="J51" s="71" t="s">
        <v>169</v>
      </c>
      <c r="K51" s="70">
        <v>-7835</v>
      </c>
      <c r="L51" s="70" t="s">
        <v>170</v>
      </c>
      <c r="M51" s="71" t="s">
        <v>108</v>
      </c>
      <c r="N51" s="71"/>
      <c r="O51" s="72" t="s">
        <v>171</v>
      </c>
      <c r="P51" s="72" t="s">
        <v>167</v>
      </c>
    </row>
    <row r="52" spans="1:16" ht="12.75" customHeight="1" thickBot="1">
      <c r="A52" s="14" t="str">
        <f t="shared" si="6"/>
        <v> BRNO 31 </v>
      </c>
      <c r="B52" s="6" t="str">
        <f t="shared" si="7"/>
        <v>I</v>
      </c>
      <c r="C52" s="14">
        <f t="shared" si="8"/>
        <v>49576.41</v>
      </c>
      <c r="D52" s="48" t="str">
        <f t="shared" si="9"/>
        <v>vis</v>
      </c>
      <c r="E52" s="69">
        <f>VLOOKUP(C52,Active!C$21:E$973,3,FALSE)</f>
        <v>-6318.4853297839572</v>
      </c>
      <c r="F52" s="6" t="s">
        <v>78</v>
      </c>
      <c r="G52" s="48" t="str">
        <f t="shared" si="10"/>
        <v>49576.410</v>
      </c>
      <c r="H52" s="14">
        <f t="shared" si="11"/>
        <v>-7835</v>
      </c>
      <c r="I52" s="70" t="s">
        <v>172</v>
      </c>
      <c r="J52" s="71" t="s">
        <v>173</v>
      </c>
      <c r="K52" s="70">
        <v>-7835</v>
      </c>
      <c r="L52" s="70" t="s">
        <v>174</v>
      </c>
      <c r="M52" s="71" t="s">
        <v>108</v>
      </c>
      <c r="N52" s="71"/>
      <c r="O52" s="72" t="s">
        <v>175</v>
      </c>
      <c r="P52" s="72" t="s">
        <v>167</v>
      </c>
    </row>
    <row r="53" spans="1:16" ht="12.75" customHeight="1" thickBot="1">
      <c r="A53" s="14" t="str">
        <f t="shared" si="6"/>
        <v> BRNO 31 </v>
      </c>
      <c r="B53" s="6" t="str">
        <f t="shared" si="7"/>
        <v>I</v>
      </c>
      <c r="C53" s="14">
        <f t="shared" si="8"/>
        <v>49576.425000000003</v>
      </c>
      <c r="D53" s="48" t="str">
        <f t="shared" si="9"/>
        <v>vis</v>
      </c>
      <c r="E53" s="69">
        <f>VLOOKUP(C53,Active!C$21:E$973,3,FALSE)</f>
        <v>-6318.45624807893</v>
      </c>
      <c r="F53" s="6" t="s">
        <v>78</v>
      </c>
      <c r="G53" s="48" t="str">
        <f t="shared" si="10"/>
        <v>49576.425</v>
      </c>
      <c r="H53" s="14">
        <f t="shared" si="11"/>
        <v>-7835</v>
      </c>
      <c r="I53" s="70" t="s">
        <v>176</v>
      </c>
      <c r="J53" s="71" t="s">
        <v>177</v>
      </c>
      <c r="K53" s="70">
        <v>-7835</v>
      </c>
      <c r="L53" s="70" t="s">
        <v>178</v>
      </c>
      <c r="M53" s="71" t="s">
        <v>108</v>
      </c>
      <c r="N53" s="71"/>
      <c r="O53" s="72" t="s">
        <v>179</v>
      </c>
      <c r="P53" s="72" t="s">
        <v>167</v>
      </c>
    </row>
    <row r="54" spans="1:16" ht="12.75" customHeight="1" thickBot="1">
      <c r="A54" s="14" t="str">
        <f t="shared" si="6"/>
        <v> BRNO 31 </v>
      </c>
      <c r="B54" s="6" t="str">
        <f t="shared" si="7"/>
        <v>I</v>
      </c>
      <c r="C54" s="14">
        <f t="shared" si="8"/>
        <v>49576.427000000003</v>
      </c>
      <c r="D54" s="48" t="str">
        <f t="shared" si="9"/>
        <v>vis</v>
      </c>
      <c r="E54" s="69">
        <f>VLOOKUP(C54,Active!C$21:E$973,3,FALSE)</f>
        <v>-6318.4523705182582</v>
      </c>
      <c r="F54" s="6" t="s">
        <v>78</v>
      </c>
      <c r="G54" s="48" t="str">
        <f t="shared" si="10"/>
        <v>49576.427</v>
      </c>
      <c r="H54" s="14">
        <f t="shared" si="11"/>
        <v>-7835</v>
      </c>
      <c r="I54" s="70" t="s">
        <v>180</v>
      </c>
      <c r="J54" s="71" t="s">
        <v>181</v>
      </c>
      <c r="K54" s="70">
        <v>-7835</v>
      </c>
      <c r="L54" s="70" t="s">
        <v>182</v>
      </c>
      <c r="M54" s="71" t="s">
        <v>108</v>
      </c>
      <c r="N54" s="71"/>
      <c r="O54" s="72" t="s">
        <v>148</v>
      </c>
      <c r="P54" s="72" t="s">
        <v>167</v>
      </c>
    </row>
    <row r="55" spans="1:16" ht="12.75" customHeight="1" thickBot="1">
      <c r="A55" s="14" t="str">
        <f t="shared" si="6"/>
        <v> BRNO 31 </v>
      </c>
      <c r="B55" s="6" t="str">
        <f t="shared" si="7"/>
        <v>I</v>
      </c>
      <c r="C55" s="14">
        <f t="shared" si="8"/>
        <v>49576.428999999996</v>
      </c>
      <c r="D55" s="48" t="str">
        <f t="shared" si="9"/>
        <v>vis</v>
      </c>
      <c r="E55" s="69">
        <f>VLOOKUP(C55,Active!C$21:E$973,3,FALSE)</f>
        <v>-6318.448492957601</v>
      </c>
      <c r="F55" s="6" t="s">
        <v>78</v>
      </c>
      <c r="G55" s="48" t="str">
        <f t="shared" si="10"/>
        <v>49576.429</v>
      </c>
      <c r="H55" s="14">
        <f t="shared" si="11"/>
        <v>-7835</v>
      </c>
      <c r="I55" s="70" t="s">
        <v>183</v>
      </c>
      <c r="J55" s="71" t="s">
        <v>184</v>
      </c>
      <c r="K55" s="70">
        <v>-7835</v>
      </c>
      <c r="L55" s="70" t="s">
        <v>185</v>
      </c>
      <c r="M55" s="71" t="s">
        <v>108</v>
      </c>
      <c r="N55" s="71"/>
      <c r="O55" s="72" t="s">
        <v>186</v>
      </c>
      <c r="P55" s="72" t="s">
        <v>167</v>
      </c>
    </row>
    <row r="56" spans="1:16" ht="12.75" customHeight="1" thickBot="1">
      <c r="A56" s="14" t="str">
        <f t="shared" si="6"/>
        <v> BRNO 32 </v>
      </c>
      <c r="B56" s="6" t="str">
        <f t="shared" si="7"/>
        <v>I</v>
      </c>
      <c r="C56" s="14">
        <f t="shared" si="8"/>
        <v>51015.449699999997</v>
      </c>
      <c r="D56" s="48" t="str">
        <f t="shared" si="9"/>
        <v>vis</v>
      </c>
      <c r="E56" s="69">
        <f>VLOOKUP(C56,Active!C$21:E$973,3,FALSE)</f>
        <v>-3528.5034578309014</v>
      </c>
      <c r="F56" s="6" t="s">
        <v>78</v>
      </c>
      <c r="G56" s="48" t="str">
        <f t="shared" si="10"/>
        <v>51015.4497</v>
      </c>
      <c r="H56" s="14">
        <f t="shared" si="11"/>
        <v>-5045</v>
      </c>
      <c r="I56" s="70" t="s">
        <v>215</v>
      </c>
      <c r="J56" s="71" t="s">
        <v>216</v>
      </c>
      <c r="K56" s="70">
        <v>-5045</v>
      </c>
      <c r="L56" s="70" t="s">
        <v>217</v>
      </c>
      <c r="M56" s="71" t="s">
        <v>108</v>
      </c>
      <c r="N56" s="71"/>
      <c r="O56" s="72" t="s">
        <v>218</v>
      </c>
      <c r="P56" s="72" t="s">
        <v>219</v>
      </c>
    </row>
    <row r="57" spans="1:16" ht="12.75" customHeight="1" thickBot="1">
      <c r="A57" s="14" t="str">
        <f t="shared" si="6"/>
        <v> BRNO 32 </v>
      </c>
      <c r="B57" s="6" t="str">
        <f t="shared" si="7"/>
        <v>I</v>
      </c>
      <c r="C57" s="14">
        <f t="shared" si="8"/>
        <v>51015.4588</v>
      </c>
      <c r="D57" s="48" t="str">
        <f t="shared" si="9"/>
        <v>vis</v>
      </c>
      <c r="E57" s="69">
        <f>VLOOKUP(C57,Active!C$21:E$973,3,FALSE)</f>
        <v>-3528.4858149298452</v>
      </c>
      <c r="F57" s="6" t="s">
        <v>78</v>
      </c>
      <c r="G57" s="48" t="str">
        <f t="shared" si="10"/>
        <v>51015.4588</v>
      </c>
      <c r="H57" s="14">
        <f t="shared" si="11"/>
        <v>-5045</v>
      </c>
      <c r="I57" s="70" t="s">
        <v>220</v>
      </c>
      <c r="J57" s="71" t="s">
        <v>221</v>
      </c>
      <c r="K57" s="70">
        <v>-5045</v>
      </c>
      <c r="L57" s="70" t="s">
        <v>222</v>
      </c>
      <c r="M57" s="71" t="s">
        <v>108</v>
      </c>
      <c r="N57" s="71"/>
      <c r="O57" s="72" t="s">
        <v>223</v>
      </c>
      <c r="P57" s="72" t="s">
        <v>219</v>
      </c>
    </row>
    <row r="58" spans="1:16" ht="12.75" customHeight="1" thickBot="1">
      <c r="A58" s="14" t="str">
        <f t="shared" si="6"/>
        <v> BRNO 32 </v>
      </c>
      <c r="B58" s="6" t="str">
        <f t="shared" si="7"/>
        <v>I</v>
      </c>
      <c r="C58" s="14">
        <f t="shared" si="8"/>
        <v>51375.456700000002</v>
      </c>
      <c r="D58" s="48" t="str">
        <f t="shared" si="9"/>
        <v>vis</v>
      </c>
      <c r="E58" s="69">
        <f>VLOOKUP(C58,Active!C$21:E$973,3,FALSE)</f>
        <v>-2830.5289656913019</v>
      </c>
      <c r="F58" s="6" t="s">
        <v>78</v>
      </c>
      <c r="G58" s="48" t="str">
        <f t="shared" si="10"/>
        <v>51375.4567</v>
      </c>
      <c r="H58" s="14">
        <f t="shared" si="11"/>
        <v>-4347</v>
      </c>
      <c r="I58" s="70" t="s">
        <v>224</v>
      </c>
      <c r="J58" s="71" t="s">
        <v>225</v>
      </c>
      <c r="K58" s="70">
        <v>-4347</v>
      </c>
      <c r="L58" s="70" t="s">
        <v>226</v>
      </c>
      <c r="M58" s="71" t="s">
        <v>108</v>
      </c>
      <c r="N58" s="71"/>
      <c r="O58" s="72" t="s">
        <v>227</v>
      </c>
      <c r="P58" s="72" t="s">
        <v>219</v>
      </c>
    </row>
    <row r="59" spans="1:16" ht="12.75" customHeight="1" thickBot="1">
      <c r="A59" s="14" t="str">
        <f t="shared" si="6"/>
        <v> BRNO 32 </v>
      </c>
      <c r="B59" s="6" t="str">
        <f t="shared" si="7"/>
        <v>I</v>
      </c>
      <c r="C59" s="14">
        <f t="shared" si="8"/>
        <v>51375.473299999998</v>
      </c>
      <c r="D59" s="48" t="str">
        <f t="shared" si="9"/>
        <v>vis</v>
      </c>
      <c r="E59" s="69">
        <f>VLOOKUP(C59,Active!C$21:E$973,3,FALSE)</f>
        <v>-2830.4967819377462</v>
      </c>
      <c r="F59" s="6" t="s">
        <v>78</v>
      </c>
      <c r="G59" s="48" t="str">
        <f t="shared" si="10"/>
        <v>51375.4733</v>
      </c>
      <c r="H59" s="14">
        <f t="shared" si="11"/>
        <v>-4347</v>
      </c>
      <c r="I59" s="70" t="s">
        <v>228</v>
      </c>
      <c r="J59" s="71" t="s">
        <v>229</v>
      </c>
      <c r="K59" s="70">
        <v>-4347</v>
      </c>
      <c r="L59" s="70" t="s">
        <v>230</v>
      </c>
      <c r="M59" s="71" t="s">
        <v>190</v>
      </c>
      <c r="N59" s="71" t="s">
        <v>191</v>
      </c>
      <c r="O59" s="72" t="s">
        <v>179</v>
      </c>
      <c r="P59" s="72" t="s">
        <v>219</v>
      </c>
    </row>
    <row r="60" spans="1:16" ht="12.75" customHeight="1" thickBot="1">
      <c r="A60" s="14" t="str">
        <f t="shared" si="6"/>
        <v> BBS 126 </v>
      </c>
      <c r="B60" s="6" t="str">
        <f t="shared" si="7"/>
        <v>I</v>
      </c>
      <c r="C60" s="14">
        <f t="shared" si="8"/>
        <v>52093.448100000001</v>
      </c>
      <c r="D60" s="48" t="str">
        <f t="shared" si="9"/>
        <v>vis</v>
      </c>
      <c r="E60" s="69">
        <f>VLOOKUP(C60,Active!C$21:E$973,3,FALSE)</f>
        <v>-1438.5013585181289</v>
      </c>
      <c r="F60" s="6" t="s">
        <v>78</v>
      </c>
      <c r="G60" s="48" t="str">
        <f t="shared" si="10"/>
        <v>52093.4481</v>
      </c>
      <c r="H60" s="14">
        <f t="shared" si="11"/>
        <v>-2955</v>
      </c>
      <c r="I60" s="70" t="s">
        <v>243</v>
      </c>
      <c r="J60" s="71" t="s">
        <v>244</v>
      </c>
      <c r="K60" s="70">
        <v>-2955</v>
      </c>
      <c r="L60" s="70" t="s">
        <v>245</v>
      </c>
      <c r="M60" s="71" t="s">
        <v>190</v>
      </c>
      <c r="N60" s="71" t="s">
        <v>191</v>
      </c>
      <c r="O60" s="72" t="s">
        <v>109</v>
      </c>
      <c r="P60" s="72" t="s">
        <v>246</v>
      </c>
    </row>
    <row r="61" spans="1:16" ht="12.75" customHeight="1" thickBot="1">
      <c r="A61" s="14" t="str">
        <f t="shared" si="6"/>
        <v> BBS 128 </v>
      </c>
      <c r="B61" s="6" t="str">
        <f t="shared" si="7"/>
        <v>II</v>
      </c>
      <c r="C61" s="14">
        <f t="shared" si="8"/>
        <v>52460.430699999997</v>
      </c>
      <c r="D61" s="48" t="str">
        <f t="shared" si="9"/>
        <v>vis</v>
      </c>
      <c r="E61" s="69">
        <f>VLOOKUP(C61,Active!C$21:E$973,3,FALSE)</f>
        <v>-727.00271027222448</v>
      </c>
      <c r="F61" s="6" t="s">
        <v>78</v>
      </c>
      <c r="G61" s="48" t="str">
        <f t="shared" si="10"/>
        <v>52460.4307</v>
      </c>
      <c r="H61" s="14">
        <f t="shared" si="11"/>
        <v>-2243.5</v>
      </c>
      <c r="I61" s="70" t="s">
        <v>252</v>
      </c>
      <c r="J61" s="71" t="s">
        <v>253</v>
      </c>
      <c r="K61" s="70">
        <v>-2243.5</v>
      </c>
      <c r="L61" s="70" t="s">
        <v>254</v>
      </c>
      <c r="M61" s="71" t="s">
        <v>190</v>
      </c>
      <c r="N61" s="71" t="s">
        <v>191</v>
      </c>
      <c r="O61" s="72" t="s">
        <v>109</v>
      </c>
      <c r="P61" s="72" t="s">
        <v>255</v>
      </c>
    </row>
    <row r="62" spans="1:16" ht="12.75" customHeight="1" thickBot="1">
      <c r="A62" s="14" t="str">
        <f t="shared" si="6"/>
        <v>OEJV 0160 </v>
      </c>
      <c r="B62" s="6" t="str">
        <f t="shared" si="7"/>
        <v>I</v>
      </c>
      <c r="C62" s="14">
        <f t="shared" si="8"/>
        <v>56206.346089999999</v>
      </c>
      <c r="D62" s="48" t="str">
        <f t="shared" si="9"/>
        <v>vis</v>
      </c>
      <c r="E62" s="69">
        <f>VLOOKUP(C62,Active!C$21:E$973,3,FALSE)</f>
        <v>6535.5043852373774</v>
      </c>
      <c r="F62" s="6" t="s">
        <v>78</v>
      </c>
      <c r="G62" s="48" t="str">
        <f t="shared" si="10"/>
        <v>56206.34609</v>
      </c>
      <c r="H62" s="14">
        <f t="shared" si="11"/>
        <v>5019</v>
      </c>
      <c r="I62" s="70" t="s">
        <v>284</v>
      </c>
      <c r="J62" s="71" t="s">
        <v>285</v>
      </c>
      <c r="K62" s="70" t="s">
        <v>286</v>
      </c>
      <c r="L62" s="70" t="s">
        <v>287</v>
      </c>
      <c r="M62" s="71" t="s">
        <v>239</v>
      </c>
      <c r="N62" s="71" t="s">
        <v>70</v>
      </c>
      <c r="O62" s="72" t="s">
        <v>288</v>
      </c>
      <c r="P62" s="73" t="s">
        <v>289</v>
      </c>
    </row>
    <row r="63" spans="1:16">
      <c r="B63" s="6"/>
      <c r="F63" s="6"/>
    </row>
    <row r="64" spans="1:16">
      <c r="B64" s="6"/>
      <c r="F64" s="6"/>
    </row>
    <row r="65" spans="2:6">
      <c r="B65" s="6"/>
      <c r="F65" s="6"/>
    </row>
    <row r="66" spans="2:6">
      <c r="B66" s="6"/>
      <c r="F66" s="6"/>
    </row>
    <row r="67" spans="2:6">
      <c r="B67" s="6"/>
      <c r="F67" s="6"/>
    </row>
    <row r="68" spans="2:6">
      <c r="B68" s="6"/>
      <c r="F68" s="6"/>
    </row>
    <row r="69" spans="2:6">
      <c r="B69" s="6"/>
      <c r="F69" s="6"/>
    </row>
    <row r="70" spans="2:6">
      <c r="B70" s="6"/>
      <c r="F70" s="6"/>
    </row>
    <row r="71" spans="2:6">
      <c r="B71" s="6"/>
      <c r="F71" s="6"/>
    </row>
    <row r="72" spans="2:6">
      <c r="B72" s="6"/>
      <c r="F72" s="6"/>
    </row>
    <row r="73" spans="2:6">
      <c r="B73" s="6"/>
      <c r="F73" s="6"/>
    </row>
    <row r="74" spans="2:6">
      <c r="B74" s="6"/>
      <c r="F74" s="6"/>
    </row>
    <row r="75" spans="2:6">
      <c r="B75" s="6"/>
      <c r="F75" s="6"/>
    </row>
    <row r="76" spans="2:6">
      <c r="B76" s="6"/>
      <c r="F76" s="6"/>
    </row>
    <row r="77" spans="2:6">
      <c r="B77" s="6"/>
      <c r="F77" s="6"/>
    </row>
    <row r="78" spans="2:6">
      <c r="B78" s="6"/>
      <c r="F78" s="6"/>
    </row>
    <row r="79" spans="2:6">
      <c r="B79" s="6"/>
      <c r="F79" s="6"/>
    </row>
    <row r="80" spans="2:6">
      <c r="B80" s="6"/>
      <c r="F80" s="6"/>
    </row>
    <row r="81" spans="2:6">
      <c r="B81" s="6"/>
      <c r="F81" s="6"/>
    </row>
    <row r="82" spans="2:6">
      <c r="B82" s="6"/>
      <c r="F82" s="6"/>
    </row>
    <row r="83" spans="2:6">
      <c r="B83" s="6"/>
      <c r="F83" s="6"/>
    </row>
    <row r="84" spans="2:6">
      <c r="B84" s="6"/>
      <c r="F84" s="6"/>
    </row>
    <row r="85" spans="2:6">
      <c r="B85" s="6"/>
      <c r="F85" s="6"/>
    </row>
    <row r="86" spans="2:6">
      <c r="B86" s="6"/>
      <c r="F86" s="6"/>
    </row>
    <row r="87" spans="2:6">
      <c r="B87" s="6"/>
      <c r="F87" s="6"/>
    </row>
    <row r="88" spans="2:6">
      <c r="B88" s="6"/>
      <c r="F88" s="6"/>
    </row>
    <row r="89" spans="2:6">
      <c r="B89" s="6"/>
      <c r="F89" s="6"/>
    </row>
    <row r="90" spans="2:6">
      <c r="B90" s="6"/>
      <c r="F90" s="6"/>
    </row>
    <row r="91" spans="2:6">
      <c r="B91" s="6"/>
      <c r="F91" s="6"/>
    </row>
    <row r="92" spans="2:6">
      <c r="B92" s="6"/>
      <c r="F92" s="6"/>
    </row>
    <row r="93" spans="2:6">
      <c r="B93" s="6"/>
      <c r="F93" s="6"/>
    </row>
    <row r="94" spans="2:6">
      <c r="B94" s="6"/>
      <c r="F94" s="6"/>
    </row>
    <row r="95" spans="2:6">
      <c r="B95" s="6"/>
      <c r="F95" s="6"/>
    </row>
    <row r="96" spans="2:6">
      <c r="B96" s="6"/>
      <c r="F96" s="6"/>
    </row>
    <row r="97" spans="2:6">
      <c r="B97" s="6"/>
      <c r="F97" s="6"/>
    </row>
    <row r="98" spans="2:6">
      <c r="B98" s="6"/>
      <c r="F98" s="6"/>
    </row>
    <row r="99" spans="2:6">
      <c r="B99" s="6"/>
      <c r="F99" s="6"/>
    </row>
    <row r="100" spans="2:6">
      <c r="B100" s="6"/>
      <c r="F100" s="6"/>
    </row>
    <row r="101" spans="2:6">
      <c r="B101" s="6"/>
      <c r="F101" s="6"/>
    </row>
    <row r="102" spans="2:6">
      <c r="B102" s="6"/>
      <c r="F102" s="6"/>
    </row>
    <row r="103" spans="2:6">
      <c r="B103" s="6"/>
      <c r="F103" s="6"/>
    </row>
    <row r="104" spans="2:6">
      <c r="B104" s="6"/>
      <c r="F104" s="6"/>
    </row>
    <row r="105" spans="2:6">
      <c r="B105" s="6"/>
      <c r="F105" s="6"/>
    </row>
    <row r="106" spans="2:6">
      <c r="B106" s="6"/>
      <c r="F106" s="6"/>
    </row>
    <row r="107" spans="2:6">
      <c r="B107" s="6"/>
      <c r="F107" s="6"/>
    </row>
    <row r="108" spans="2:6">
      <c r="B108" s="6"/>
      <c r="F108" s="6"/>
    </row>
    <row r="109" spans="2:6">
      <c r="B109" s="6"/>
      <c r="F109" s="6"/>
    </row>
    <row r="110" spans="2:6">
      <c r="B110" s="6"/>
      <c r="F110" s="6"/>
    </row>
    <row r="111" spans="2:6">
      <c r="B111" s="6"/>
      <c r="F111" s="6"/>
    </row>
    <row r="112" spans="2:6">
      <c r="B112" s="6"/>
      <c r="F112" s="6"/>
    </row>
    <row r="113" spans="2:6">
      <c r="B113" s="6"/>
      <c r="F113" s="6"/>
    </row>
    <row r="114" spans="2:6">
      <c r="B114" s="6"/>
      <c r="F114" s="6"/>
    </row>
    <row r="115" spans="2:6">
      <c r="B115" s="6"/>
      <c r="F115" s="6"/>
    </row>
    <row r="116" spans="2:6">
      <c r="B116" s="6"/>
      <c r="F116" s="6"/>
    </row>
    <row r="117" spans="2:6">
      <c r="B117" s="6"/>
      <c r="F117" s="6"/>
    </row>
    <row r="118" spans="2:6">
      <c r="B118" s="6"/>
      <c r="F118" s="6"/>
    </row>
    <row r="119" spans="2:6">
      <c r="B119" s="6"/>
      <c r="F119" s="6"/>
    </row>
    <row r="120" spans="2:6">
      <c r="B120" s="6"/>
      <c r="F120" s="6"/>
    </row>
    <row r="121" spans="2:6">
      <c r="B121" s="6"/>
      <c r="F121" s="6"/>
    </row>
    <row r="122" spans="2:6">
      <c r="B122" s="6"/>
      <c r="F122" s="6"/>
    </row>
    <row r="123" spans="2:6">
      <c r="B123" s="6"/>
      <c r="F123" s="6"/>
    </row>
    <row r="124" spans="2:6">
      <c r="B124" s="6"/>
      <c r="F124" s="6"/>
    </row>
    <row r="125" spans="2:6">
      <c r="B125" s="6"/>
      <c r="F125" s="6"/>
    </row>
    <row r="126" spans="2:6">
      <c r="B126" s="6"/>
      <c r="F126" s="6"/>
    </row>
    <row r="127" spans="2:6">
      <c r="B127" s="6"/>
      <c r="F127" s="6"/>
    </row>
    <row r="128" spans="2:6">
      <c r="B128" s="6"/>
      <c r="F128" s="6"/>
    </row>
    <row r="129" spans="2:6">
      <c r="B129" s="6"/>
      <c r="F129" s="6"/>
    </row>
    <row r="130" spans="2:6">
      <c r="B130" s="6"/>
      <c r="F130" s="6"/>
    </row>
    <row r="131" spans="2:6">
      <c r="B131" s="6"/>
      <c r="F131" s="6"/>
    </row>
    <row r="132" spans="2:6">
      <c r="B132" s="6"/>
      <c r="F132" s="6"/>
    </row>
    <row r="133" spans="2:6">
      <c r="B133" s="6"/>
      <c r="F133" s="6"/>
    </row>
    <row r="134" spans="2:6">
      <c r="B134" s="6"/>
      <c r="F134" s="6"/>
    </row>
    <row r="135" spans="2:6">
      <c r="B135" s="6"/>
      <c r="F135" s="6"/>
    </row>
    <row r="136" spans="2:6">
      <c r="B136" s="6"/>
      <c r="F136" s="6"/>
    </row>
    <row r="137" spans="2:6">
      <c r="B137" s="6"/>
      <c r="F137" s="6"/>
    </row>
    <row r="138" spans="2:6">
      <c r="B138" s="6"/>
      <c r="F138" s="6"/>
    </row>
    <row r="139" spans="2:6">
      <c r="B139" s="6"/>
      <c r="F139" s="6"/>
    </row>
    <row r="140" spans="2:6">
      <c r="B140" s="6"/>
      <c r="F140" s="6"/>
    </row>
    <row r="141" spans="2:6">
      <c r="B141" s="6"/>
      <c r="F141" s="6"/>
    </row>
    <row r="142" spans="2:6">
      <c r="B142" s="6"/>
      <c r="F142" s="6"/>
    </row>
    <row r="143" spans="2:6">
      <c r="B143" s="6"/>
      <c r="F143" s="6"/>
    </row>
    <row r="144" spans="2:6">
      <c r="B144" s="6"/>
      <c r="F144" s="6"/>
    </row>
    <row r="145" spans="2:6">
      <c r="B145" s="6"/>
      <c r="F145" s="6"/>
    </row>
    <row r="146" spans="2:6">
      <c r="B146" s="6"/>
      <c r="F146" s="6"/>
    </row>
    <row r="147" spans="2:6">
      <c r="B147" s="6"/>
      <c r="F147" s="6"/>
    </row>
    <row r="148" spans="2:6">
      <c r="B148" s="6"/>
      <c r="F148" s="6"/>
    </row>
    <row r="149" spans="2:6">
      <c r="B149" s="6"/>
      <c r="F149" s="6"/>
    </row>
    <row r="150" spans="2:6">
      <c r="B150" s="6"/>
      <c r="F150" s="6"/>
    </row>
    <row r="151" spans="2:6">
      <c r="B151" s="6"/>
      <c r="F151" s="6"/>
    </row>
    <row r="152" spans="2:6">
      <c r="B152" s="6"/>
      <c r="F152" s="6"/>
    </row>
    <row r="153" spans="2:6">
      <c r="B153" s="6"/>
      <c r="F153" s="6"/>
    </row>
    <row r="154" spans="2:6">
      <c r="B154" s="6"/>
      <c r="F154" s="6"/>
    </row>
    <row r="155" spans="2:6">
      <c r="B155" s="6"/>
      <c r="F155" s="6"/>
    </row>
    <row r="156" spans="2:6">
      <c r="B156" s="6"/>
      <c r="F156" s="6"/>
    </row>
    <row r="157" spans="2:6">
      <c r="B157" s="6"/>
      <c r="F157" s="6"/>
    </row>
    <row r="158" spans="2:6">
      <c r="B158" s="6"/>
      <c r="F158" s="6"/>
    </row>
    <row r="159" spans="2:6">
      <c r="B159" s="6"/>
      <c r="F159" s="6"/>
    </row>
    <row r="160" spans="2:6">
      <c r="B160" s="6"/>
      <c r="F160" s="6"/>
    </row>
    <row r="161" spans="2:6">
      <c r="B161" s="6"/>
      <c r="F161" s="6"/>
    </row>
    <row r="162" spans="2:6">
      <c r="B162" s="6"/>
      <c r="F162" s="6"/>
    </row>
    <row r="163" spans="2:6">
      <c r="B163" s="6"/>
      <c r="F163" s="6"/>
    </row>
    <row r="164" spans="2:6">
      <c r="B164" s="6"/>
      <c r="F164" s="6"/>
    </row>
    <row r="165" spans="2:6">
      <c r="B165" s="6"/>
      <c r="F165" s="6"/>
    </row>
    <row r="166" spans="2:6">
      <c r="B166" s="6"/>
      <c r="F166" s="6"/>
    </row>
    <row r="167" spans="2:6">
      <c r="B167" s="6"/>
      <c r="F167" s="6"/>
    </row>
    <row r="168" spans="2:6">
      <c r="B168" s="6"/>
      <c r="F168" s="6"/>
    </row>
    <row r="169" spans="2:6">
      <c r="B169" s="6"/>
      <c r="F169" s="6"/>
    </row>
    <row r="170" spans="2:6">
      <c r="B170" s="6"/>
      <c r="F170" s="6"/>
    </row>
    <row r="171" spans="2:6">
      <c r="B171" s="6"/>
      <c r="F171" s="6"/>
    </row>
    <row r="172" spans="2:6">
      <c r="B172" s="6"/>
      <c r="F172" s="6"/>
    </row>
    <row r="173" spans="2:6">
      <c r="B173" s="6"/>
      <c r="F173" s="6"/>
    </row>
    <row r="174" spans="2:6">
      <c r="B174" s="6"/>
      <c r="F174" s="6"/>
    </row>
    <row r="175" spans="2:6">
      <c r="B175" s="6"/>
      <c r="F175" s="6"/>
    </row>
    <row r="176" spans="2:6">
      <c r="B176" s="6"/>
      <c r="F176" s="6"/>
    </row>
    <row r="177" spans="2:6">
      <c r="B177" s="6"/>
      <c r="F177" s="6"/>
    </row>
    <row r="178" spans="2:6">
      <c r="B178" s="6"/>
      <c r="F178" s="6"/>
    </row>
    <row r="179" spans="2:6">
      <c r="B179" s="6"/>
      <c r="F179" s="6"/>
    </row>
    <row r="180" spans="2:6">
      <c r="B180" s="6"/>
      <c r="F180" s="6"/>
    </row>
    <row r="181" spans="2:6">
      <c r="B181" s="6"/>
      <c r="F181" s="6"/>
    </row>
    <row r="182" spans="2:6">
      <c r="B182" s="6"/>
      <c r="F182" s="6"/>
    </row>
    <row r="183" spans="2:6">
      <c r="B183" s="6"/>
      <c r="F183" s="6"/>
    </row>
    <row r="184" spans="2:6">
      <c r="B184" s="6"/>
      <c r="F184" s="6"/>
    </row>
    <row r="185" spans="2:6">
      <c r="B185" s="6"/>
      <c r="F185" s="6"/>
    </row>
    <row r="186" spans="2:6">
      <c r="B186" s="6"/>
      <c r="F186" s="6"/>
    </row>
    <row r="187" spans="2:6">
      <c r="B187" s="6"/>
      <c r="F187" s="6"/>
    </row>
    <row r="188" spans="2:6">
      <c r="B188" s="6"/>
      <c r="F188" s="6"/>
    </row>
    <row r="189" spans="2:6">
      <c r="B189" s="6"/>
      <c r="F189" s="6"/>
    </row>
    <row r="190" spans="2:6">
      <c r="B190" s="6"/>
      <c r="F190" s="6"/>
    </row>
    <row r="191" spans="2:6">
      <c r="B191" s="6"/>
      <c r="F191" s="6"/>
    </row>
    <row r="192" spans="2:6">
      <c r="B192" s="6"/>
      <c r="F192" s="6"/>
    </row>
    <row r="193" spans="2:6">
      <c r="B193" s="6"/>
      <c r="F193" s="6"/>
    </row>
    <row r="194" spans="2:6">
      <c r="B194" s="6"/>
      <c r="F194" s="6"/>
    </row>
    <row r="195" spans="2:6">
      <c r="B195" s="6"/>
      <c r="F195" s="6"/>
    </row>
    <row r="196" spans="2:6">
      <c r="B196" s="6"/>
      <c r="F196" s="6"/>
    </row>
    <row r="197" spans="2:6">
      <c r="B197" s="6"/>
      <c r="F197" s="6"/>
    </row>
    <row r="198" spans="2:6">
      <c r="B198" s="6"/>
      <c r="F198" s="6"/>
    </row>
    <row r="199" spans="2:6">
      <c r="B199" s="6"/>
      <c r="F199" s="6"/>
    </row>
    <row r="200" spans="2:6">
      <c r="B200" s="6"/>
      <c r="F200" s="6"/>
    </row>
    <row r="201" spans="2:6">
      <c r="B201" s="6"/>
      <c r="F201" s="6"/>
    </row>
    <row r="202" spans="2:6">
      <c r="B202" s="6"/>
      <c r="F202" s="6"/>
    </row>
    <row r="203" spans="2:6">
      <c r="B203" s="6"/>
      <c r="F203" s="6"/>
    </row>
    <row r="204" spans="2:6">
      <c r="B204" s="6"/>
      <c r="F204" s="6"/>
    </row>
    <row r="205" spans="2:6">
      <c r="B205" s="6"/>
      <c r="F205" s="6"/>
    </row>
    <row r="206" spans="2:6">
      <c r="B206" s="6"/>
      <c r="F206" s="6"/>
    </row>
    <row r="207" spans="2:6">
      <c r="B207" s="6"/>
      <c r="F207" s="6"/>
    </row>
    <row r="208" spans="2:6">
      <c r="B208" s="6"/>
      <c r="F208" s="6"/>
    </row>
    <row r="209" spans="2:6">
      <c r="B209" s="6"/>
      <c r="F209" s="6"/>
    </row>
    <row r="210" spans="2:6">
      <c r="B210" s="6"/>
      <c r="F210" s="6"/>
    </row>
    <row r="211" spans="2:6">
      <c r="B211" s="6"/>
      <c r="F211" s="6"/>
    </row>
    <row r="212" spans="2:6">
      <c r="B212" s="6"/>
      <c r="F212" s="6"/>
    </row>
    <row r="213" spans="2:6">
      <c r="B213" s="6"/>
      <c r="F213" s="6"/>
    </row>
    <row r="214" spans="2:6">
      <c r="B214" s="6"/>
      <c r="F214" s="6"/>
    </row>
    <row r="215" spans="2:6">
      <c r="B215" s="6"/>
      <c r="F215" s="6"/>
    </row>
    <row r="216" spans="2:6">
      <c r="B216" s="6"/>
      <c r="F216" s="6"/>
    </row>
    <row r="217" spans="2:6">
      <c r="B217" s="6"/>
      <c r="F217" s="6"/>
    </row>
    <row r="218" spans="2:6">
      <c r="B218" s="6"/>
      <c r="F218" s="6"/>
    </row>
    <row r="219" spans="2:6">
      <c r="B219" s="6"/>
      <c r="F219" s="6"/>
    </row>
    <row r="220" spans="2:6">
      <c r="B220" s="6"/>
      <c r="F220" s="6"/>
    </row>
    <row r="221" spans="2:6">
      <c r="B221" s="6"/>
      <c r="F221" s="6"/>
    </row>
    <row r="222" spans="2:6">
      <c r="B222" s="6"/>
      <c r="F222" s="6"/>
    </row>
    <row r="223" spans="2:6">
      <c r="B223" s="6"/>
      <c r="F223" s="6"/>
    </row>
    <row r="224" spans="2:6">
      <c r="B224" s="6"/>
      <c r="F224" s="6"/>
    </row>
    <row r="225" spans="2:6">
      <c r="B225" s="6"/>
      <c r="F225" s="6"/>
    </row>
    <row r="226" spans="2:6">
      <c r="B226" s="6"/>
      <c r="F226" s="6"/>
    </row>
    <row r="227" spans="2:6">
      <c r="B227" s="6"/>
      <c r="F227" s="6"/>
    </row>
    <row r="228" spans="2:6">
      <c r="B228" s="6"/>
      <c r="F228" s="6"/>
    </row>
    <row r="229" spans="2:6">
      <c r="B229" s="6"/>
      <c r="F229" s="6"/>
    </row>
    <row r="230" spans="2:6">
      <c r="B230" s="6"/>
      <c r="F230" s="6"/>
    </row>
    <row r="231" spans="2:6">
      <c r="B231" s="6"/>
      <c r="F231" s="6"/>
    </row>
    <row r="232" spans="2:6">
      <c r="B232" s="6"/>
      <c r="F232" s="6"/>
    </row>
    <row r="233" spans="2:6">
      <c r="B233" s="6"/>
      <c r="F233" s="6"/>
    </row>
    <row r="234" spans="2:6">
      <c r="B234" s="6"/>
      <c r="F234" s="6"/>
    </row>
    <row r="235" spans="2:6">
      <c r="B235" s="6"/>
      <c r="F235" s="6"/>
    </row>
    <row r="236" spans="2:6">
      <c r="B236" s="6"/>
      <c r="F236" s="6"/>
    </row>
    <row r="237" spans="2:6">
      <c r="B237" s="6"/>
      <c r="F237" s="6"/>
    </row>
    <row r="238" spans="2:6">
      <c r="B238" s="6"/>
      <c r="F238" s="6"/>
    </row>
    <row r="239" spans="2:6">
      <c r="B239" s="6"/>
      <c r="F239" s="6"/>
    </row>
    <row r="240" spans="2:6">
      <c r="B240" s="6"/>
      <c r="F240" s="6"/>
    </row>
    <row r="241" spans="2:6">
      <c r="B241" s="6"/>
      <c r="F241" s="6"/>
    </row>
    <row r="242" spans="2:6">
      <c r="B242" s="6"/>
      <c r="F242" s="6"/>
    </row>
    <row r="243" spans="2:6">
      <c r="B243" s="6"/>
      <c r="F243" s="6"/>
    </row>
    <row r="244" spans="2:6">
      <c r="B244" s="6"/>
      <c r="F244" s="6"/>
    </row>
    <row r="245" spans="2:6">
      <c r="B245" s="6"/>
      <c r="F245" s="6"/>
    </row>
    <row r="246" spans="2:6">
      <c r="B246" s="6"/>
      <c r="F246" s="6"/>
    </row>
    <row r="247" spans="2:6">
      <c r="B247" s="6"/>
      <c r="F247" s="6"/>
    </row>
    <row r="248" spans="2:6">
      <c r="B248" s="6"/>
      <c r="F248" s="6"/>
    </row>
    <row r="249" spans="2:6">
      <c r="B249" s="6"/>
      <c r="F249" s="6"/>
    </row>
    <row r="250" spans="2:6">
      <c r="B250" s="6"/>
      <c r="F250" s="6"/>
    </row>
    <row r="251" spans="2:6">
      <c r="B251" s="6"/>
      <c r="F251" s="6"/>
    </row>
    <row r="252" spans="2:6">
      <c r="B252" s="6"/>
      <c r="F252" s="6"/>
    </row>
    <row r="253" spans="2:6">
      <c r="B253" s="6"/>
      <c r="F253" s="6"/>
    </row>
    <row r="254" spans="2:6">
      <c r="B254" s="6"/>
      <c r="F254" s="6"/>
    </row>
    <row r="255" spans="2:6">
      <c r="B255" s="6"/>
      <c r="F255" s="6"/>
    </row>
    <row r="256" spans="2:6">
      <c r="B256" s="6"/>
      <c r="F256" s="6"/>
    </row>
    <row r="257" spans="2:6">
      <c r="B257" s="6"/>
      <c r="F257" s="6"/>
    </row>
    <row r="258" spans="2:6">
      <c r="B258" s="6"/>
      <c r="F258" s="6"/>
    </row>
    <row r="259" spans="2:6">
      <c r="B259" s="6"/>
      <c r="F259" s="6"/>
    </row>
    <row r="260" spans="2:6">
      <c r="B260" s="6"/>
      <c r="F260" s="6"/>
    </row>
    <row r="261" spans="2:6">
      <c r="B261" s="6"/>
      <c r="F261" s="6"/>
    </row>
    <row r="262" spans="2:6">
      <c r="B262" s="6"/>
      <c r="F262" s="6"/>
    </row>
    <row r="263" spans="2:6">
      <c r="B263" s="6"/>
      <c r="F263" s="6"/>
    </row>
    <row r="264" spans="2:6">
      <c r="B264" s="6"/>
      <c r="F264" s="6"/>
    </row>
    <row r="265" spans="2:6">
      <c r="B265" s="6"/>
      <c r="F265" s="6"/>
    </row>
    <row r="266" spans="2:6">
      <c r="B266" s="6"/>
      <c r="F266" s="6"/>
    </row>
    <row r="267" spans="2:6">
      <c r="B267" s="6"/>
      <c r="F267" s="6"/>
    </row>
    <row r="268" spans="2:6">
      <c r="B268" s="6"/>
      <c r="F268" s="6"/>
    </row>
    <row r="269" spans="2:6">
      <c r="B269" s="6"/>
      <c r="F269" s="6"/>
    </row>
    <row r="270" spans="2:6">
      <c r="B270" s="6"/>
      <c r="F270" s="6"/>
    </row>
    <row r="271" spans="2:6">
      <c r="B271" s="6"/>
      <c r="F271" s="6"/>
    </row>
    <row r="272" spans="2:6">
      <c r="B272" s="6"/>
      <c r="F272" s="6"/>
    </row>
    <row r="273" spans="2:6">
      <c r="B273" s="6"/>
      <c r="F273" s="6"/>
    </row>
    <row r="274" spans="2:6">
      <c r="B274" s="6"/>
      <c r="F274" s="6"/>
    </row>
    <row r="275" spans="2:6">
      <c r="B275" s="6"/>
      <c r="F275" s="6"/>
    </row>
    <row r="276" spans="2:6">
      <c r="B276" s="6"/>
      <c r="F276" s="6"/>
    </row>
    <row r="277" spans="2:6">
      <c r="B277" s="6"/>
      <c r="F277" s="6"/>
    </row>
    <row r="278" spans="2:6">
      <c r="B278" s="6"/>
      <c r="F278" s="6"/>
    </row>
    <row r="279" spans="2:6">
      <c r="B279" s="6"/>
      <c r="F279" s="6"/>
    </row>
    <row r="280" spans="2:6">
      <c r="B280" s="6"/>
      <c r="F280" s="6"/>
    </row>
    <row r="281" spans="2:6">
      <c r="B281" s="6"/>
      <c r="F281" s="6"/>
    </row>
    <row r="282" spans="2:6">
      <c r="B282" s="6"/>
      <c r="F282" s="6"/>
    </row>
    <row r="283" spans="2:6">
      <c r="B283" s="6"/>
      <c r="F283" s="6"/>
    </row>
    <row r="284" spans="2:6">
      <c r="B284" s="6"/>
      <c r="F284" s="6"/>
    </row>
    <row r="285" spans="2:6">
      <c r="B285" s="6"/>
      <c r="F285" s="6"/>
    </row>
    <row r="286" spans="2:6">
      <c r="B286" s="6"/>
      <c r="F286" s="6"/>
    </row>
    <row r="287" spans="2:6">
      <c r="B287" s="6"/>
      <c r="F287" s="6"/>
    </row>
    <row r="288" spans="2:6">
      <c r="B288" s="6"/>
      <c r="F288" s="6"/>
    </row>
    <row r="289" spans="2:6">
      <c r="B289" s="6"/>
      <c r="F289" s="6"/>
    </row>
    <row r="290" spans="2:6">
      <c r="B290" s="6"/>
      <c r="F290" s="6"/>
    </row>
    <row r="291" spans="2:6">
      <c r="B291" s="6"/>
      <c r="F291" s="6"/>
    </row>
    <row r="292" spans="2:6">
      <c r="B292" s="6"/>
      <c r="F292" s="6"/>
    </row>
    <row r="293" spans="2:6">
      <c r="B293" s="6"/>
      <c r="F293" s="6"/>
    </row>
    <row r="294" spans="2:6">
      <c r="B294" s="6"/>
      <c r="F294" s="6"/>
    </row>
    <row r="295" spans="2:6">
      <c r="B295" s="6"/>
      <c r="F295" s="6"/>
    </row>
    <row r="296" spans="2:6">
      <c r="B296" s="6"/>
      <c r="F296" s="6"/>
    </row>
    <row r="297" spans="2:6">
      <c r="B297" s="6"/>
      <c r="F297" s="6"/>
    </row>
    <row r="298" spans="2:6">
      <c r="B298" s="6"/>
      <c r="F298" s="6"/>
    </row>
    <row r="299" spans="2:6">
      <c r="B299" s="6"/>
      <c r="F299" s="6"/>
    </row>
    <row r="300" spans="2:6">
      <c r="B300" s="6"/>
      <c r="F300" s="6"/>
    </row>
    <row r="301" spans="2:6">
      <c r="B301" s="6"/>
      <c r="F301" s="6"/>
    </row>
    <row r="302" spans="2:6">
      <c r="B302" s="6"/>
      <c r="F302" s="6"/>
    </row>
    <row r="303" spans="2:6">
      <c r="B303" s="6"/>
      <c r="F303" s="6"/>
    </row>
    <row r="304" spans="2:6">
      <c r="B304" s="6"/>
      <c r="F304" s="6"/>
    </row>
    <row r="305" spans="2:6">
      <c r="B305" s="6"/>
      <c r="F305" s="6"/>
    </row>
    <row r="306" spans="2:6">
      <c r="B306" s="6"/>
      <c r="F306" s="6"/>
    </row>
    <row r="307" spans="2:6">
      <c r="B307" s="6"/>
      <c r="F307" s="6"/>
    </row>
    <row r="308" spans="2:6">
      <c r="B308" s="6"/>
      <c r="F308" s="6"/>
    </row>
    <row r="309" spans="2:6">
      <c r="B309" s="6"/>
      <c r="F309" s="6"/>
    </row>
    <row r="310" spans="2:6">
      <c r="B310" s="6"/>
      <c r="F310" s="6"/>
    </row>
    <row r="311" spans="2:6">
      <c r="B311" s="6"/>
      <c r="F311" s="6"/>
    </row>
    <row r="312" spans="2:6">
      <c r="B312" s="6"/>
      <c r="F312" s="6"/>
    </row>
    <row r="313" spans="2:6">
      <c r="B313" s="6"/>
      <c r="F313" s="6"/>
    </row>
    <row r="314" spans="2:6">
      <c r="B314" s="6"/>
      <c r="F314" s="6"/>
    </row>
    <row r="315" spans="2:6">
      <c r="B315" s="6"/>
      <c r="F315" s="6"/>
    </row>
    <row r="316" spans="2:6">
      <c r="B316" s="6"/>
      <c r="F316" s="6"/>
    </row>
    <row r="317" spans="2:6">
      <c r="B317" s="6"/>
      <c r="F317" s="6"/>
    </row>
    <row r="318" spans="2:6">
      <c r="B318" s="6"/>
      <c r="F318" s="6"/>
    </row>
    <row r="319" spans="2:6">
      <c r="B319" s="6"/>
      <c r="F319" s="6"/>
    </row>
    <row r="320" spans="2:6">
      <c r="B320" s="6"/>
      <c r="F320" s="6"/>
    </row>
    <row r="321" spans="2:6">
      <c r="B321" s="6"/>
      <c r="F321" s="6"/>
    </row>
    <row r="322" spans="2:6">
      <c r="B322" s="6"/>
      <c r="F322" s="6"/>
    </row>
    <row r="323" spans="2:6">
      <c r="B323" s="6"/>
      <c r="F323" s="6"/>
    </row>
    <row r="324" spans="2:6">
      <c r="B324" s="6"/>
      <c r="F324" s="6"/>
    </row>
    <row r="325" spans="2:6">
      <c r="B325" s="6"/>
      <c r="F325" s="6"/>
    </row>
    <row r="326" spans="2:6">
      <c r="B326" s="6"/>
      <c r="F326" s="6"/>
    </row>
    <row r="327" spans="2:6">
      <c r="B327" s="6"/>
      <c r="F327" s="6"/>
    </row>
    <row r="328" spans="2:6">
      <c r="B328" s="6"/>
      <c r="F328" s="6"/>
    </row>
    <row r="329" spans="2:6">
      <c r="B329" s="6"/>
      <c r="F329" s="6"/>
    </row>
    <row r="330" spans="2:6">
      <c r="B330" s="6"/>
      <c r="F330" s="6"/>
    </row>
    <row r="331" spans="2:6">
      <c r="B331" s="6"/>
      <c r="F331" s="6"/>
    </row>
    <row r="332" spans="2:6">
      <c r="B332" s="6"/>
      <c r="F332" s="6"/>
    </row>
    <row r="333" spans="2:6">
      <c r="B333" s="6"/>
      <c r="F333" s="6"/>
    </row>
    <row r="334" spans="2:6">
      <c r="B334" s="6"/>
      <c r="F334" s="6"/>
    </row>
    <row r="335" spans="2:6">
      <c r="B335" s="6"/>
      <c r="F335" s="6"/>
    </row>
    <row r="336" spans="2:6">
      <c r="B336" s="6"/>
      <c r="F336" s="6"/>
    </row>
    <row r="337" spans="2:6">
      <c r="B337" s="6"/>
      <c r="F337" s="6"/>
    </row>
    <row r="338" spans="2:6">
      <c r="B338" s="6"/>
      <c r="F338" s="6"/>
    </row>
    <row r="339" spans="2:6">
      <c r="B339" s="6"/>
      <c r="F339" s="6"/>
    </row>
    <row r="340" spans="2:6">
      <c r="B340" s="6"/>
      <c r="F340" s="6"/>
    </row>
    <row r="341" spans="2:6">
      <c r="B341" s="6"/>
      <c r="F341" s="6"/>
    </row>
    <row r="342" spans="2:6">
      <c r="B342" s="6"/>
      <c r="F342" s="6"/>
    </row>
    <row r="343" spans="2:6">
      <c r="B343" s="6"/>
      <c r="F343" s="6"/>
    </row>
    <row r="344" spans="2:6">
      <c r="B344" s="6"/>
      <c r="F344" s="6"/>
    </row>
    <row r="345" spans="2:6">
      <c r="B345" s="6"/>
      <c r="F345" s="6"/>
    </row>
    <row r="346" spans="2:6">
      <c r="B346" s="6"/>
      <c r="F346" s="6"/>
    </row>
    <row r="347" spans="2:6">
      <c r="B347" s="6"/>
      <c r="F347" s="6"/>
    </row>
    <row r="348" spans="2:6">
      <c r="B348" s="6"/>
      <c r="F348" s="6"/>
    </row>
    <row r="349" spans="2:6">
      <c r="B349" s="6"/>
      <c r="F349" s="6"/>
    </row>
    <row r="350" spans="2:6">
      <c r="B350" s="6"/>
      <c r="F350" s="6"/>
    </row>
    <row r="351" spans="2:6">
      <c r="B351" s="6"/>
      <c r="F351" s="6"/>
    </row>
    <row r="352" spans="2:6">
      <c r="B352" s="6"/>
      <c r="F352" s="6"/>
    </row>
    <row r="353" spans="2:6">
      <c r="B353" s="6"/>
      <c r="F353" s="6"/>
    </row>
    <row r="354" spans="2:6">
      <c r="B354" s="6"/>
      <c r="F354" s="6"/>
    </row>
    <row r="355" spans="2:6">
      <c r="B355" s="6"/>
      <c r="F355" s="6"/>
    </row>
    <row r="356" spans="2:6">
      <c r="B356" s="6"/>
      <c r="F356" s="6"/>
    </row>
    <row r="357" spans="2:6">
      <c r="B357" s="6"/>
      <c r="F357" s="6"/>
    </row>
    <row r="358" spans="2:6">
      <c r="B358" s="6"/>
      <c r="F358" s="6"/>
    </row>
    <row r="359" spans="2:6">
      <c r="B359" s="6"/>
      <c r="F359" s="6"/>
    </row>
    <row r="360" spans="2:6">
      <c r="B360" s="6"/>
      <c r="F360" s="6"/>
    </row>
    <row r="361" spans="2:6">
      <c r="B361" s="6"/>
      <c r="F361" s="6"/>
    </row>
    <row r="362" spans="2:6">
      <c r="B362" s="6"/>
      <c r="F362" s="6"/>
    </row>
    <row r="363" spans="2:6">
      <c r="B363" s="6"/>
      <c r="F363" s="6"/>
    </row>
    <row r="364" spans="2:6">
      <c r="B364" s="6"/>
      <c r="F364" s="6"/>
    </row>
    <row r="365" spans="2:6">
      <c r="B365" s="6"/>
      <c r="F365" s="6"/>
    </row>
    <row r="366" spans="2:6">
      <c r="B366" s="6"/>
      <c r="F366" s="6"/>
    </row>
    <row r="367" spans="2:6">
      <c r="B367" s="6"/>
      <c r="F367" s="6"/>
    </row>
    <row r="368" spans="2:6">
      <c r="B368" s="6"/>
      <c r="F368" s="6"/>
    </row>
    <row r="369" spans="2:6">
      <c r="B369" s="6"/>
      <c r="F369" s="6"/>
    </row>
    <row r="370" spans="2:6">
      <c r="B370" s="6"/>
      <c r="F370" s="6"/>
    </row>
    <row r="371" spans="2:6">
      <c r="B371" s="6"/>
      <c r="F371" s="6"/>
    </row>
    <row r="372" spans="2:6">
      <c r="B372" s="6"/>
      <c r="F372" s="6"/>
    </row>
    <row r="373" spans="2:6">
      <c r="B373" s="6"/>
      <c r="F373" s="6"/>
    </row>
    <row r="374" spans="2:6">
      <c r="B374" s="6"/>
      <c r="F374" s="6"/>
    </row>
    <row r="375" spans="2:6">
      <c r="B375" s="6"/>
      <c r="F375" s="6"/>
    </row>
    <row r="376" spans="2:6">
      <c r="B376" s="6"/>
      <c r="F376" s="6"/>
    </row>
    <row r="377" spans="2:6">
      <c r="B377" s="6"/>
      <c r="F377" s="6"/>
    </row>
    <row r="378" spans="2:6">
      <c r="B378" s="6"/>
      <c r="F378" s="6"/>
    </row>
    <row r="379" spans="2:6">
      <c r="B379" s="6"/>
      <c r="F379" s="6"/>
    </row>
    <row r="380" spans="2:6">
      <c r="B380" s="6"/>
      <c r="F380" s="6"/>
    </row>
    <row r="381" spans="2:6">
      <c r="B381" s="6"/>
      <c r="F381" s="6"/>
    </row>
    <row r="382" spans="2:6">
      <c r="B382" s="6"/>
      <c r="F382" s="6"/>
    </row>
    <row r="383" spans="2:6">
      <c r="B383" s="6"/>
      <c r="F383" s="6"/>
    </row>
    <row r="384" spans="2:6">
      <c r="B384" s="6"/>
      <c r="F384" s="6"/>
    </row>
    <row r="385" spans="2:6">
      <c r="B385" s="6"/>
      <c r="F385" s="6"/>
    </row>
    <row r="386" spans="2:6">
      <c r="B386" s="6"/>
      <c r="F386" s="6"/>
    </row>
    <row r="387" spans="2:6">
      <c r="B387" s="6"/>
      <c r="F387" s="6"/>
    </row>
    <row r="388" spans="2:6">
      <c r="B388" s="6"/>
      <c r="F388" s="6"/>
    </row>
    <row r="389" spans="2:6">
      <c r="B389" s="6"/>
      <c r="F389" s="6"/>
    </row>
    <row r="390" spans="2:6">
      <c r="B390" s="6"/>
      <c r="F390" s="6"/>
    </row>
    <row r="391" spans="2:6">
      <c r="B391" s="6"/>
      <c r="F391" s="6"/>
    </row>
    <row r="392" spans="2:6">
      <c r="B392" s="6"/>
      <c r="F392" s="6"/>
    </row>
    <row r="393" spans="2:6">
      <c r="B393" s="6"/>
      <c r="F393" s="6"/>
    </row>
    <row r="394" spans="2:6">
      <c r="B394" s="6"/>
      <c r="F394" s="6"/>
    </row>
    <row r="395" spans="2:6">
      <c r="B395" s="6"/>
      <c r="F395" s="6"/>
    </row>
    <row r="396" spans="2:6">
      <c r="B396" s="6"/>
      <c r="F396" s="6"/>
    </row>
    <row r="397" spans="2:6">
      <c r="B397" s="6"/>
      <c r="F397" s="6"/>
    </row>
    <row r="398" spans="2:6">
      <c r="B398" s="6"/>
      <c r="F398" s="6"/>
    </row>
    <row r="399" spans="2:6">
      <c r="B399" s="6"/>
      <c r="F399" s="6"/>
    </row>
    <row r="400" spans="2:6">
      <c r="B400" s="6"/>
      <c r="F400" s="6"/>
    </row>
    <row r="401" spans="2:6">
      <c r="B401" s="6"/>
      <c r="F401" s="6"/>
    </row>
    <row r="402" spans="2:6">
      <c r="B402" s="6"/>
      <c r="F402" s="6"/>
    </row>
    <row r="403" spans="2:6">
      <c r="B403" s="6"/>
      <c r="F403" s="6"/>
    </row>
    <row r="404" spans="2:6">
      <c r="B404" s="6"/>
      <c r="F404" s="6"/>
    </row>
    <row r="405" spans="2:6">
      <c r="B405" s="6"/>
      <c r="F405" s="6"/>
    </row>
    <row r="406" spans="2:6">
      <c r="B406" s="6"/>
      <c r="F406" s="6"/>
    </row>
    <row r="407" spans="2:6">
      <c r="B407" s="6"/>
      <c r="F407" s="6"/>
    </row>
    <row r="408" spans="2:6">
      <c r="B408" s="6"/>
      <c r="F408" s="6"/>
    </row>
    <row r="409" spans="2:6">
      <c r="B409" s="6"/>
      <c r="F409" s="6"/>
    </row>
    <row r="410" spans="2:6">
      <c r="B410" s="6"/>
      <c r="F410" s="6"/>
    </row>
    <row r="411" spans="2:6">
      <c r="B411" s="6"/>
      <c r="F411" s="6"/>
    </row>
    <row r="412" spans="2:6">
      <c r="B412" s="6"/>
      <c r="F412" s="6"/>
    </row>
    <row r="413" spans="2:6">
      <c r="B413" s="6"/>
      <c r="F413" s="6"/>
    </row>
    <row r="414" spans="2:6">
      <c r="B414" s="6"/>
      <c r="F414" s="6"/>
    </row>
    <row r="415" spans="2:6">
      <c r="B415" s="6"/>
      <c r="F415" s="6"/>
    </row>
    <row r="416" spans="2:6">
      <c r="B416" s="6"/>
      <c r="F416" s="6"/>
    </row>
    <row r="417" spans="2:6">
      <c r="B417" s="6"/>
      <c r="F417" s="6"/>
    </row>
    <row r="418" spans="2:6">
      <c r="B418" s="6"/>
      <c r="F418" s="6"/>
    </row>
    <row r="419" spans="2:6">
      <c r="B419" s="6"/>
      <c r="F419" s="6"/>
    </row>
    <row r="420" spans="2:6">
      <c r="B420" s="6"/>
      <c r="F420" s="6"/>
    </row>
    <row r="421" spans="2:6">
      <c r="B421" s="6"/>
      <c r="F421" s="6"/>
    </row>
    <row r="422" spans="2:6">
      <c r="B422" s="6"/>
      <c r="F422" s="6"/>
    </row>
    <row r="423" spans="2:6">
      <c r="B423" s="6"/>
      <c r="F423" s="6"/>
    </row>
    <row r="424" spans="2:6">
      <c r="B424" s="6"/>
      <c r="F424" s="6"/>
    </row>
    <row r="425" spans="2:6">
      <c r="B425" s="6"/>
      <c r="F425" s="6"/>
    </row>
    <row r="426" spans="2:6">
      <c r="B426" s="6"/>
      <c r="F426" s="6"/>
    </row>
    <row r="427" spans="2:6">
      <c r="B427" s="6"/>
      <c r="F427" s="6"/>
    </row>
    <row r="428" spans="2:6">
      <c r="B428" s="6"/>
      <c r="F428" s="6"/>
    </row>
    <row r="429" spans="2:6">
      <c r="B429" s="6"/>
      <c r="F429" s="6"/>
    </row>
    <row r="430" spans="2:6">
      <c r="B430" s="6"/>
      <c r="F430" s="6"/>
    </row>
    <row r="431" spans="2:6">
      <c r="B431" s="6"/>
      <c r="F431" s="6"/>
    </row>
    <row r="432" spans="2:6">
      <c r="B432" s="6"/>
      <c r="F432" s="6"/>
    </row>
    <row r="433" spans="2:6">
      <c r="B433" s="6"/>
      <c r="F433" s="6"/>
    </row>
    <row r="434" spans="2:6">
      <c r="B434" s="6"/>
      <c r="F434" s="6"/>
    </row>
    <row r="435" spans="2:6">
      <c r="B435" s="6"/>
      <c r="F435" s="6"/>
    </row>
    <row r="436" spans="2:6">
      <c r="B436" s="6"/>
      <c r="F436" s="6"/>
    </row>
    <row r="437" spans="2:6">
      <c r="B437" s="6"/>
      <c r="F437" s="6"/>
    </row>
    <row r="438" spans="2:6">
      <c r="B438" s="6"/>
      <c r="F438" s="6"/>
    </row>
    <row r="439" spans="2:6">
      <c r="B439" s="6"/>
      <c r="F439" s="6"/>
    </row>
    <row r="440" spans="2:6">
      <c r="B440" s="6"/>
      <c r="F440" s="6"/>
    </row>
    <row r="441" spans="2:6">
      <c r="B441" s="6"/>
      <c r="F441" s="6"/>
    </row>
    <row r="442" spans="2:6">
      <c r="B442" s="6"/>
      <c r="F442" s="6"/>
    </row>
    <row r="443" spans="2:6">
      <c r="B443" s="6"/>
      <c r="F443" s="6"/>
    </row>
    <row r="444" spans="2:6">
      <c r="B444" s="6"/>
      <c r="F444" s="6"/>
    </row>
    <row r="445" spans="2:6">
      <c r="B445" s="6"/>
      <c r="F445" s="6"/>
    </row>
    <row r="446" spans="2:6">
      <c r="B446" s="6"/>
      <c r="F446" s="6"/>
    </row>
    <row r="447" spans="2:6">
      <c r="B447" s="6"/>
      <c r="F447" s="6"/>
    </row>
    <row r="448" spans="2:6">
      <c r="B448" s="6"/>
      <c r="F448" s="6"/>
    </row>
    <row r="449" spans="2:6">
      <c r="B449" s="6"/>
      <c r="F449" s="6"/>
    </row>
    <row r="450" spans="2:6">
      <c r="B450" s="6"/>
      <c r="F450" s="6"/>
    </row>
    <row r="451" spans="2:6">
      <c r="B451" s="6"/>
      <c r="F451" s="6"/>
    </row>
    <row r="452" spans="2:6">
      <c r="B452" s="6"/>
      <c r="F452" s="6"/>
    </row>
    <row r="453" spans="2:6">
      <c r="B453" s="6"/>
      <c r="F453" s="6"/>
    </row>
    <row r="454" spans="2:6">
      <c r="B454" s="6"/>
      <c r="F454" s="6"/>
    </row>
    <row r="455" spans="2:6">
      <c r="B455" s="6"/>
      <c r="F455" s="6"/>
    </row>
    <row r="456" spans="2:6">
      <c r="B456" s="6"/>
      <c r="F456" s="6"/>
    </row>
    <row r="457" spans="2:6">
      <c r="B457" s="6"/>
      <c r="F457" s="6"/>
    </row>
    <row r="458" spans="2:6">
      <c r="B458" s="6"/>
      <c r="F458" s="6"/>
    </row>
    <row r="459" spans="2:6">
      <c r="B459" s="6"/>
      <c r="F459" s="6"/>
    </row>
    <row r="460" spans="2:6">
      <c r="B460" s="6"/>
      <c r="F460" s="6"/>
    </row>
    <row r="461" spans="2:6">
      <c r="B461" s="6"/>
      <c r="F461" s="6"/>
    </row>
    <row r="462" spans="2:6">
      <c r="B462" s="6"/>
      <c r="F462" s="6"/>
    </row>
    <row r="463" spans="2:6">
      <c r="B463" s="6"/>
      <c r="F463" s="6"/>
    </row>
    <row r="464" spans="2:6">
      <c r="B464" s="6"/>
      <c r="F464" s="6"/>
    </row>
    <row r="465" spans="2:6">
      <c r="B465" s="6"/>
      <c r="F465" s="6"/>
    </row>
    <row r="466" spans="2:6">
      <c r="B466" s="6"/>
      <c r="F466" s="6"/>
    </row>
    <row r="467" spans="2:6">
      <c r="B467" s="6"/>
      <c r="F467" s="6"/>
    </row>
    <row r="468" spans="2:6">
      <c r="B468" s="6"/>
      <c r="F468" s="6"/>
    </row>
    <row r="469" spans="2:6">
      <c r="B469" s="6"/>
      <c r="F469" s="6"/>
    </row>
    <row r="470" spans="2:6">
      <c r="B470" s="6"/>
      <c r="F470" s="6"/>
    </row>
    <row r="471" spans="2:6">
      <c r="B471" s="6"/>
      <c r="F471" s="6"/>
    </row>
    <row r="472" spans="2:6">
      <c r="B472" s="6"/>
      <c r="F472" s="6"/>
    </row>
    <row r="473" spans="2:6">
      <c r="B473" s="6"/>
      <c r="F473" s="6"/>
    </row>
    <row r="474" spans="2:6">
      <c r="B474" s="6"/>
      <c r="F474" s="6"/>
    </row>
    <row r="475" spans="2:6">
      <c r="B475" s="6"/>
      <c r="F475" s="6"/>
    </row>
    <row r="476" spans="2:6">
      <c r="B476" s="6"/>
      <c r="F476" s="6"/>
    </row>
    <row r="477" spans="2:6">
      <c r="B477" s="6"/>
      <c r="F477" s="6"/>
    </row>
    <row r="478" spans="2:6">
      <c r="B478" s="6"/>
      <c r="F478" s="6"/>
    </row>
    <row r="479" spans="2:6">
      <c r="B479" s="6"/>
      <c r="F479" s="6"/>
    </row>
    <row r="480" spans="2:6">
      <c r="B480" s="6"/>
      <c r="F480" s="6"/>
    </row>
    <row r="481" spans="2:6">
      <c r="B481" s="6"/>
      <c r="F481" s="6"/>
    </row>
    <row r="482" spans="2:6">
      <c r="B482" s="6"/>
      <c r="F482" s="6"/>
    </row>
    <row r="483" spans="2:6">
      <c r="B483" s="6"/>
      <c r="F483" s="6"/>
    </row>
    <row r="484" spans="2:6">
      <c r="B484" s="6"/>
      <c r="F484" s="6"/>
    </row>
    <row r="485" spans="2:6">
      <c r="B485" s="6"/>
      <c r="F485" s="6"/>
    </row>
    <row r="486" spans="2:6">
      <c r="B486" s="6"/>
      <c r="F486" s="6"/>
    </row>
    <row r="487" spans="2:6">
      <c r="B487" s="6"/>
      <c r="F487" s="6"/>
    </row>
    <row r="488" spans="2:6">
      <c r="B488" s="6"/>
      <c r="F488" s="6"/>
    </row>
    <row r="489" spans="2:6">
      <c r="B489" s="6"/>
      <c r="F489" s="6"/>
    </row>
    <row r="490" spans="2:6">
      <c r="B490" s="6"/>
      <c r="F490" s="6"/>
    </row>
    <row r="491" spans="2:6">
      <c r="B491" s="6"/>
      <c r="F491" s="6"/>
    </row>
    <row r="492" spans="2:6">
      <c r="B492" s="6"/>
      <c r="F492" s="6"/>
    </row>
    <row r="493" spans="2:6">
      <c r="B493" s="6"/>
      <c r="F493" s="6"/>
    </row>
    <row r="494" spans="2:6">
      <c r="B494" s="6"/>
      <c r="F494" s="6"/>
    </row>
    <row r="495" spans="2:6">
      <c r="B495" s="6"/>
      <c r="F495" s="6"/>
    </row>
    <row r="496" spans="2:6">
      <c r="B496" s="6"/>
      <c r="F496" s="6"/>
    </row>
    <row r="497" spans="2:6">
      <c r="B497" s="6"/>
      <c r="F497" s="6"/>
    </row>
    <row r="498" spans="2:6">
      <c r="B498" s="6"/>
      <c r="F498" s="6"/>
    </row>
    <row r="499" spans="2:6">
      <c r="B499" s="6"/>
      <c r="F499" s="6"/>
    </row>
    <row r="500" spans="2:6">
      <c r="B500" s="6"/>
      <c r="F500" s="6"/>
    </row>
    <row r="501" spans="2:6">
      <c r="B501" s="6"/>
      <c r="F501" s="6"/>
    </row>
    <row r="502" spans="2:6">
      <c r="B502" s="6"/>
      <c r="F502" s="6"/>
    </row>
    <row r="503" spans="2:6">
      <c r="B503" s="6"/>
      <c r="F503" s="6"/>
    </row>
    <row r="504" spans="2:6">
      <c r="B504" s="6"/>
      <c r="F504" s="6"/>
    </row>
    <row r="505" spans="2:6">
      <c r="B505" s="6"/>
      <c r="F505" s="6"/>
    </row>
    <row r="506" spans="2:6">
      <c r="B506" s="6"/>
      <c r="F506" s="6"/>
    </row>
    <row r="507" spans="2:6">
      <c r="B507" s="6"/>
      <c r="F507" s="6"/>
    </row>
    <row r="508" spans="2:6">
      <c r="B508" s="6"/>
      <c r="F508" s="6"/>
    </row>
    <row r="509" spans="2:6">
      <c r="B509" s="6"/>
      <c r="F509" s="6"/>
    </row>
    <row r="510" spans="2:6">
      <c r="B510" s="6"/>
      <c r="F510" s="6"/>
    </row>
    <row r="511" spans="2:6">
      <c r="B511" s="6"/>
      <c r="F511" s="6"/>
    </row>
    <row r="512" spans="2:6">
      <c r="B512" s="6"/>
      <c r="F512" s="6"/>
    </row>
    <row r="513" spans="2:6">
      <c r="B513" s="6"/>
      <c r="F513" s="6"/>
    </row>
    <row r="514" spans="2:6">
      <c r="B514" s="6"/>
      <c r="F514" s="6"/>
    </row>
    <row r="515" spans="2:6">
      <c r="B515" s="6"/>
      <c r="F515" s="6"/>
    </row>
    <row r="516" spans="2:6">
      <c r="B516" s="6"/>
      <c r="F516" s="6"/>
    </row>
    <row r="517" spans="2:6">
      <c r="B517" s="6"/>
      <c r="F517" s="6"/>
    </row>
    <row r="518" spans="2:6">
      <c r="B518" s="6"/>
      <c r="F518" s="6"/>
    </row>
    <row r="519" spans="2:6">
      <c r="B519" s="6"/>
      <c r="F519" s="6"/>
    </row>
    <row r="520" spans="2:6">
      <c r="B520" s="6"/>
      <c r="F520" s="6"/>
    </row>
    <row r="521" spans="2:6">
      <c r="B521" s="6"/>
      <c r="F521" s="6"/>
    </row>
    <row r="522" spans="2:6">
      <c r="B522" s="6"/>
      <c r="F522" s="6"/>
    </row>
    <row r="523" spans="2:6">
      <c r="B523" s="6"/>
      <c r="F523" s="6"/>
    </row>
    <row r="524" spans="2:6">
      <c r="B524" s="6"/>
      <c r="F524" s="6"/>
    </row>
    <row r="525" spans="2:6">
      <c r="B525" s="6"/>
      <c r="F525" s="6"/>
    </row>
    <row r="526" spans="2:6">
      <c r="B526" s="6"/>
      <c r="F526" s="6"/>
    </row>
    <row r="527" spans="2:6">
      <c r="B527" s="6"/>
      <c r="F527" s="6"/>
    </row>
    <row r="528" spans="2:6">
      <c r="B528" s="6"/>
      <c r="F528" s="6"/>
    </row>
    <row r="529" spans="2:6">
      <c r="B529" s="6"/>
      <c r="F529" s="6"/>
    </row>
    <row r="530" spans="2:6">
      <c r="B530" s="6"/>
      <c r="F530" s="6"/>
    </row>
    <row r="531" spans="2:6">
      <c r="B531" s="6"/>
      <c r="F531" s="6"/>
    </row>
    <row r="532" spans="2:6">
      <c r="B532" s="6"/>
      <c r="F532" s="6"/>
    </row>
    <row r="533" spans="2:6">
      <c r="B533" s="6"/>
      <c r="F533" s="6"/>
    </row>
    <row r="534" spans="2:6">
      <c r="B534" s="6"/>
      <c r="F534" s="6"/>
    </row>
    <row r="535" spans="2:6">
      <c r="B535" s="6"/>
      <c r="F535" s="6"/>
    </row>
    <row r="536" spans="2:6">
      <c r="B536" s="6"/>
      <c r="F536" s="6"/>
    </row>
    <row r="537" spans="2:6">
      <c r="B537" s="6"/>
      <c r="F537" s="6"/>
    </row>
    <row r="538" spans="2:6">
      <c r="B538" s="6"/>
      <c r="F538" s="6"/>
    </row>
    <row r="539" spans="2:6">
      <c r="B539" s="6"/>
      <c r="F539" s="6"/>
    </row>
    <row r="540" spans="2:6">
      <c r="B540" s="6"/>
      <c r="F540" s="6"/>
    </row>
    <row r="541" spans="2:6">
      <c r="B541" s="6"/>
      <c r="F541" s="6"/>
    </row>
    <row r="542" spans="2:6">
      <c r="B542" s="6"/>
      <c r="F542" s="6"/>
    </row>
    <row r="543" spans="2:6">
      <c r="B543" s="6"/>
      <c r="F543" s="6"/>
    </row>
    <row r="544" spans="2:6">
      <c r="B544" s="6"/>
      <c r="F544" s="6"/>
    </row>
    <row r="545" spans="2:6">
      <c r="B545" s="6"/>
      <c r="F545" s="6"/>
    </row>
    <row r="546" spans="2:6">
      <c r="B546" s="6"/>
      <c r="F546" s="6"/>
    </row>
    <row r="547" spans="2:6">
      <c r="B547" s="6"/>
      <c r="F547" s="6"/>
    </row>
    <row r="548" spans="2:6">
      <c r="B548" s="6"/>
      <c r="F548" s="6"/>
    </row>
    <row r="549" spans="2:6">
      <c r="B549" s="6"/>
      <c r="F549" s="6"/>
    </row>
    <row r="550" spans="2:6">
      <c r="B550" s="6"/>
      <c r="F550" s="6"/>
    </row>
    <row r="551" spans="2:6">
      <c r="B551" s="6"/>
      <c r="F551" s="6"/>
    </row>
    <row r="552" spans="2:6">
      <c r="B552" s="6"/>
      <c r="F552" s="6"/>
    </row>
    <row r="553" spans="2:6">
      <c r="B553" s="6"/>
      <c r="F553" s="6"/>
    </row>
    <row r="554" spans="2:6">
      <c r="B554" s="6"/>
      <c r="F554" s="6"/>
    </row>
    <row r="555" spans="2:6">
      <c r="B555" s="6"/>
      <c r="F555" s="6"/>
    </row>
    <row r="556" spans="2:6">
      <c r="B556" s="6"/>
      <c r="F556" s="6"/>
    </row>
    <row r="557" spans="2:6">
      <c r="B557" s="6"/>
      <c r="F557" s="6"/>
    </row>
    <row r="558" spans="2:6">
      <c r="B558" s="6"/>
      <c r="F558" s="6"/>
    </row>
    <row r="559" spans="2:6">
      <c r="B559" s="6"/>
      <c r="F559" s="6"/>
    </row>
    <row r="560" spans="2:6">
      <c r="B560" s="6"/>
      <c r="F560" s="6"/>
    </row>
    <row r="561" spans="2:6">
      <c r="B561" s="6"/>
      <c r="F561" s="6"/>
    </row>
    <row r="562" spans="2:6">
      <c r="B562" s="6"/>
      <c r="F562" s="6"/>
    </row>
    <row r="563" spans="2:6">
      <c r="B563" s="6"/>
      <c r="F563" s="6"/>
    </row>
    <row r="564" spans="2:6">
      <c r="B564" s="6"/>
      <c r="F564" s="6"/>
    </row>
    <row r="565" spans="2:6">
      <c r="B565" s="6"/>
      <c r="F565" s="6"/>
    </row>
    <row r="566" spans="2:6">
      <c r="B566" s="6"/>
      <c r="F566" s="6"/>
    </row>
    <row r="567" spans="2:6">
      <c r="B567" s="6"/>
      <c r="F567" s="6"/>
    </row>
    <row r="568" spans="2:6">
      <c r="B568" s="6"/>
      <c r="F568" s="6"/>
    </row>
    <row r="569" spans="2:6">
      <c r="B569" s="6"/>
      <c r="F569" s="6"/>
    </row>
    <row r="570" spans="2:6">
      <c r="B570" s="6"/>
      <c r="F570" s="6"/>
    </row>
    <row r="571" spans="2:6">
      <c r="B571" s="6"/>
      <c r="F571" s="6"/>
    </row>
    <row r="572" spans="2:6">
      <c r="B572" s="6"/>
      <c r="F572" s="6"/>
    </row>
    <row r="573" spans="2:6">
      <c r="B573" s="6"/>
      <c r="F573" s="6"/>
    </row>
    <row r="574" spans="2:6">
      <c r="B574" s="6"/>
      <c r="F574" s="6"/>
    </row>
    <row r="575" spans="2:6">
      <c r="B575" s="6"/>
      <c r="F575" s="6"/>
    </row>
    <row r="576" spans="2:6">
      <c r="B576" s="6"/>
      <c r="F576" s="6"/>
    </row>
    <row r="577" spans="2:6">
      <c r="B577" s="6"/>
      <c r="F577" s="6"/>
    </row>
    <row r="578" spans="2:6">
      <c r="B578" s="6"/>
      <c r="F578" s="6"/>
    </row>
    <row r="579" spans="2:6">
      <c r="B579" s="6"/>
      <c r="F579" s="6"/>
    </row>
    <row r="580" spans="2:6">
      <c r="B580" s="6"/>
      <c r="F580" s="6"/>
    </row>
    <row r="581" spans="2:6">
      <c r="B581" s="6"/>
      <c r="F581" s="6"/>
    </row>
    <row r="582" spans="2:6">
      <c r="B582" s="6"/>
      <c r="F582" s="6"/>
    </row>
    <row r="583" spans="2:6">
      <c r="B583" s="6"/>
      <c r="F583" s="6"/>
    </row>
    <row r="584" spans="2:6">
      <c r="B584" s="6"/>
      <c r="F584" s="6"/>
    </row>
    <row r="585" spans="2:6">
      <c r="B585" s="6"/>
      <c r="F585" s="6"/>
    </row>
    <row r="586" spans="2:6">
      <c r="B586" s="6"/>
      <c r="F586" s="6"/>
    </row>
    <row r="587" spans="2:6">
      <c r="B587" s="6"/>
      <c r="F587" s="6"/>
    </row>
    <row r="588" spans="2:6">
      <c r="B588" s="6"/>
      <c r="F588" s="6"/>
    </row>
    <row r="589" spans="2:6">
      <c r="B589" s="6"/>
      <c r="F589" s="6"/>
    </row>
    <row r="590" spans="2:6">
      <c r="B590" s="6"/>
      <c r="F590" s="6"/>
    </row>
    <row r="591" spans="2:6">
      <c r="B591" s="6"/>
      <c r="F591" s="6"/>
    </row>
    <row r="592" spans="2:6">
      <c r="B592" s="6"/>
      <c r="F592" s="6"/>
    </row>
    <row r="593" spans="2:6">
      <c r="B593" s="6"/>
      <c r="F593" s="6"/>
    </row>
    <row r="594" spans="2:6">
      <c r="B594" s="6"/>
      <c r="F594" s="6"/>
    </row>
    <row r="595" spans="2:6">
      <c r="B595" s="6"/>
      <c r="F595" s="6"/>
    </row>
    <row r="596" spans="2:6">
      <c r="B596" s="6"/>
      <c r="F596" s="6"/>
    </row>
    <row r="597" spans="2:6">
      <c r="B597" s="6"/>
      <c r="F597" s="6"/>
    </row>
    <row r="598" spans="2:6">
      <c r="B598" s="6"/>
      <c r="F598" s="6"/>
    </row>
    <row r="599" spans="2:6">
      <c r="B599" s="6"/>
      <c r="F599" s="6"/>
    </row>
    <row r="600" spans="2:6">
      <c r="B600" s="6"/>
      <c r="F600" s="6"/>
    </row>
    <row r="601" spans="2:6">
      <c r="B601" s="6"/>
      <c r="F601" s="6"/>
    </row>
    <row r="602" spans="2:6">
      <c r="B602" s="6"/>
      <c r="F602" s="6"/>
    </row>
    <row r="603" spans="2:6">
      <c r="B603" s="6"/>
      <c r="F603" s="6"/>
    </row>
    <row r="604" spans="2:6">
      <c r="B604" s="6"/>
      <c r="F604" s="6"/>
    </row>
    <row r="605" spans="2:6">
      <c r="B605" s="6"/>
      <c r="F605" s="6"/>
    </row>
    <row r="606" spans="2:6">
      <c r="B606" s="6"/>
      <c r="F606" s="6"/>
    </row>
    <row r="607" spans="2:6">
      <c r="B607" s="6"/>
      <c r="F607" s="6"/>
    </row>
    <row r="608" spans="2:6">
      <c r="B608" s="6"/>
      <c r="F608" s="6"/>
    </row>
    <row r="609" spans="2:6">
      <c r="B609" s="6"/>
      <c r="F609" s="6"/>
    </row>
    <row r="610" spans="2:6">
      <c r="B610" s="6"/>
      <c r="F610" s="6"/>
    </row>
    <row r="611" spans="2:6">
      <c r="B611" s="6"/>
      <c r="F611" s="6"/>
    </row>
    <row r="612" spans="2:6">
      <c r="B612" s="6"/>
      <c r="F612" s="6"/>
    </row>
    <row r="613" spans="2:6">
      <c r="B613" s="6"/>
      <c r="F613" s="6"/>
    </row>
    <row r="614" spans="2:6">
      <c r="B614" s="6"/>
      <c r="F614" s="6"/>
    </row>
    <row r="615" spans="2:6">
      <c r="B615" s="6"/>
      <c r="F615" s="6"/>
    </row>
    <row r="616" spans="2:6">
      <c r="B616" s="6"/>
      <c r="F616" s="6"/>
    </row>
    <row r="617" spans="2:6">
      <c r="B617" s="6"/>
      <c r="F617" s="6"/>
    </row>
    <row r="618" spans="2:6">
      <c r="B618" s="6"/>
      <c r="F618" s="6"/>
    </row>
    <row r="619" spans="2:6">
      <c r="B619" s="6"/>
      <c r="F619" s="6"/>
    </row>
    <row r="620" spans="2:6">
      <c r="B620" s="6"/>
      <c r="F620" s="6"/>
    </row>
    <row r="621" spans="2:6">
      <c r="B621" s="6"/>
      <c r="F621" s="6"/>
    </row>
    <row r="622" spans="2:6">
      <c r="B622" s="6"/>
      <c r="F622" s="6"/>
    </row>
    <row r="623" spans="2:6">
      <c r="B623" s="6"/>
      <c r="F623" s="6"/>
    </row>
    <row r="624" spans="2:6">
      <c r="B624" s="6"/>
      <c r="F624" s="6"/>
    </row>
    <row r="625" spans="2:6">
      <c r="B625" s="6"/>
      <c r="F625" s="6"/>
    </row>
    <row r="626" spans="2:6">
      <c r="B626" s="6"/>
      <c r="F626" s="6"/>
    </row>
    <row r="627" spans="2:6">
      <c r="B627" s="6"/>
      <c r="F627" s="6"/>
    </row>
    <row r="628" spans="2:6">
      <c r="B628" s="6"/>
      <c r="F628" s="6"/>
    </row>
    <row r="629" spans="2:6">
      <c r="B629" s="6"/>
      <c r="F629" s="6"/>
    </row>
    <row r="630" spans="2:6">
      <c r="B630" s="6"/>
      <c r="F630" s="6"/>
    </row>
    <row r="631" spans="2:6">
      <c r="B631" s="6"/>
      <c r="F631" s="6"/>
    </row>
    <row r="632" spans="2:6">
      <c r="B632" s="6"/>
      <c r="F632" s="6"/>
    </row>
    <row r="633" spans="2:6">
      <c r="B633" s="6"/>
      <c r="F633" s="6"/>
    </row>
    <row r="634" spans="2:6">
      <c r="B634" s="6"/>
      <c r="F634" s="6"/>
    </row>
    <row r="635" spans="2:6">
      <c r="B635" s="6"/>
      <c r="F635" s="6"/>
    </row>
    <row r="636" spans="2:6">
      <c r="B636" s="6"/>
      <c r="F636" s="6"/>
    </row>
    <row r="637" spans="2:6">
      <c r="B637" s="6"/>
      <c r="F637" s="6"/>
    </row>
    <row r="638" spans="2:6">
      <c r="B638" s="6"/>
      <c r="F638" s="6"/>
    </row>
    <row r="639" spans="2:6">
      <c r="B639" s="6"/>
      <c r="F639" s="6"/>
    </row>
    <row r="640" spans="2:6">
      <c r="B640" s="6"/>
      <c r="F640" s="6"/>
    </row>
    <row r="641" spans="2:6">
      <c r="B641" s="6"/>
      <c r="F641" s="6"/>
    </row>
    <row r="642" spans="2:6">
      <c r="B642" s="6"/>
      <c r="F642" s="6"/>
    </row>
    <row r="643" spans="2:6">
      <c r="B643" s="6"/>
      <c r="F643" s="6"/>
    </row>
    <row r="644" spans="2:6">
      <c r="B644" s="6"/>
      <c r="F644" s="6"/>
    </row>
    <row r="645" spans="2:6">
      <c r="B645" s="6"/>
      <c r="F645" s="6"/>
    </row>
    <row r="646" spans="2:6">
      <c r="B646" s="6"/>
      <c r="F646" s="6"/>
    </row>
    <row r="647" spans="2:6">
      <c r="B647" s="6"/>
      <c r="F647" s="6"/>
    </row>
    <row r="648" spans="2:6">
      <c r="B648" s="6"/>
      <c r="F648" s="6"/>
    </row>
    <row r="649" spans="2:6">
      <c r="B649" s="6"/>
      <c r="F649" s="6"/>
    </row>
    <row r="650" spans="2:6">
      <c r="B650" s="6"/>
      <c r="F650" s="6"/>
    </row>
    <row r="651" spans="2:6">
      <c r="B651" s="6"/>
      <c r="F651" s="6"/>
    </row>
    <row r="652" spans="2:6">
      <c r="B652" s="6"/>
      <c r="F652" s="6"/>
    </row>
    <row r="653" spans="2:6">
      <c r="B653" s="6"/>
      <c r="F653" s="6"/>
    </row>
    <row r="654" spans="2:6">
      <c r="B654" s="6"/>
      <c r="F654" s="6"/>
    </row>
    <row r="655" spans="2:6">
      <c r="B655" s="6"/>
      <c r="F655" s="6"/>
    </row>
    <row r="656" spans="2:6">
      <c r="B656" s="6"/>
      <c r="F656" s="6"/>
    </row>
    <row r="657" spans="2:6">
      <c r="B657" s="6"/>
      <c r="F657" s="6"/>
    </row>
    <row r="658" spans="2:6">
      <c r="B658" s="6"/>
      <c r="F658" s="6"/>
    </row>
    <row r="659" spans="2:6">
      <c r="B659" s="6"/>
      <c r="F659" s="6"/>
    </row>
    <row r="660" spans="2:6">
      <c r="B660" s="6"/>
      <c r="F660" s="6"/>
    </row>
    <row r="661" spans="2:6">
      <c r="B661" s="6"/>
      <c r="F661" s="6"/>
    </row>
    <row r="662" spans="2:6">
      <c r="B662" s="6"/>
      <c r="F662" s="6"/>
    </row>
    <row r="663" spans="2:6">
      <c r="B663" s="6"/>
      <c r="F663" s="6"/>
    </row>
    <row r="664" spans="2:6">
      <c r="B664" s="6"/>
      <c r="F664" s="6"/>
    </row>
    <row r="665" spans="2:6">
      <c r="B665" s="6"/>
      <c r="F665" s="6"/>
    </row>
    <row r="666" spans="2:6">
      <c r="B666" s="6"/>
      <c r="F666" s="6"/>
    </row>
    <row r="667" spans="2:6">
      <c r="B667" s="6"/>
      <c r="F667" s="6"/>
    </row>
    <row r="668" spans="2:6">
      <c r="B668" s="6"/>
      <c r="F668" s="6"/>
    </row>
    <row r="669" spans="2:6">
      <c r="B669" s="6"/>
      <c r="F669" s="6"/>
    </row>
    <row r="670" spans="2:6">
      <c r="B670" s="6"/>
      <c r="F670" s="6"/>
    </row>
    <row r="671" spans="2:6">
      <c r="B671" s="6"/>
      <c r="F671" s="6"/>
    </row>
    <row r="672" spans="2:6">
      <c r="B672" s="6"/>
      <c r="F672" s="6"/>
    </row>
    <row r="673" spans="2:6">
      <c r="B673" s="6"/>
      <c r="F673" s="6"/>
    </row>
    <row r="674" spans="2:6">
      <c r="B674" s="6"/>
      <c r="F674" s="6"/>
    </row>
    <row r="675" spans="2:6">
      <c r="B675" s="6"/>
      <c r="F675" s="6"/>
    </row>
    <row r="676" spans="2:6">
      <c r="B676" s="6"/>
      <c r="F676" s="6"/>
    </row>
    <row r="677" spans="2:6">
      <c r="B677" s="6"/>
      <c r="F677" s="6"/>
    </row>
    <row r="678" spans="2:6">
      <c r="B678" s="6"/>
      <c r="F678" s="6"/>
    </row>
    <row r="679" spans="2:6">
      <c r="B679" s="6"/>
      <c r="F679" s="6"/>
    </row>
    <row r="680" spans="2:6">
      <c r="B680" s="6"/>
      <c r="F680" s="6"/>
    </row>
    <row r="681" spans="2:6">
      <c r="B681" s="6"/>
      <c r="F681" s="6"/>
    </row>
    <row r="682" spans="2:6">
      <c r="B682" s="6"/>
      <c r="F682" s="6"/>
    </row>
    <row r="683" spans="2:6">
      <c r="B683" s="6"/>
      <c r="F683" s="6"/>
    </row>
    <row r="684" spans="2:6">
      <c r="B684" s="6"/>
      <c r="F684" s="6"/>
    </row>
    <row r="685" spans="2:6">
      <c r="B685" s="6"/>
      <c r="F685" s="6"/>
    </row>
    <row r="686" spans="2:6">
      <c r="B686" s="6"/>
      <c r="F686" s="6"/>
    </row>
    <row r="687" spans="2:6">
      <c r="B687" s="6"/>
      <c r="F687" s="6"/>
    </row>
    <row r="688" spans="2:6">
      <c r="B688" s="6"/>
      <c r="F688" s="6"/>
    </row>
    <row r="689" spans="2:6">
      <c r="B689" s="6"/>
      <c r="F689" s="6"/>
    </row>
    <row r="690" spans="2:6">
      <c r="B690" s="6"/>
      <c r="F690" s="6"/>
    </row>
    <row r="691" spans="2:6">
      <c r="B691" s="6"/>
      <c r="F691" s="6"/>
    </row>
    <row r="692" spans="2:6">
      <c r="B692" s="6"/>
      <c r="F692" s="6"/>
    </row>
    <row r="693" spans="2:6">
      <c r="B693" s="6"/>
      <c r="F693" s="6"/>
    </row>
    <row r="694" spans="2:6">
      <c r="B694" s="6"/>
      <c r="F694" s="6"/>
    </row>
    <row r="695" spans="2:6">
      <c r="B695" s="6"/>
      <c r="F695" s="6"/>
    </row>
    <row r="696" spans="2:6">
      <c r="B696" s="6"/>
      <c r="F696" s="6"/>
    </row>
    <row r="697" spans="2:6">
      <c r="B697" s="6"/>
      <c r="F697" s="6"/>
    </row>
    <row r="698" spans="2:6">
      <c r="B698" s="6"/>
      <c r="F698" s="6"/>
    </row>
    <row r="699" spans="2:6">
      <c r="B699" s="6"/>
      <c r="F699" s="6"/>
    </row>
    <row r="700" spans="2:6">
      <c r="B700" s="6"/>
      <c r="F700" s="6"/>
    </row>
    <row r="701" spans="2:6">
      <c r="B701" s="6"/>
      <c r="F701" s="6"/>
    </row>
    <row r="702" spans="2:6">
      <c r="B702" s="6"/>
      <c r="F702" s="6"/>
    </row>
    <row r="703" spans="2:6">
      <c r="B703" s="6"/>
      <c r="F703" s="6"/>
    </row>
    <row r="704" spans="2:6">
      <c r="B704" s="6"/>
      <c r="F704" s="6"/>
    </row>
    <row r="705" spans="2:6">
      <c r="B705" s="6"/>
      <c r="F705" s="6"/>
    </row>
    <row r="706" spans="2:6">
      <c r="B706" s="6"/>
      <c r="F706" s="6"/>
    </row>
    <row r="707" spans="2:6">
      <c r="B707" s="6"/>
      <c r="F707" s="6"/>
    </row>
    <row r="708" spans="2:6">
      <c r="B708" s="6"/>
      <c r="F708" s="6"/>
    </row>
    <row r="709" spans="2:6">
      <c r="B709" s="6"/>
      <c r="F709" s="6"/>
    </row>
    <row r="710" spans="2:6">
      <c r="B710" s="6"/>
      <c r="F710" s="6"/>
    </row>
    <row r="711" spans="2:6">
      <c r="B711" s="6"/>
      <c r="F711" s="6"/>
    </row>
    <row r="712" spans="2:6">
      <c r="B712" s="6"/>
      <c r="F712" s="6"/>
    </row>
    <row r="713" spans="2:6">
      <c r="B713" s="6"/>
      <c r="F713" s="6"/>
    </row>
    <row r="714" spans="2:6">
      <c r="B714" s="6"/>
      <c r="F714" s="6"/>
    </row>
    <row r="715" spans="2:6">
      <c r="B715" s="6"/>
      <c r="F715" s="6"/>
    </row>
    <row r="716" spans="2:6">
      <c r="B716" s="6"/>
      <c r="F716" s="6"/>
    </row>
    <row r="717" spans="2:6">
      <c r="B717" s="6"/>
      <c r="F717" s="6"/>
    </row>
    <row r="718" spans="2:6">
      <c r="B718" s="6"/>
      <c r="F718" s="6"/>
    </row>
    <row r="719" spans="2:6">
      <c r="B719" s="6"/>
      <c r="F719" s="6"/>
    </row>
    <row r="720" spans="2:6">
      <c r="B720" s="6"/>
      <c r="F720" s="6"/>
    </row>
    <row r="721" spans="2:6">
      <c r="B721" s="6"/>
      <c r="F721" s="6"/>
    </row>
    <row r="722" spans="2:6">
      <c r="B722" s="6"/>
      <c r="F722" s="6"/>
    </row>
    <row r="723" spans="2:6">
      <c r="B723" s="6"/>
      <c r="F723" s="6"/>
    </row>
    <row r="724" spans="2:6">
      <c r="B724" s="6"/>
      <c r="F724" s="6"/>
    </row>
    <row r="725" spans="2:6">
      <c r="B725" s="6"/>
      <c r="F725" s="6"/>
    </row>
    <row r="726" spans="2:6">
      <c r="B726" s="6"/>
      <c r="F726" s="6"/>
    </row>
    <row r="727" spans="2:6">
      <c r="B727" s="6"/>
      <c r="F727" s="6"/>
    </row>
    <row r="728" spans="2:6">
      <c r="B728" s="6"/>
      <c r="F728" s="6"/>
    </row>
    <row r="729" spans="2:6">
      <c r="B729" s="6"/>
      <c r="F729" s="6"/>
    </row>
    <row r="730" spans="2:6">
      <c r="B730" s="6"/>
      <c r="F730" s="6"/>
    </row>
    <row r="731" spans="2:6">
      <c r="B731" s="6"/>
      <c r="F731" s="6"/>
    </row>
    <row r="732" spans="2:6">
      <c r="B732" s="6"/>
      <c r="F732" s="6"/>
    </row>
    <row r="733" spans="2:6">
      <c r="B733" s="6"/>
      <c r="F733" s="6"/>
    </row>
    <row r="734" spans="2:6">
      <c r="B734" s="6"/>
      <c r="F734" s="6"/>
    </row>
    <row r="735" spans="2:6">
      <c r="B735" s="6"/>
      <c r="F735" s="6"/>
    </row>
    <row r="736" spans="2:6">
      <c r="B736" s="6"/>
      <c r="F736" s="6"/>
    </row>
    <row r="737" spans="2:6">
      <c r="B737" s="6"/>
      <c r="F737" s="6"/>
    </row>
    <row r="738" spans="2:6">
      <c r="B738" s="6"/>
      <c r="F738" s="6"/>
    </row>
    <row r="739" spans="2:6">
      <c r="B739" s="6"/>
      <c r="F739" s="6"/>
    </row>
    <row r="740" spans="2:6">
      <c r="B740" s="6"/>
      <c r="F740" s="6"/>
    </row>
    <row r="741" spans="2:6">
      <c r="B741" s="6"/>
      <c r="F741" s="6"/>
    </row>
    <row r="742" spans="2:6">
      <c r="B742" s="6"/>
      <c r="F742" s="6"/>
    </row>
    <row r="743" spans="2:6">
      <c r="B743" s="6"/>
      <c r="F743" s="6"/>
    </row>
    <row r="744" spans="2:6">
      <c r="B744" s="6"/>
      <c r="F744" s="6"/>
    </row>
    <row r="745" spans="2:6">
      <c r="B745" s="6"/>
      <c r="F745" s="6"/>
    </row>
    <row r="746" spans="2:6">
      <c r="B746" s="6"/>
      <c r="F746" s="6"/>
    </row>
    <row r="747" spans="2:6">
      <c r="B747" s="6"/>
      <c r="F747" s="6"/>
    </row>
    <row r="748" spans="2:6">
      <c r="B748" s="6"/>
      <c r="F748" s="6"/>
    </row>
    <row r="749" spans="2:6">
      <c r="B749" s="6"/>
      <c r="F749" s="6"/>
    </row>
    <row r="750" spans="2:6">
      <c r="B750" s="6"/>
      <c r="F750" s="6"/>
    </row>
    <row r="751" spans="2:6">
      <c r="B751" s="6"/>
      <c r="F751" s="6"/>
    </row>
    <row r="752" spans="2:6">
      <c r="B752" s="6"/>
      <c r="F752" s="6"/>
    </row>
    <row r="753" spans="2:6">
      <c r="B753" s="6"/>
      <c r="F753" s="6"/>
    </row>
    <row r="754" spans="2:6">
      <c r="B754" s="6"/>
      <c r="F754" s="6"/>
    </row>
    <row r="755" spans="2:6">
      <c r="B755" s="6"/>
      <c r="F755" s="6"/>
    </row>
    <row r="756" spans="2:6">
      <c r="B756" s="6"/>
      <c r="F756" s="6"/>
    </row>
    <row r="757" spans="2:6">
      <c r="B757" s="6"/>
      <c r="F757" s="6"/>
    </row>
    <row r="758" spans="2:6">
      <c r="B758" s="6"/>
      <c r="F758" s="6"/>
    </row>
    <row r="759" spans="2:6">
      <c r="B759" s="6"/>
      <c r="F759" s="6"/>
    </row>
    <row r="760" spans="2:6">
      <c r="B760" s="6"/>
      <c r="F760" s="6"/>
    </row>
    <row r="761" spans="2:6">
      <c r="B761" s="6"/>
      <c r="F761" s="6"/>
    </row>
    <row r="762" spans="2:6">
      <c r="B762" s="6"/>
      <c r="F762" s="6"/>
    </row>
    <row r="763" spans="2:6">
      <c r="B763" s="6"/>
      <c r="F763" s="6"/>
    </row>
    <row r="764" spans="2:6">
      <c r="B764" s="6"/>
      <c r="F764" s="6"/>
    </row>
    <row r="765" spans="2:6">
      <c r="B765" s="6"/>
      <c r="F765" s="6"/>
    </row>
    <row r="766" spans="2:6">
      <c r="B766" s="6"/>
      <c r="F766" s="6"/>
    </row>
    <row r="767" spans="2:6">
      <c r="B767" s="6"/>
      <c r="F767" s="6"/>
    </row>
    <row r="768" spans="2:6">
      <c r="B768" s="6"/>
      <c r="F768" s="6"/>
    </row>
    <row r="769" spans="2:6">
      <c r="B769" s="6"/>
      <c r="F769" s="6"/>
    </row>
    <row r="770" spans="2:6">
      <c r="B770" s="6"/>
      <c r="F770" s="6"/>
    </row>
    <row r="771" spans="2:6">
      <c r="B771" s="6"/>
      <c r="F771" s="6"/>
    </row>
    <row r="772" spans="2:6">
      <c r="B772" s="6"/>
      <c r="F772" s="6"/>
    </row>
    <row r="773" spans="2:6">
      <c r="B773" s="6"/>
      <c r="F773" s="6"/>
    </row>
    <row r="774" spans="2:6">
      <c r="B774" s="6"/>
      <c r="F774" s="6"/>
    </row>
    <row r="775" spans="2:6">
      <c r="B775" s="6"/>
      <c r="F775" s="6"/>
    </row>
    <row r="776" spans="2:6">
      <c r="B776" s="6"/>
      <c r="F776" s="6"/>
    </row>
    <row r="777" spans="2:6">
      <c r="B777" s="6"/>
      <c r="F777" s="6"/>
    </row>
    <row r="778" spans="2:6">
      <c r="B778" s="6"/>
      <c r="F778" s="6"/>
    </row>
    <row r="779" spans="2:6">
      <c r="B779" s="6"/>
      <c r="F779" s="6"/>
    </row>
    <row r="780" spans="2:6">
      <c r="B780" s="6"/>
      <c r="F780" s="6"/>
    </row>
    <row r="781" spans="2:6">
      <c r="B781" s="6"/>
      <c r="F781" s="6"/>
    </row>
    <row r="782" spans="2:6">
      <c r="B782" s="6"/>
      <c r="F782" s="6"/>
    </row>
    <row r="783" spans="2:6">
      <c r="B783" s="6"/>
      <c r="F783" s="6"/>
    </row>
    <row r="784" spans="2:6">
      <c r="B784" s="6"/>
      <c r="F784" s="6"/>
    </row>
    <row r="785" spans="2:6">
      <c r="B785" s="6"/>
      <c r="F785" s="6"/>
    </row>
    <row r="786" spans="2:6">
      <c r="B786" s="6"/>
      <c r="F786" s="6"/>
    </row>
    <row r="787" spans="2:6">
      <c r="B787" s="6"/>
      <c r="F787" s="6"/>
    </row>
    <row r="788" spans="2:6">
      <c r="B788" s="6"/>
      <c r="F788" s="6"/>
    </row>
    <row r="789" spans="2:6">
      <c r="B789" s="6"/>
      <c r="F789" s="6"/>
    </row>
    <row r="790" spans="2:6">
      <c r="B790" s="6"/>
      <c r="F790" s="6"/>
    </row>
    <row r="791" spans="2:6">
      <c r="B791" s="6"/>
      <c r="F791" s="6"/>
    </row>
    <row r="792" spans="2:6">
      <c r="B792" s="6"/>
      <c r="F792" s="6"/>
    </row>
    <row r="793" spans="2:6">
      <c r="B793" s="6"/>
      <c r="F793" s="6"/>
    </row>
    <row r="794" spans="2:6">
      <c r="B794" s="6"/>
      <c r="F794" s="6"/>
    </row>
    <row r="795" spans="2:6">
      <c r="B795" s="6"/>
      <c r="F795" s="6"/>
    </row>
    <row r="796" spans="2:6">
      <c r="B796" s="6"/>
      <c r="F796" s="6"/>
    </row>
    <row r="797" spans="2:6">
      <c r="B797" s="6"/>
      <c r="F797" s="6"/>
    </row>
    <row r="798" spans="2:6">
      <c r="B798" s="6"/>
      <c r="F798" s="6"/>
    </row>
  </sheetData>
  <phoneticPr fontId="7" type="noConversion"/>
  <hyperlinks>
    <hyperlink ref="A3" r:id="rId1"/>
    <hyperlink ref="P13" r:id="rId2" display="http://www.konkoly.hu/cgi-bin/IBVS?4887"/>
    <hyperlink ref="P14" r:id="rId3" display="http://www.konkoly.hu/cgi-bin/IBVS?4887"/>
    <hyperlink ref="P15" r:id="rId4" display="http://www.konkoly.hu/cgi-bin/IBVS?4887"/>
    <hyperlink ref="P19" r:id="rId5" display="http://www.konkoly.hu/cgi-bin/IBVS?5263"/>
    <hyperlink ref="P20" r:id="rId6" display="http://var.astro.cz/oejv/issues/oejv0074.pdf"/>
    <hyperlink ref="P21" r:id="rId7" display="http://www.bav-astro.de/sfs/BAVM_link.php?BAVMnr=158"/>
    <hyperlink ref="P22" r:id="rId8" display="http://www.bav-astro.de/sfs/BAVM_link.php?BAVMnr=172"/>
    <hyperlink ref="P23" r:id="rId9" display="http://var.astro.cz/oejv/issues/oejv0003.pdf"/>
    <hyperlink ref="P24" r:id="rId10" display="http://www.bav-astro.de/sfs/BAVM_link.php?BAVMnr=178"/>
    <hyperlink ref="P25" r:id="rId11" display="http://var.astro.cz/oejv/issues/oejv0003.pdf"/>
    <hyperlink ref="P26" r:id="rId12" display="http://www.konkoly.hu/cgi-bin/IBVS?5741"/>
    <hyperlink ref="P27" r:id="rId13" display="http://www.konkoly.hu/cgi-bin/IBVS?5677"/>
    <hyperlink ref="P62" r:id="rId14" display="http://var.astro.cz/oejv/issues/oejv0160.pdf"/>
  </hyperlinks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76"/>
  <sheetViews>
    <sheetView workbookViewId="0">
      <selection activeCell="F10" sqref="F10"/>
    </sheetView>
  </sheetViews>
  <sheetFormatPr defaultColWidth="10.28515625" defaultRowHeight="12.75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9.140625" customWidth="1"/>
    <col min="6" max="6" width="16.71093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>
      <c r="A1" s="1" t="s">
        <v>55</v>
      </c>
    </row>
    <row r="2" spans="1:6">
      <c r="A2" t="s">
        <v>26</v>
      </c>
      <c r="B2" s="22" t="s">
        <v>52</v>
      </c>
    </row>
    <row r="4" spans="1:6">
      <c r="A4" s="8" t="s">
        <v>0</v>
      </c>
      <c r="C4" s="3">
        <v>35428.244500000001</v>
      </c>
      <c r="D4" s="4">
        <v>0.51579649999999999</v>
      </c>
    </row>
    <row r="5" spans="1:6">
      <c r="A5" s="47" t="s">
        <v>61</v>
      </c>
      <c r="B5" s="48"/>
      <c r="C5" s="49">
        <v>8</v>
      </c>
      <c r="D5" s="48" t="s">
        <v>62</v>
      </c>
    </row>
    <row r="6" spans="1:6">
      <c r="A6" s="8" t="s">
        <v>1</v>
      </c>
    </row>
    <row r="7" spans="1:6">
      <c r="A7" t="s">
        <v>2</v>
      </c>
      <c r="C7">
        <v>52835.410112090933</v>
      </c>
    </row>
    <row r="8" spans="1:6">
      <c r="A8" t="s">
        <v>3</v>
      </c>
      <c r="C8">
        <v>0.51578819004749699</v>
      </c>
    </row>
    <row r="9" spans="1:6">
      <c r="A9" s="50" t="s">
        <v>63</v>
      </c>
      <c r="C9" s="51">
        <v>23</v>
      </c>
      <c r="D9" s="52" t="str">
        <f>"F"&amp;C9</f>
        <v>F23</v>
      </c>
      <c r="E9" s="12" t="str">
        <f>"G"&amp;C9</f>
        <v>G23</v>
      </c>
    </row>
    <row r="10" spans="1:6" ht="13.5" thickBot="1">
      <c r="C10" s="7" t="s">
        <v>50</v>
      </c>
      <c r="D10" s="7" t="s">
        <v>49</v>
      </c>
    </row>
    <row r="11" spans="1:6">
      <c r="A11" t="s">
        <v>16</v>
      </c>
      <c r="C11" s="24">
        <f>INTERCEPT($G21:$G23,$F21:$F23)</f>
        <v>-2.3071089497373493E-2</v>
      </c>
      <c r="D11" s="57">
        <f ca="1">INTERCEPT(INDIRECT($E$9):H963,INDIRECT($D$9):G963)</f>
        <v>1.3155694055098619E-2</v>
      </c>
    </row>
    <row r="12" spans="1:6">
      <c r="A12" t="s">
        <v>17</v>
      </c>
      <c r="C12" s="24">
        <f>SLOPE($G21:$G23,$F21:$F23)</f>
        <v>-5.8392121147740861E-6</v>
      </c>
      <c r="D12" s="57">
        <f ca="1">SLOPE(INDIRECT($E$9):H963,INDIRECT($D$9):G963)</f>
        <v>2.4268574373386964E-6</v>
      </c>
    </row>
    <row r="13" spans="1:6">
      <c r="A13" t="s">
        <v>20</v>
      </c>
      <c r="C13" s="28" t="s">
        <v>14</v>
      </c>
      <c r="D13" s="28"/>
    </row>
    <row r="14" spans="1:6">
      <c r="A14" t="s">
        <v>25</v>
      </c>
      <c r="C14" s="24"/>
      <c r="D14" s="24"/>
    </row>
    <row r="15" spans="1:6">
      <c r="A15" s="5" t="s">
        <v>18</v>
      </c>
      <c r="C15" s="58">
        <f>($C7+C11)+($C8+C12)*INT(MAX($F21:$F3459))</f>
        <v>56206.02470371066</v>
      </c>
      <c r="D15" s="53">
        <f ca="1">($C7+D11)+($C8+D12)*(INT(MAX($F21:$F3459))+0.5)</f>
        <v>56206.372844567188</v>
      </c>
      <c r="E15" s="54" t="s">
        <v>64</v>
      </c>
      <c r="F15" s="49">
        <v>1</v>
      </c>
    </row>
    <row r="16" spans="1:6">
      <c r="A16" s="8" t="s">
        <v>4</v>
      </c>
      <c r="C16" s="58">
        <f>+$C8+C12</f>
        <v>0.51578235083538226</v>
      </c>
      <c r="D16" s="53">
        <f ca="1">+$C8+D12</f>
        <v>0.51579061690493433</v>
      </c>
      <c r="E16" s="54" t="s">
        <v>65</v>
      </c>
      <c r="F16" s="55">
        <f ca="1">NOW()+15018.5+$C$5/24</f>
        <v>60321.47078043982</v>
      </c>
    </row>
    <row r="17" spans="1:31" ht="13.5" thickBot="1">
      <c r="A17" s="23" t="s">
        <v>53</v>
      </c>
      <c r="C17" s="24">
        <f>COUNT(C21:C2190)</f>
        <v>55</v>
      </c>
      <c r="D17" s="24"/>
      <c r="E17" s="54" t="s">
        <v>66</v>
      </c>
      <c r="F17" s="55">
        <f ca="1">ROUND(2*(F16-$C$7)/$C$8,0)/2+F15</f>
        <v>14515</v>
      </c>
    </row>
    <row r="18" spans="1:31">
      <c r="A18" s="8" t="s">
        <v>5</v>
      </c>
      <c r="C18" s="59">
        <f ca="1">D15</f>
        <v>56206.372844567188</v>
      </c>
      <c r="D18" s="60">
        <f ca="1">D16</f>
        <v>0.51579061690493433</v>
      </c>
      <c r="E18" s="54" t="s">
        <v>67</v>
      </c>
      <c r="F18" s="12">
        <f ca="1">ROUND(2*(F16-$C$15)/$C$16,0)/2+F15</f>
        <v>7980</v>
      </c>
    </row>
    <row r="19" spans="1:31" ht="13.5" thickTop="1">
      <c r="E19" s="54" t="s">
        <v>68</v>
      </c>
      <c r="F19" s="56">
        <f ca="1">+$C$15+$C$16*F18-15018.5-$C$5/24</f>
        <v>45303.134530043673</v>
      </c>
      <c r="O19" s="21" t="s">
        <v>51</v>
      </c>
    </row>
    <row r="20" spans="1:31" ht="13.5" thickBot="1">
      <c r="A20" s="7" t="s">
        <v>6</v>
      </c>
      <c r="B20" s="7" t="s">
        <v>7</v>
      </c>
      <c r="C20" s="7" t="s">
        <v>8</v>
      </c>
      <c r="D20" s="7" t="s">
        <v>13</v>
      </c>
      <c r="E20" s="7" t="s">
        <v>9</v>
      </c>
      <c r="F20" s="7" t="s">
        <v>10</v>
      </c>
      <c r="G20" s="7" t="s">
        <v>11</v>
      </c>
      <c r="H20" s="10" t="s">
        <v>76</v>
      </c>
      <c r="I20" s="10" t="s">
        <v>79</v>
      </c>
      <c r="J20" s="10" t="s">
        <v>73</v>
      </c>
      <c r="K20" s="10" t="s">
        <v>71</v>
      </c>
      <c r="L20" s="10" t="s">
        <v>290</v>
      </c>
      <c r="M20" s="10" t="s">
        <v>291</v>
      </c>
      <c r="N20" s="10" t="s">
        <v>292</v>
      </c>
      <c r="O20" s="10" t="s">
        <v>24</v>
      </c>
      <c r="P20" s="9" t="s">
        <v>49</v>
      </c>
      <c r="Q20" s="7" t="s">
        <v>15</v>
      </c>
      <c r="R20" s="42" t="s">
        <v>59</v>
      </c>
    </row>
    <row r="21" spans="1:31">
      <c r="A21" s="24" t="s">
        <v>12</v>
      </c>
      <c r="B21" s="24"/>
      <c r="C21" s="25">
        <v>35428.244500000001</v>
      </c>
      <c r="D21" s="25" t="s">
        <v>14</v>
      </c>
      <c r="E21" s="24">
        <f t="shared" ref="E21:E52" si="0">+(C21-C$7)/C$8</f>
        <v>-33748.670380545103</v>
      </c>
      <c r="F21" s="24">
        <f>ROUND(2*E21,0)/2-0.5</f>
        <v>-33749</v>
      </c>
      <c r="G21" s="24">
        <f t="shared" ref="G21:G38" si="1">+C21-(C$7+F21*C$8)</f>
        <v>0.17001382204762194</v>
      </c>
      <c r="I21" s="26"/>
      <c r="J21" s="24"/>
      <c r="K21" s="24"/>
      <c r="L21" s="24"/>
      <c r="M21" s="24"/>
      <c r="N21" s="24"/>
      <c r="O21" s="24">
        <f>+$C$11+$C$12*$F21</f>
        <v>0.17399648016413713</v>
      </c>
      <c r="P21" s="24"/>
      <c r="Q21" s="27">
        <f t="shared" ref="Q21:Q52" si="2">+C21-15018.5</f>
        <v>20409.744500000001</v>
      </c>
      <c r="R21" s="43">
        <v>0.17001382204762194</v>
      </c>
      <c r="S21" s="24"/>
      <c r="T21" s="24"/>
      <c r="U21" s="24"/>
      <c r="V21" s="24"/>
    </row>
    <row r="22" spans="1:31">
      <c r="A22" s="24" t="s">
        <v>33</v>
      </c>
      <c r="B22" s="28" t="s">
        <v>41</v>
      </c>
      <c r="C22" s="25">
        <v>46359.24</v>
      </c>
      <c r="D22" s="25"/>
      <c r="E22" s="24">
        <f t="shared" si="0"/>
        <v>-12555.87126082621</v>
      </c>
      <c r="F22" s="24">
        <f t="shared" ref="F22:F53" si="3">ROUND(2*E22,0)/2</f>
        <v>-12556</v>
      </c>
      <c r="G22" s="24">
        <f t="shared" si="1"/>
        <v>6.6402145435858984E-2</v>
      </c>
      <c r="H22" s="26"/>
      <c r="J22" s="24"/>
      <c r="K22" s="24"/>
      <c r="L22" s="24"/>
      <c r="M22" s="24"/>
      <c r="N22" s="24"/>
      <c r="O22" s="24">
        <f>+$C$11+$C$12*$F22</f>
        <v>5.0246057815729939E-2</v>
      </c>
      <c r="P22" s="24"/>
      <c r="Q22" s="27">
        <f t="shared" si="2"/>
        <v>31340.739999999998</v>
      </c>
      <c r="R22" s="43">
        <v>6.6402145435858984E-2</v>
      </c>
      <c r="S22" s="24"/>
      <c r="T22" s="24"/>
      <c r="U22" s="24"/>
      <c r="V22" s="24"/>
      <c r="AA22">
        <v>5</v>
      </c>
      <c r="AC22" t="s">
        <v>32</v>
      </c>
      <c r="AE22" t="s">
        <v>34</v>
      </c>
    </row>
    <row r="23" spans="1:31">
      <c r="A23" s="24" t="s">
        <v>36</v>
      </c>
      <c r="B23" s="24"/>
      <c r="C23" s="25">
        <v>49935.388599999998</v>
      </c>
      <c r="D23" s="25">
        <v>1.5E-3</v>
      </c>
      <c r="E23" s="24">
        <f t="shared" si="0"/>
        <v>-5622.5046793411111</v>
      </c>
      <c r="F23" s="24">
        <f t="shared" si="3"/>
        <v>-5622.5</v>
      </c>
      <c r="G23" s="24">
        <f t="shared" si="1"/>
        <v>-2.4135488856700249E-3</v>
      </c>
      <c r="H23" s="24"/>
      <c r="I23" s="24">
        <f>G23</f>
        <v>-2.4135488856700249E-3</v>
      </c>
      <c r="J23" s="24"/>
      <c r="K23" s="24"/>
      <c r="L23" s="24"/>
      <c r="M23" s="24"/>
      <c r="N23" s="24"/>
      <c r="O23" s="24">
        <f>+$C$11+$C$12*$F23</f>
        <v>9.7598806179438058E-3</v>
      </c>
      <c r="P23" s="24">
        <f t="shared" ref="P23:P54" ca="1" si="4">+$D$11+$D$12*$F23</f>
        <v>-4.893118863382017E-4</v>
      </c>
      <c r="Q23" s="27">
        <f t="shared" si="2"/>
        <v>34916.888599999998</v>
      </c>
      <c r="R23" s="43"/>
      <c r="S23" s="24"/>
      <c r="T23" s="24"/>
      <c r="U23" s="24"/>
      <c r="V23" s="24"/>
      <c r="AA23">
        <v>10</v>
      </c>
      <c r="AC23" t="s">
        <v>35</v>
      </c>
      <c r="AE23" t="s">
        <v>34</v>
      </c>
    </row>
    <row r="24" spans="1:31">
      <c r="A24" s="24" t="s">
        <v>45</v>
      </c>
      <c r="B24" s="25"/>
      <c r="C24" s="25">
        <v>49940.547400000003</v>
      </c>
      <c r="D24" s="25">
        <v>2.5000000000000001E-3</v>
      </c>
      <c r="E24" s="24">
        <f t="shared" si="0"/>
        <v>-5612.5028993477972</v>
      </c>
      <c r="F24" s="24">
        <f t="shared" si="3"/>
        <v>-5612.5</v>
      </c>
      <c r="G24" s="24">
        <f t="shared" si="1"/>
        <v>-1.4954493526602164E-3</v>
      </c>
      <c r="H24" s="29"/>
      <c r="I24" s="29"/>
      <c r="J24" s="24">
        <f>G24</f>
        <v>-1.4954493526602164E-3</v>
      </c>
      <c r="K24" s="24"/>
      <c r="L24" s="24"/>
      <c r="M24" s="24"/>
      <c r="N24" s="24"/>
      <c r="O24" s="24"/>
      <c r="P24" s="24">
        <f t="shared" ca="1" si="4"/>
        <v>-4.6504331196481341E-4</v>
      </c>
      <c r="Q24" s="27">
        <f t="shared" si="2"/>
        <v>34922.047400000003</v>
      </c>
      <c r="R24" s="43"/>
      <c r="S24" s="24"/>
      <c r="T24" s="24"/>
      <c r="U24" s="24"/>
      <c r="V24" s="24"/>
    </row>
    <row r="25" spans="1:31">
      <c r="A25" s="24" t="s">
        <v>45</v>
      </c>
      <c r="B25" s="30"/>
      <c r="C25" s="25">
        <v>50000.381000000001</v>
      </c>
      <c r="D25" s="25">
        <v>2E-3</v>
      </c>
      <c r="E25" s="24">
        <f t="shared" si="0"/>
        <v>-5496.4986922827065</v>
      </c>
      <c r="F25" s="24">
        <f t="shared" si="3"/>
        <v>-5496.5</v>
      </c>
      <c r="G25" s="24">
        <f t="shared" si="1"/>
        <v>6.745051359757781E-4</v>
      </c>
      <c r="H25" s="29"/>
      <c r="I25" s="29"/>
      <c r="J25" s="24">
        <f>G25</f>
        <v>6.745051359757781E-4</v>
      </c>
      <c r="K25" s="24"/>
      <c r="L25" s="24"/>
      <c r="M25" s="24"/>
      <c r="N25" s="24"/>
      <c r="O25" s="24"/>
      <c r="P25" s="24">
        <f t="shared" ca="1" si="4"/>
        <v>-1.8352784923352482E-4</v>
      </c>
      <c r="Q25" s="27">
        <f t="shared" si="2"/>
        <v>34981.881000000001</v>
      </c>
      <c r="R25" s="43"/>
      <c r="S25" s="24"/>
      <c r="T25" s="24"/>
      <c r="U25" s="24"/>
      <c r="V25" s="24"/>
    </row>
    <row r="26" spans="1:31">
      <c r="A26" s="24" t="s">
        <v>45</v>
      </c>
      <c r="B26" s="30"/>
      <c r="C26" s="25">
        <v>50029.263400000003</v>
      </c>
      <c r="D26" s="25">
        <v>2.5999999999999999E-3</v>
      </c>
      <c r="E26" s="24">
        <f t="shared" si="0"/>
        <v>-5440.5020631289017</v>
      </c>
      <c r="F26" s="24">
        <f t="shared" si="3"/>
        <v>-5440.5</v>
      </c>
      <c r="G26" s="24">
        <f t="shared" si="1"/>
        <v>-1.0641375192790292E-3</v>
      </c>
      <c r="H26" s="29"/>
      <c r="I26" s="29"/>
      <c r="J26" s="24">
        <f>G26</f>
        <v>-1.0641375192790292E-3</v>
      </c>
      <c r="K26" s="24"/>
      <c r="L26" s="24"/>
      <c r="M26" s="24"/>
      <c r="N26" s="24"/>
      <c r="O26" s="24"/>
      <c r="P26" s="24">
        <f t="shared" ca="1" si="4"/>
        <v>-4.7623832742559047E-5</v>
      </c>
      <c r="Q26" s="27">
        <f t="shared" si="2"/>
        <v>35010.763400000003</v>
      </c>
      <c r="R26" s="43"/>
      <c r="S26" s="24"/>
      <c r="T26" s="24"/>
      <c r="U26" s="24"/>
      <c r="V26" s="24"/>
    </row>
    <row r="27" spans="1:31">
      <c r="A27" s="24" t="s">
        <v>38</v>
      </c>
      <c r="B27" s="24"/>
      <c r="C27" s="25">
        <v>50607.462</v>
      </c>
      <c r="D27" s="25">
        <v>8.0000000000000002E-3</v>
      </c>
      <c r="E27" s="24">
        <f t="shared" si="0"/>
        <v>-4319.5019876003171</v>
      </c>
      <c r="F27" s="24">
        <f t="shared" si="3"/>
        <v>-4319.5</v>
      </c>
      <c r="G27" s="24">
        <f t="shared" si="1"/>
        <v>-1.0251807689201087E-3</v>
      </c>
      <c r="H27" s="24"/>
      <c r="I27" s="24">
        <f>G27</f>
        <v>-1.0251807689201087E-3</v>
      </c>
      <c r="J27" s="24"/>
      <c r="K27" s="24"/>
      <c r="L27" s="24"/>
      <c r="M27" s="24"/>
      <c r="N27" s="24"/>
      <c r="O27" s="24"/>
      <c r="P27" s="24">
        <f t="shared" ca="1" si="4"/>
        <v>2.6728833545141203E-3</v>
      </c>
      <c r="Q27" s="27">
        <f t="shared" si="2"/>
        <v>35588.962</v>
      </c>
      <c r="R27" s="43"/>
      <c r="S27" s="24"/>
      <c r="T27" s="24"/>
      <c r="U27" s="24"/>
      <c r="V27" s="24"/>
      <c r="AA27">
        <v>16</v>
      </c>
      <c r="AC27" t="s">
        <v>37</v>
      </c>
      <c r="AE27" t="s">
        <v>34</v>
      </c>
    </row>
    <row r="28" spans="1:31">
      <c r="A28" s="24" t="s">
        <v>38</v>
      </c>
      <c r="B28" s="24"/>
      <c r="C28" s="25">
        <v>50639.446000000004</v>
      </c>
      <c r="D28" s="25">
        <v>2E-3</v>
      </c>
      <c r="E28" s="24">
        <f t="shared" si="0"/>
        <v>-4257.4920373588066</v>
      </c>
      <c r="F28" s="24">
        <f t="shared" si="3"/>
        <v>-4257.5</v>
      </c>
      <c r="G28" s="24">
        <f t="shared" si="1"/>
        <v>4.107036285859067E-3</v>
      </c>
      <c r="H28" s="24"/>
      <c r="I28" s="24">
        <f>G28</f>
        <v>4.107036285859067E-3</v>
      </c>
      <c r="J28" s="24"/>
      <c r="K28" s="24"/>
      <c r="L28" s="24"/>
      <c r="M28" s="24"/>
      <c r="N28" s="24"/>
      <c r="O28" s="24"/>
      <c r="P28" s="24">
        <f t="shared" ca="1" si="4"/>
        <v>2.8233485156291191E-3</v>
      </c>
      <c r="Q28" s="27">
        <f t="shared" si="2"/>
        <v>35620.946000000004</v>
      </c>
      <c r="R28" s="43"/>
      <c r="S28" s="24"/>
      <c r="T28" s="24"/>
      <c r="U28" s="24"/>
      <c r="V28" s="24"/>
      <c r="AA28">
        <v>13</v>
      </c>
      <c r="AC28" t="s">
        <v>37</v>
      </c>
      <c r="AE28" t="s">
        <v>34</v>
      </c>
    </row>
    <row r="29" spans="1:31">
      <c r="A29" s="31" t="s">
        <v>40</v>
      </c>
      <c r="B29" s="31"/>
      <c r="C29" s="32">
        <v>51013.390899999999</v>
      </c>
      <c r="D29" s="32">
        <v>8.0000000000000004E-4</v>
      </c>
      <c r="E29" s="24">
        <f t="shared" si="0"/>
        <v>-3532.4950187850391</v>
      </c>
      <c r="F29" s="24">
        <f t="shared" si="3"/>
        <v>-3532.5</v>
      </c>
      <c r="G29" s="24">
        <f t="shared" si="1"/>
        <v>2.5692518465803005E-3</v>
      </c>
      <c r="H29" s="24"/>
      <c r="I29" s="24">
        <f>G29</f>
        <v>2.5692518465803005E-3</v>
      </c>
      <c r="J29" s="24"/>
      <c r="K29" s="24"/>
      <c r="L29" s="24"/>
      <c r="M29" s="24"/>
      <c r="N29" s="24"/>
      <c r="O29" s="24"/>
      <c r="P29" s="24">
        <f t="shared" ca="1" si="4"/>
        <v>4.5828201576996741E-3</v>
      </c>
      <c r="Q29" s="27">
        <f t="shared" si="2"/>
        <v>35994.890899999999</v>
      </c>
      <c r="R29" s="43"/>
      <c r="S29" s="24"/>
      <c r="T29" s="24"/>
      <c r="U29" s="24"/>
      <c r="V29" s="24"/>
      <c r="AA29">
        <v>18</v>
      </c>
      <c r="AC29" t="s">
        <v>39</v>
      </c>
      <c r="AE29" t="s">
        <v>34</v>
      </c>
    </row>
    <row r="30" spans="1:31">
      <c r="A30" s="31" t="s">
        <v>43</v>
      </c>
      <c r="B30" s="31" t="s">
        <v>44</v>
      </c>
      <c r="C30" s="33">
        <v>51392.493499999997</v>
      </c>
      <c r="D30" s="33">
        <v>2.5000000000000001E-3</v>
      </c>
      <c r="E30" s="24">
        <f t="shared" si="0"/>
        <v>-2797.4983528763291</v>
      </c>
      <c r="F30" s="24">
        <f t="shared" si="3"/>
        <v>-2797.5</v>
      </c>
      <c r="G30" s="24">
        <f t="shared" si="1"/>
        <v>8.4956693899584934E-4</v>
      </c>
      <c r="H30" s="24"/>
      <c r="I30" s="24"/>
      <c r="J30" s="24">
        <f>G30</f>
        <v>8.4956693899584934E-4</v>
      </c>
      <c r="K30" s="24"/>
      <c r="L30" s="24"/>
      <c r="M30" s="24"/>
      <c r="N30" s="24"/>
      <c r="O30" s="24"/>
      <c r="P30" s="24">
        <f t="shared" ca="1" si="4"/>
        <v>6.3665603741436157E-3</v>
      </c>
      <c r="Q30" s="27">
        <f t="shared" si="2"/>
        <v>36373.993499999997</v>
      </c>
      <c r="R30" s="43"/>
      <c r="S30" s="24"/>
      <c r="T30" s="24"/>
      <c r="U30" s="24"/>
      <c r="V30" s="24"/>
    </row>
    <row r="31" spans="1:31">
      <c r="A31" s="34" t="s">
        <v>57</v>
      </c>
      <c r="B31" s="35" t="s">
        <v>44</v>
      </c>
      <c r="C31" s="34">
        <v>51782.429779999999</v>
      </c>
      <c r="D31" s="34">
        <v>1.9E-3</v>
      </c>
      <c r="E31" s="24">
        <f t="shared" si="0"/>
        <v>-2041.4975612256053</v>
      </c>
      <c r="F31" s="24">
        <f t="shared" si="3"/>
        <v>-2041.5</v>
      </c>
      <c r="G31" s="24">
        <f t="shared" si="1"/>
        <v>1.2578910318552516E-3</v>
      </c>
      <c r="H31" s="24"/>
      <c r="I31" s="24"/>
      <c r="K31" s="24"/>
      <c r="L31" s="24"/>
      <c r="M31" s="24"/>
      <c r="N31" s="24">
        <f>G31</f>
        <v>1.2578910318552516E-3</v>
      </c>
      <c r="P31" s="24">
        <f t="shared" ca="1" si="4"/>
        <v>8.2012645967716701E-3</v>
      </c>
      <c r="Q31" s="27">
        <f t="shared" si="2"/>
        <v>36763.929779999999</v>
      </c>
      <c r="R31" s="43"/>
      <c r="S31" s="24"/>
      <c r="T31" s="24"/>
      <c r="U31" s="24"/>
      <c r="V31" s="24"/>
    </row>
    <row r="32" spans="1:31">
      <c r="A32" s="31" t="s">
        <v>42</v>
      </c>
      <c r="B32" s="31"/>
      <c r="C32" s="32">
        <v>52427.4208</v>
      </c>
      <c r="D32" s="32">
        <v>5.9999999999999995E-4</v>
      </c>
      <c r="E32" s="24">
        <f t="shared" si="0"/>
        <v>-791.00165525961847</v>
      </c>
      <c r="F32" s="24">
        <f t="shared" si="3"/>
        <v>-791</v>
      </c>
      <c r="G32" s="24">
        <f t="shared" si="1"/>
        <v>-8.5376336210174486E-4</v>
      </c>
      <c r="H32" s="24"/>
      <c r="I32" s="24"/>
      <c r="J32" s="24">
        <f t="shared" ref="J32:J38" si="5">G32</f>
        <v>-8.5376336210174486E-4</v>
      </c>
      <c r="K32" s="24"/>
      <c r="L32" s="24"/>
      <c r="M32" s="24"/>
      <c r="N32" s="24"/>
      <c r="O32" s="24"/>
      <c r="P32" s="24">
        <f t="shared" ca="1" si="4"/>
        <v>1.123604982216371E-2</v>
      </c>
      <c r="Q32" s="27">
        <f t="shared" si="2"/>
        <v>37408.9208</v>
      </c>
      <c r="R32" s="43"/>
      <c r="S32" s="24"/>
      <c r="T32" s="24"/>
      <c r="U32" s="24"/>
      <c r="V32" s="24"/>
    </row>
    <row r="33" spans="1:22">
      <c r="A33" s="36" t="s">
        <v>47</v>
      </c>
      <c r="B33" s="37"/>
      <c r="C33" s="38">
        <v>52835.408900000002</v>
      </c>
      <c r="D33" s="32">
        <v>2.9999999999999997E-4</v>
      </c>
      <c r="E33" s="24">
        <f t="shared" si="0"/>
        <v>-2.3499780605337191E-3</v>
      </c>
      <c r="F33" s="24">
        <f t="shared" si="3"/>
        <v>0</v>
      </c>
      <c r="G33" s="24">
        <f t="shared" si="1"/>
        <v>-1.2120909304940142E-3</v>
      </c>
      <c r="H33" s="24"/>
      <c r="I33" s="24"/>
      <c r="J33" s="24">
        <f t="shared" si="5"/>
        <v>-1.2120909304940142E-3</v>
      </c>
      <c r="K33" s="24"/>
      <c r="L33" s="24"/>
      <c r="M33" s="24"/>
      <c r="N33" s="24"/>
      <c r="O33" s="24"/>
      <c r="P33" s="24">
        <f t="shared" ca="1" si="4"/>
        <v>1.3155694055098619E-2</v>
      </c>
      <c r="Q33" s="27">
        <f t="shared" si="2"/>
        <v>37816.908900000002</v>
      </c>
      <c r="R33" s="43"/>
      <c r="S33" s="24"/>
      <c r="T33" s="24"/>
      <c r="U33" s="24"/>
      <c r="V33" s="24"/>
    </row>
    <row r="34" spans="1:22">
      <c r="A34" s="39" t="s">
        <v>58</v>
      </c>
      <c r="B34" s="40" t="s">
        <v>44</v>
      </c>
      <c r="C34" s="39">
        <v>53517.544999999998</v>
      </c>
      <c r="D34" s="39">
        <v>3.0000000000000001E-3</v>
      </c>
      <c r="E34" s="24">
        <f t="shared" si="0"/>
        <v>1322.509706641888</v>
      </c>
      <c r="F34" s="24">
        <f t="shared" si="3"/>
        <v>1322.5</v>
      </c>
      <c r="G34" s="24">
        <f t="shared" si="1"/>
        <v>5.0065712493960746E-3</v>
      </c>
      <c r="H34" s="24"/>
      <c r="I34" s="24"/>
      <c r="J34" s="24">
        <f t="shared" si="5"/>
        <v>5.0065712493960746E-3</v>
      </c>
      <c r="K34" s="24"/>
      <c r="L34" s="24"/>
      <c r="M34" s="24"/>
      <c r="N34" s="24"/>
      <c r="O34" s="24"/>
      <c r="P34" s="24">
        <f t="shared" ca="1" si="4"/>
        <v>1.6365213015979044E-2</v>
      </c>
      <c r="Q34" s="27">
        <f t="shared" si="2"/>
        <v>38499.044999999998</v>
      </c>
      <c r="R34" s="43"/>
      <c r="S34" s="24"/>
      <c r="T34" s="24"/>
      <c r="U34" s="24"/>
      <c r="V34" s="24"/>
    </row>
    <row r="35" spans="1:22">
      <c r="A35" s="39" t="s">
        <v>54</v>
      </c>
      <c r="B35" s="40" t="s">
        <v>44</v>
      </c>
      <c r="C35" s="39">
        <v>53555.451699999998</v>
      </c>
      <c r="D35" s="39">
        <v>5.0000000000000001E-4</v>
      </c>
      <c r="E35" s="24">
        <f t="shared" si="0"/>
        <v>1396.0024711747651</v>
      </c>
      <c r="F35" s="24">
        <f t="shared" si="3"/>
        <v>1396</v>
      </c>
      <c r="G35" s="24">
        <f t="shared" si="1"/>
        <v>1.2746027568937279E-3</v>
      </c>
      <c r="H35" s="24"/>
      <c r="I35" s="24"/>
      <c r="J35" s="24">
        <f t="shared" si="5"/>
        <v>1.2746027568937279E-3</v>
      </c>
      <c r="K35" s="24"/>
      <c r="L35" s="24"/>
      <c r="M35" s="24"/>
      <c r="N35" s="24"/>
      <c r="O35" s="24"/>
      <c r="P35" s="24">
        <f t="shared" ca="1" si="4"/>
        <v>1.6543587037623438E-2</v>
      </c>
      <c r="Q35" s="27">
        <f t="shared" si="2"/>
        <v>38536.951699999998</v>
      </c>
      <c r="R35" s="43"/>
      <c r="S35" s="24"/>
      <c r="T35" s="24"/>
      <c r="U35" s="24"/>
      <c r="V35" s="24"/>
    </row>
    <row r="36" spans="1:22">
      <c r="A36" s="39" t="s">
        <v>58</v>
      </c>
      <c r="B36" s="40" t="s">
        <v>44</v>
      </c>
      <c r="C36" s="39">
        <v>53611.415000000001</v>
      </c>
      <c r="D36" s="39">
        <v>3.0000000000000001E-3</v>
      </c>
      <c r="E36" s="24">
        <f t="shared" si="0"/>
        <v>1504.5030167084842</v>
      </c>
      <c r="F36" s="24">
        <f t="shared" si="3"/>
        <v>1504.5</v>
      </c>
      <c r="G36" s="24">
        <f t="shared" si="1"/>
        <v>1.5559826060780324E-3</v>
      </c>
      <c r="H36" s="24"/>
      <c r="I36" s="24"/>
      <c r="J36" s="24">
        <f t="shared" si="5"/>
        <v>1.5559826060780324E-3</v>
      </c>
      <c r="K36" s="24"/>
      <c r="L36" s="24"/>
      <c r="M36" s="24"/>
      <c r="N36" s="24"/>
      <c r="O36" s="24"/>
      <c r="P36" s="24">
        <f t="shared" ca="1" si="4"/>
        <v>1.6806901069574689E-2</v>
      </c>
      <c r="Q36" s="27">
        <f t="shared" si="2"/>
        <v>38592.915000000001</v>
      </c>
      <c r="R36" s="43"/>
      <c r="S36" s="24"/>
      <c r="T36" s="24"/>
      <c r="U36" s="24"/>
      <c r="V36" s="24"/>
    </row>
    <row r="37" spans="1:22">
      <c r="A37" s="39" t="s">
        <v>56</v>
      </c>
      <c r="B37" s="40" t="s">
        <v>44</v>
      </c>
      <c r="C37" s="39">
        <v>53612.445699999997</v>
      </c>
      <c r="D37" s="39">
        <v>2.9999999999999997E-4</v>
      </c>
      <c r="E37" s="24">
        <f t="shared" si="0"/>
        <v>1506.5013175999816</v>
      </c>
      <c r="F37" s="24">
        <f t="shared" si="3"/>
        <v>1506.5</v>
      </c>
      <c r="G37" s="24">
        <f t="shared" si="1"/>
        <v>6.796025118092075E-4</v>
      </c>
      <c r="H37" s="24"/>
      <c r="I37" s="24"/>
      <c r="J37" s="24">
        <f t="shared" si="5"/>
        <v>6.796025118092075E-4</v>
      </c>
      <c r="K37" s="24"/>
      <c r="L37" s="24"/>
      <c r="M37" s="24"/>
      <c r="N37" s="24"/>
      <c r="O37" s="24"/>
      <c r="P37" s="24">
        <f t="shared" ca="1" si="4"/>
        <v>1.6811754784449365E-2</v>
      </c>
      <c r="Q37" s="27">
        <f t="shared" si="2"/>
        <v>38593.945699999997</v>
      </c>
      <c r="R37" s="43"/>
      <c r="S37" s="24"/>
      <c r="T37" s="24"/>
      <c r="U37" s="24"/>
      <c r="V37" s="24"/>
    </row>
    <row r="38" spans="1:22">
      <c r="A38" s="36" t="s">
        <v>48</v>
      </c>
      <c r="B38" s="41" t="s">
        <v>44</v>
      </c>
      <c r="C38" s="33">
        <v>53633.592199999999</v>
      </c>
      <c r="D38" s="33">
        <v>1E-4</v>
      </c>
      <c r="E38" s="24">
        <f t="shared" si="0"/>
        <v>1547.4997359586014</v>
      </c>
      <c r="F38" s="24">
        <f t="shared" si="3"/>
        <v>1547.5</v>
      </c>
      <c r="G38" s="24">
        <f t="shared" si="1"/>
        <v>-1.3618943194160238E-4</v>
      </c>
      <c r="H38" s="24"/>
      <c r="I38" s="24"/>
      <c r="J38" s="24">
        <f t="shared" si="5"/>
        <v>-1.3618943194160238E-4</v>
      </c>
      <c r="K38" s="24"/>
      <c r="L38" s="24"/>
      <c r="M38" s="24"/>
      <c r="N38" s="24"/>
      <c r="O38" s="24"/>
      <c r="P38" s="24">
        <f t="shared" ca="1" si="4"/>
        <v>1.6911255939380251E-2</v>
      </c>
      <c r="Q38" s="27">
        <f t="shared" si="2"/>
        <v>38615.092199999999</v>
      </c>
      <c r="R38" s="43"/>
      <c r="S38" s="24"/>
      <c r="T38" s="24"/>
      <c r="U38" s="24"/>
      <c r="V38" s="24"/>
    </row>
    <row r="39" spans="1:22">
      <c r="A39" s="34" t="s">
        <v>57</v>
      </c>
      <c r="B39" s="35" t="s">
        <v>44</v>
      </c>
      <c r="C39" s="34">
        <v>54298.467230000002</v>
      </c>
      <c r="D39" s="34">
        <v>1E-3</v>
      </c>
      <c r="E39" s="24">
        <f t="shared" si="0"/>
        <v>2836.5463694978007</v>
      </c>
      <c r="F39" s="24">
        <f t="shared" si="3"/>
        <v>2836.5</v>
      </c>
      <c r="G39" s="24"/>
      <c r="H39" s="24"/>
      <c r="I39" s="24"/>
      <c r="K39" s="24"/>
      <c r="L39" s="24"/>
      <c r="M39" s="24"/>
      <c r="P39" s="24">
        <f t="shared" ca="1" si="4"/>
        <v>2.0039475176109833E-2</v>
      </c>
      <c r="Q39" s="27">
        <f t="shared" si="2"/>
        <v>39279.967230000002</v>
      </c>
      <c r="R39" s="43">
        <v>2.3916839345474727E-2</v>
      </c>
      <c r="S39" s="24"/>
      <c r="T39" s="24"/>
      <c r="U39" s="24"/>
      <c r="V39" s="24"/>
    </row>
    <row r="40" spans="1:22">
      <c r="A40" s="44" t="s">
        <v>60</v>
      </c>
      <c r="B40" s="45"/>
      <c r="C40" s="44">
        <v>56206.346239999999</v>
      </c>
      <c r="D40" s="46">
        <v>4.6E-5</v>
      </c>
      <c r="E40" s="24">
        <f t="shared" si="0"/>
        <v>6535.5046760544274</v>
      </c>
      <c r="F40" s="24">
        <f t="shared" si="3"/>
        <v>6535.5</v>
      </c>
      <c r="G40" s="24">
        <f t="shared" ref="G40:G75" si="6">+C40-(C$7+F40*C$8)</f>
        <v>2.4118536530295387E-3</v>
      </c>
      <c r="H40" s="24"/>
      <c r="I40" s="24"/>
      <c r="J40" s="24">
        <f t="shared" ref="J40:J75" si="7">G40</f>
        <v>2.4118536530295387E-3</v>
      </c>
      <c r="K40" s="24"/>
      <c r="L40" s="24"/>
      <c r="M40" s="24"/>
      <c r="N40" s="24"/>
      <c r="O40" s="24"/>
      <c r="P40" s="24">
        <f t="shared" ca="1" si="4"/>
        <v>2.9016420836825669E-2</v>
      </c>
      <c r="Q40" s="27">
        <f t="shared" si="2"/>
        <v>41187.846239999999</v>
      </c>
      <c r="R40" s="24"/>
      <c r="S40" s="24"/>
      <c r="T40" s="24"/>
      <c r="U40" s="24"/>
      <c r="V40" s="24"/>
    </row>
    <row r="41" spans="1:22">
      <c r="A41" s="26" t="s">
        <v>86</v>
      </c>
      <c r="B41" s="28" t="s">
        <v>44</v>
      </c>
      <c r="C41" s="25">
        <v>34705.360000000001</v>
      </c>
      <c r="D41" s="25" t="s">
        <v>79</v>
      </c>
      <c r="E41" s="24">
        <f t="shared" si="0"/>
        <v>-35150.184633776524</v>
      </c>
      <c r="F41" s="24">
        <f t="shared" si="3"/>
        <v>-35150</v>
      </c>
      <c r="G41" s="24">
        <f t="shared" si="6"/>
        <v>-9.5231921412050724E-2</v>
      </c>
      <c r="H41" s="24"/>
      <c r="I41" s="24"/>
      <c r="J41" s="24">
        <f t="shared" si="7"/>
        <v>-9.5231921412050724E-2</v>
      </c>
      <c r="K41" s="24"/>
      <c r="L41" s="24"/>
      <c r="M41" s="24"/>
      <c r="N41" s="24"/>
      <c r="O41" s="24"/>
      <c r="P41" s="24">
        <f t="shared" ca="1" si="4"/>
        <v>-7.2148344867356565E-2</v>
      </c>
      <c r="Q41" s="27">
        <f t="shared" si="2"/>
        <v>19686.86</v>
      </c>
      <c r="R41" s="24"/>
      <c r="S41" s="24"/>
      <c r="T41" s="24"/>
      <c r="U41" s="24"/>
      <c r="V41" s="24"/>
    </row>
    <row r="42" spans="1:22">
      <c r="A42" s="26" t="s">
        <v>86</v>
      </c>
      <c r="B42" s="28" t="s">
        <v>41</v>
      </c>
      <c r="C42" s="25">
        <v>35372.54</v>
      </c>
      <c r="D42" s="25" t="s">
        <v>79</v>
      </c>
      <c r="E42" s="24">
        <f t="shared" si="0"/>
        <v>-33856.669169728069</v>
      </c>
      <c r="F42" s="24">
        <f t="shared" si="3"/>
        <v>-33856.5</v>
      </c>
      <c r="G42" s="24">
        <f t="shared" si="6"/>
        <v>-8.7255747850576881E-2</v>
      </c>
      <c r="H42" s="24"/>
      <c r="I42" s="24"/>
      <c r="J42" s="24">
        <f t="shared" si="7"/>
        <v>-8.7255747850576881E-2</v>
      </c>
      <c r="K42" s="24"/>
      <c r="L42" s="24"/>
      <c r="M42" s="24"/>
      <c r="N42" s="24"/>
      <c r="O42" s="24"/>
      <c r="P42" s="24">
        <f t="shared" ca="1" si="4"/>
        <v>-6.9009204772158952E-2</v>
      </c>
      <c r="Q42" s="27">
        <f t="shared" si="2"/>
        <v>20354.04</v>
      </c>
      <c r="R42" s="24"/>
      <c r="S42" s="24"/>
      <c r="T42" s="24"/>
      <c r="U42" s="24"/>
      <c r="V42" s="24"/>
    </row>
    <row r="43" spans="1:22">
      <c r="A43" s="26" t="s">
        <v>86</v>
      </c>
      <c r="B43" s="28" t="s">
        <v>44</v>
      </c>
      <c r="C43" s="25">
        <v>35390.847000000002</v>
      </c>
      <c r="D43" s="25" t="s">
        <v>79</v>
      </c>
      <c r="E43" s="24">
        <f t="shared" si="0"/>
        <v>-33821.175918131288</v>
      </c>
      <c r="F43" s="24">
        <f t="shared" si="3"/>
        <v>-33821</v>
      </c>
      <c r="G43" s="24">
        <f t="shared" si="6"/>
        <v>-9.0736494537850376E-2</v>
      </c>
      <c r="H43" s="24"/>
      <c r="I43" s="24"/>
      <c r="J43" s="24">
        <f t="shared" si="7"/>
        <v>-9.0736494537850376E-2</v>
      </c>
      <c r="K43" s="24"/>
      <c r="L43" s="24"/>
      <c r="M43" s="24"/>
      <c r="N43" s="24"/>
      <c r="O43" s="24"/>
      <c r="P43" s="24">
        <f t="shared" ca="1" si="4"/>
        <v>-6.8923051333133437E-2</v>
      </c>
      <c r="Q43" s="27">
        <f t="shared" si="2"/>
        <v>20372.347000000002</v>
      </c>
      <c r="R43" s="24"/>
      <c r="S43" s="24"/>
      <c r="T43" s="24"/>
      <c r="U43" s="24"/>
      <c r="V43" s="24"/>
    </row>
    <row r="44" spans="1:22">
      <c r="A44" s="26" t="s">
        <v>86</v>
      </c>
      <c r="B44" s="28" t="s">
        <v>41</v>
      </c>
      <c r="C44" s="25">
        <v>35555.646000000001</v>
      </c>
      <c r="D44" s="25" t="s">
        <v>79</v>
      </c>
      <c r="E44" s="24">
        <f t="shared" si="0"/>
        <v>-33501.666857668271</v>
      </c>
      <c r="F44" s="24">
        <f t="shared" si="3"/>
        <v>-33501.5</v>
      </c>
      <c r="G44" s="24">
        <f t="shared" si="6"/>
        <v>-8.6063214715977665E-2</v>
      </c>
      <c r="H44" s="24"/>
      <c r="I44" s="24"/>
      <c r="J44" s="24">
        <f t="shared" si="7"/>
        <v>-8.6063214715977665E-2</v>
      </c>
      <c r="K44" s="24"/>
      <c r="L44" s="24"/>
      <c r="M44" s="24"/>
      <c r="N44" s="24"/>
      <c r="O44" s="24"/>
      <c r="P44" s="24">
        <f t="shared" ca="1" si="4"/>
        <v>-6.8147670381903724E-2</v>
      </c>
      <c r="Q44" s="27">
        <f t="shared" si="2"/>
        <v>20537.146000000001</v>
      </c>
      <c r="R44" s="24"/>
      <c r="S44" s="24"/>
      <c r="T44" s="24"/>
      <c r="U44" s="24"/>
      <c r="V44" s="24"/>
    </row>
    <row r="45" spans="1:22">
      <c r="A45" s="26" t="s">
        <v>86</v>
      </c>
      <c r="B45" s="28" t="s">
        <v>41</v>
      </c>
      <c r="C45" s="25">
        <v>35792.394999999997</v>
      </c>
      <c r="D45" s="25" t="s">
        <v>79</v>
      </c>
      <c r="E45" s="24">
        <f t="shared" si="0"/>
        <v>-33042.662552086564</v>
      </c>
      <c r="F45" s="24">
        <f t="shared" si="3"/>
        <v>-33042.5</v>
      </c>
      <c r="G45" s="24">
        <f t="shared" si="6"/>
        <v>-8.3842446518247016E-2</v>
      </c>
      <c r="H45" s="24"/>
      <c r="I45" s="24"/>
      <c r="J45" s="24">
        <f t="shared" si="7"/>
        <v>-8.3842446518247016E-2</v>
      </c>
      <c r="K45" s="24"/>
      <c r="L45" s="24"/>
      <c r="M45" s="24"/>
      <c r="N45" s="24"/>
      <c r="O45" s="24"/>
      <c r="P45" s="24">
        <f t="shared" ca="1" si="4"/>
        <v>-6.7033742818165265E-2</v>
      </c>
      <c r="Q45" s="27">
        <f t="shared" si="2"/>
        <v>20773.894999999997</v>
      </c>
      <c r="R45" s="24"/>
      <c r="S45" s="24"/>
      <c r="T45" s="24"/>
      <c r="U45" s="24"/>
      <c r="V45" s="24"/>
    </row>
    <row r="46" spans="1:22">
      <c r="A46" s="26" t="s">
        <v>86</v>
      </c>
      <c r="B46" s="6" t="s">
        <v>44</v>
      </c>
      <c r="C46" s="14">
        <v>36302.773999999998</v>
      </c>
      <c r="D46" s="14" t="s">
        <v>79</v>
      </c>
      <c r="E46" s="24">
        <f t="shared" si="0"/>
        <v>-32053.149783380086</v>
      </c>
      <c r="F46" s="24">
        <f t="shared" si="3"/>
        <v>-32053</v>
      </c>
      <c r="G46" s="24">
        <f t="shared" si="6"/>
        <v>-7.7256498516362626E-2</v>
      </c>
      <c r="H46" s="24"/>
      <c r="I46" s="24"/>
      <c r="J46" s="24">
        <f t="shared" si="7"/>
        <v>-7.7256498516362626E-2</v>
      </c>
      <c r="K46" s="24"/>
      <c r="L46" s="24"/>
      <c r="M46" s="24"/>
      <c r="N46" s="24"/>
      <c r="O46" s="24"/>
      <c r="P46" s="24">
        <f t="shared" ca="1" si="4"/>
        <v>-6.4632367383918615E-2</v>
      </c>
      <c r="Q46" s="27">
        <f t="shared" si="2"/>
        <v>21284.273999999998</v>
      </c>
    </row>
    <row r="47" spans="1:22">
      <c r="A47" s="26" t="s">
        <v>86</v>
      </c>
      <c r="B47" s="6" t="s">
        <v>41</v>
      </c>
      <c r="C47" s="14">
        <v>36387.625999999997</v>
      </c>
      <c r="D47" s="14" t="s">
        <v>79</v>
      </c>
      <c r="E47" s="24">
        <f t="shared" si="0"/>
        <v>-31888.640394376464</v>
      </c>
      <c r="F47" s="24">
        <f t="shared" si="3"/>
        <v>-31888.5</v>
      </c>
      <c r="G47" s="24">
        <f t="shared" si="6"/>
        <v>-7.2413761328789406E-2</v>
      </c>
      <c r="H47" s="24"/>
      <c r="I47" s="24"/>
      <c r="J47" s="24">
        <f t="shared" si="7"/>
        <v>-7.2413761328789406E-2</v>
      </c>
      <c r="K47" s="24"/>
      <c r="L47" s="24"/>
      <c r="M47" s="24"/>
      <c r="N47" s="24"/>
      <c r="O47" s="24"/>
      <c r="P47" s="24">
        <f t="shared" ca="1" si="4"/>
        <v>-6.42331493354764E-2</v>
      </c>
      <c r="Q47" s="27">
        <f t="shared" si="2"/>
        <v>21369.125999999997</v>
      </c>
    </row>
    <row r="48" spans="1:22">
      <c r="A48" s="26" t="s">
        <v>110</v>
      </c>
      <c r="B48" s="6" t="s">
        <v>44</v>
      </c>
      <c r="C48" s="14">
        <v>44461.385999999999</v>
      </c>
      <c r="D48" s="14" t="s">
        <v>79</v>
      </c>
      <c r="E48" s="24">
        <f t="shared" si="0"/>
        <v>-16235.393275134511</v>
      </c>
      <c r="F48" s="24">
        <f t="shared" si="3"/>
        <v>-16235.5</v>
      </c>
      <c r="G48" s="24">
        <f t="shared" si="6"/>
        <v>5.5047425201337319E-2</v>
      </c>
      <c r="H48" s="24"/>
      <c r="I48" s="24"/>
      <c r="J48" s="24">
        <f t="shared" si="7"/>
        <v>5.5047425201337319E-2</v>
      </c>
      <c r="K48" s="24"/>
      <c r="L48" s="24"/>
      <c r="M48" s="24"/>
      <c r="N48" s="24"/>
      <c r="O48" s="24"/>
      <c r="P48" s="24">
        <f t="shared" ca="1" si="4"/>
        <v>-2.6245549868813788E-2</v>
      </c>
      <c r="Q48" s="27">
        <f t="shared" si="2"/>
        <v>29442.885999999999</v>
      </c>
    </row>
    <row r="49" spans="1:17">
      <c r="A49" s="26" t="s">
        <v>120</v>
      </c>
      <c r="B49" s="6" t="s">
        <v>41</v>
      </c>
      <c r="C49" s="14">
        <v>46693.392999999996</v>
      </c>
      <c r="D49" s="14" t="s">
        <v>79</v>
      </c>
      <c r="E49" s="24">
        <f t="shared" si="0"/>
        <v>-11908.02199547326</v>
      </c>
      <c r="F49" s="24">
        <f t="shared" si="3"/>
        <v>-11908</v>
      </c>
      <c r="G49" s="24">
        <f t="shared" si="6"/>
        <v>-1.1345005339535419E-2</v>
      </c>
      <c r="H49" s="24"/>
      <c r="I49" s="24"/>
      <c r="J49" s="24">
        <f t="shared" si="7"/>
        <v>-1.1345005339535419E-2</v>
      </c>
      <c r="K49" s="24"/>
      <c r="L49" s="24"/>
      <c r="M49" s="24"/>
      <c r="N49" s="24"/>
      <c r="O49" s="24"/>
      <c r="P49" s="24">
        <f t="shared" ca="1" si="4"/>
        <v>-1.5743324308730579E-2</v>
      </c>
      <c r="Q49" s="27">
        <f t="shared" si="2"/>
        <v>31674.892999999996</v>
      </c>
    </row>
    <row r="50" spans="1:17">
      <c r="A50" s="26" t="s">
        <v>120</v>
      </c>
      <c r="B50" s="6" t="s">
        <v>41</v>
      </c>
      <c r="C50" s="14">
        <v>46693.394</v>
      </c>
      <c r="D50" s="14" t="s">
        <v>79</v>
      </c>
      <c r="E50" s="24">
        <f t="shared" si="0"/>
        <v>-11908.020056692918</v>
      </c>
      <c r="F50" s="24">
        <f t="shared" si="3"/>
        <v>-11908</v>
      </c>
      <c r="G50" s="24">
        <f t="shared" si="6"/>
        <v>-1.0345005335693713E-2</v>
      </c>
      <c r="H50" s="24"/>
      <c r="I50" s="24"/>
      <c r="J50" s="24">
        <f t="shared" si="7"/>
        <v>-1.0345005335693713E-2</v>
      </c>
      <c r="K50" s="24"/>
      <c r="L50" s="24"/>
      <c r="M50" s="24"/>
      <c r="N50" s="24"/>
      <c r="O50" s="24"/>
      <c r="P50" s="24">
        <f t="shared" ca="1" si="4"/>
        <v>-1.5743324308730579E-2</v>
      </c>
      <c r="Q50" s="27">
        <f t="shared" si="2"/>
        <v>31674.894</v>
      </c>
    </row>
    <row r="51" spans="1:17">
      <c r="A51" s="26" t="s">
        <v>129</v>
      </c>
      <c r="B51" s="6" t="s">
        <v>41</v>
      </c>
      <c r="C51" s="14">
        <v>47006.482000000004</v>
      </c>
      <c r="D51" s="14" t="s">
        <v>79</v>
      </c>
      <c r="E51" s="24">
        <f t="shared" si="0"/>
        <v>-11301.011199101253</v>
      </c>
      <c r="F51" s="24">
        <f t="shared" si="3"/>
        <v>-11301</v>
      </c>
      <c r="G51" s="24">
        <f t="shared" si="6"/>
        <v>-5.7763641671044752E-3</v>
      </c>
      <c r="H51" s="24"/>
      <c r="I51" s="24"/>
      <c r="J51" s="24">
        <f t="shared" si="7"/>
        <v>-5.7763641671044752E-3</v>
      </c>
      <c r="K51" s="24"/>
      <c r="L51" s="24"/>
      <c r="M51" s="24"/>
      <c r="N51" s="24"/>
      <c r="O51" s="24"/>
      <c r="P51" s="24">
        <f t="shared" ca="1" si="4"/>
        <v>-1.427022184426599E-2</v>
      </c>
      <c r="Q51" s="27">
        <f t="shared" si="2"/>
        <v>31987.982000000004</v>
      </c>
    </row>
    <row r="52" spans="1:17">
      <c r="A52" s="26" t="s">
        <v>129</v>
      </c>
      <c r="B52" s="6" t="s">
        <v>41</v>
      </c>
      <c r="C52" s="14">
        <v>47006.485000000001</v>
      </c>
      <c r="D52" s="14" t="s">
        <v>79</v>
      </c>
      <c r="E52" s="24">
        <f t="shared" si="0"/>
        <v>-11301.005382760253</v>
      </c>
      <c r="F52" s="24">
        <f t="shared" si="3"/>
        <v>-11301</v>
      </c>
      <c r="G52" s="24">
        <f t="shared" si="6"/>
        <v>-2.7763641701312736E-3</v>
      </c>
      <c r="H52" s="24"/>
      <c r="I52" s="24"/>
      <c r="J52" s="24">
        <f t="shared" si="7"/>
        <v>-2.7763641701312736E-3</v>
      </c>
      <c r="K52" s="24"/>
      <c r="L52" s="24"/>
      <c r="M52" s="24"/>
      <c r="N52" s="24"/>
      <c r="O52" s="24"/>
      <c r="P52" s="24">
        <f t="shared" ca="1" si="4"/>
        <v>-1.427022184426599E-2</v>
      </c>
      <c r="Q52" s="27">
        <f t="shared" si="2"/>
        <v>31987.985000000001</v>
      </c>
    </row>
    <row r="53" spans="1:17">
      <c r="A53" s="26" t="s">
        <v>129</v>
      </c>
      <c r="B53" s="6" t="s">
        <v>41</v>
      </c>
      <c r="C53" s="14">
        <v>47006.487000000001</v>
      </c>
      <c r="D53" s="14" t="s">
        <v>79</v>
      </c>
      <c r="E53" s="24">
        <f t="shared" ref="E53:E75" si="8">+(C53-C$7)/C$8</f>
        <v>-11301.001505199582</v>
      </c>
      <c r="F53" s="24">
        <f t="shared" si="3"/>
        <v>-11301</v>
      </c>
      <c r="G53" s="24">
        <f t="shared" si="6"/>
        <v>-7.7636416972381994E-4</v>
      </c>
      <c r="H53" s="24"/>
      <c r="I53" s="24"/>
      <c r="J53" s="24">
        <f t="shared" si="7"/>
        <v>-7.7636416972381994E-4</v>
      </c>
      <c r="K53" s="24"/>
      <c r="L53" s="24"/>
      <c r="M53" s="24"/>
      <c r="N53" s="24"/>
      <c r="O53" s="24"/>
      <c r="P53" s="24">
        <f t="shared" ca="1" si="4"/>
        <v>-1.427022184426599E-2</v>
      </c>
      <c r="Q53" s="27">
        <f t="shared" ref="Q53:Q75" si="9">+C53-15018.5</f>
        <v>31987.987000000001</v>
      </c>
    </row>
    <row r="54" spans="1:17">
      <c r="A54" s="26" t="s">
        <v>129</v>
      </c>
      <c r="B54" s="6" t="s">
        <v>41</v>
      </c>
      <c r="C54" s="14">
        <v>47006.489000000001</v>
      </c>
      <c r="D54" s="14" t="s">
        <v>79</v>
      </c>
      <c r="E54" s="24">
        <f t="shared" si="8"/>
        <v>-11300.997627638912</v>
      </c>
      <c r="F54" s="24">
        <f t="shared" ref="F54:F75" si="10">ROUND(2*E54,0)/2</f>
        <v>-11301</v>
      </c>
      <c r="G54" s="24">
        <f t="shared" si="6"/>
        <v>1.2236358306836337E-3</v>
      </c>
      <c r="H54" s="24"/>
      <c r="I54" s="24"/>
      <c r="J54" s="24">
        <f t="shared" si="7"/>
        <v>1.2236358306836337E-3</v>
      </c>
      <c r="K54" s="24"/>
      <c r="L54" s="24"/>
      <c r="M54" s="24"/>
      <c r="N54" s="24"/>
      <c r="O54" s="24"/>
      <c r="P54" s="24">
        <f t="shared" ca="1" si="4"/>
        <v>-1.427022184426599E-2</v>
      </c>
      <c r="Q54" s="27">
        <f t="shared" si="9"/>
        <v>31987.989000000001</v>
      </c>
    </row>
    <row r="55" spans="1:17">
      <c r="A55" s="26" t="s">
        <v>129</v>
      </c>
      <c r="B55" s="6" t="s">
        <v>41</v>
      </c>
      <c r="C55" s="14">
        <v>47006.491000000002</v>
      </c>
      <c r="D55" s="14" t="s">
        <v>79</v>
      </c>
      <c r="E55" s="24">
        <f t="shared" si="8"/>
        <v>-11300.99375007824</v>
      </c>
      <c r="F55" s="24">
        <f t="shared" si="10"/>
        <v>-11301</v>
      </c>
      <c r="G55" s="24">
        <f t="shared" si="6"/>
        <v>3.2236358310910873E-3</v>
      </c>
      <c r="H55" s="24"/>
      <c r="I55" s="24"/>
      <c r="J55" s="24">
        <f t="shared" si="7"/>
        <v>3.2236358310910873E-3</v>
      </c>
      <c r="K55" s="24"/>
      <c r="L55" s="24"/>
      <c r="M55" s="24"/>
      <c r="N55" s="24"/>
      <c r="O55" s="24"/>
      <c r="P55" s="24">
        <f t="shared" ref="P55:P75" ca="1" si="11">+$D$11+$D$12*$F55</f>
        <v>-1.427022184426599E-2</v>
      </c>
      <c r="Q55" s="27">
        <f t="shared" si="9"/>
        <v>31987.991000000002</v>
      </c>
    </row>
    <row r="56" spans="1:17">
      <c r="A56" s="26" t="s">
        <v>129</v>
      </c>
      <c r="B56" s="6" t="s">
        <v>41</v>
      </c>
      <c r="C56" s="14">
        <v>47349.483999999997</v>
      </c>
      <c r="D56" s="14" t="s">
        <v>79</v>
      </c>
      <c r="E56" s="24">
        <f t="shared" si="8"/>
        <v>-10636.005666562</v>
      </c>
      <c r="F56" s="24">
        <f t="shared" si="10"/>
        <v>-10636</v>
      </c>
      <c r="G56" s="24">
        <f t="shared" si="6"/>
        <v>-2.9227457562228665E-3</v>
      </c>
      <c r="H56" s="24"/>
      <c r="I56" s="24"/>
      <c r="J56" s="24">
        <f t="shared" si="7"/>
        <v>-2.9227457562228665E-3</v>
      </c>
      <c r="K56" s="24"/>
      <c r="L56" s="24"/>
      <c r="M56" s="24"/>
      <c r="N56" s="24"/>
      <c r="O56" s="24"/>
      <c r="P56" s="24">
        <f t="shared" ca="1" si="11"/>
        <v>-1.2656361648435754E-2</v>
      </c>
      <c r="Q56" s="27">
        <f t="shared" si="9"/>
        <v>32330.983999999997</v>
      </c>
    </row>
    <row r="57" spans="1:17">
      <c r="A57" s="26" t="s">
        <v>129</v>
      </c>
      <c r="B57" s="6" t="s">
        <v>41</v>
      </c>
      <c r="C57" s="14">
        <v>47349.483999999997</v>
      </c>
      <c r="D57" s="14" t="s">
        <v>79</v>
      </c>
      <c r="E57" s="24">
        <f t="shared" si="8"/>
        <v>-10636.005666562</v>
      </c>
      <c r="F57" s="24">
        <f t="shared" si="10"/>
        <v>-10636</v>
      </c>
      <c r="G57" s="24">
        <f t="shared" si="6"/>
        <v>-2.9227457562228665E-3</v>
      </c>
      <c r="H57" s="24"/>
      <c r="I57" s="24"/>
      <c r="J57" s="24">
        <f t="shared" si="7"/>
        <v>-2.9227457562228665E-3</v>
      </c>
      <c r="K57" s="24"/>
      <c r="L57" s="24"/>
      <c r="M57" s="24"/>
      <c r="N57" s="24"/>
      <c r="O57" s="24"/>
      <c r="P57" s="24">
        <f t="shared" ca="1" si="11"/>
        <v>-1.2656361648435754E-2</v>
      </c>
      <c r="Q57" s="27">
        <f t="shared" si="9"/>
        <v>32330.983999999997</v>
      </c>
    </row>
    <row r="58" spans="1:17">
      <c r="A58" s="26" t="s">
        <v>129</v>
      </c>
      <c r="B58" s="6" t="s">
        <v>41</v>
      </c>
      <c r="C58" s="14">
        <v>47349.485999999997</v>
      </c>
      <c r="D58" s="14" t="s">
        <v>79</v>
      </c>
      <c r="E58" s="24">
        <f t="shared" si="8"/>
        <v>-10636.00178900133</v>
      </c>
      <c r="F58" s="24">
        <f t="shared" si="10"/>
        <v>-10636</v>
      </c>
      <c r="G58" s="24">
        <f t="shared" si="6"/>
        <v>-9.2274575581541285E-4</v>
      </c>
      <c r="H58" s="24"/>
      <c r="I58" s="24"/>
      <c r="J58" s="24">
        <f t="shared" si="7"/>
        <v>-9.2274575581541285E-4</v>
      </c>
      <c r="K58" s="24"/>
      <c r="L58" s="24"/>
      <c r="M58" s="24"/>
      <c r="N58" s="24"/>
      <c r="O58" s="24"/>
      <c r="P58" s="24">
        <f t="shared" ca="1" si="11"/>
        <v>-1.2656361648435754E-2</v>
      </c>
      <c r="Q58" s="27">
        <f t="shared" si="9"/>
        <v>32330.985999999997</v>
      </c>
    </row>
    <row r="59" spans="1:17">
      <c r="A59" s="26" t="s">
        <v>129</v>
      </c>
      <c r="B59" s="6" t="s">
        <v>41</v>
      </c>
      <c r="C59" s="14">
        <v>47365.47</v>
      </c>
      <c r="D59" s="14" t="s">
        <v>79</v>
      </c>
      <c r="E59" s="24">
        <f t="shared" si="8"/>
        <v>-10605.012324123252</v>
      </c>
      <c r="F59" s="24">
        <f t="shared" si="10"/>
        <v>-10605</v>
      </c>
      <c r="G59" s="24">
        <f t="shared" si="6"/>
        <v>-6.3566372264176607E-3</v>
      </c>
      <c r="H59" s="24"/>
      <c r="I59" s="24"/>
      <c r="J59" s="24">
        <f t="shared" si="7"/>
        <v>-6.3566372264176607E-3</v>
      </c>
      <c r="K59" s="24"/>
      <c r="L59" s="24"/>
      <c r="M59" s="24"/>
      <c r="N59" s="24"/>
      <c r="O59" s="24"/>
      <c r="P59" s="24">
        <f t="shared" ca="1" si="11"/>
        <v>-1.2581129067878255E-2</v>
      </c>
      <c r="Q59" s="27">
        <f t="shared" si="9"/>
        <v>32346.97</v>
      </c>
    </row>
    <row r="60" spans="1:17">
      <c r="A60" s="26" t="s">
        <v>129</v>
      </c>
      <c r="B60" s="6" t="s">
        <v>41</v>
      </c>
      <c r="C60" s="14">
        <v>47365.472999999998</v>
      </c>
      <c r="D60" s="14" t="s">
        <v>79</v>
      </c>
      <c r="E60" s="24">
        <f t="shared" si="8"/>
        <v>-10605.006507782253</v>
      </c>
      <c r="F60" s="24">
        <f t="shared" si="10"/>
        <v>-10605</v>
      </c>
      <c r="G60" s="24">
        <f t="shared" si="6"/>
        <v>-3.3566372294444591E-3</v>
      </c>
      <c r="H60" s="24"/>
      <c r="I60" s="24"/>
      <c r="J60" s="24">
        <f t="shared" si="7"/>
        <v>-3.3566372294444591E-3</v>
      </c>
      <c r="K60" s="24"/>
      <c r="L60" s="24"/>
      <c r="M60" s="24"/>
      <c r="N60" s="24"/>
      <c r="O60" s="24"/>
      <c r="P60" s="24">
        <f t="shared" ca="1" si="11"/>
        <v>-1.2581129067878255E-2</v>
      </c>
      <c r="Q60" s="27">
        <f t="shared" si="9"/>
        <v>32346.972999999998</v>
      </c>
    </row>
    <row r="61" spans="1:17">
      <c r="A61" s="26" t="s">
        <v>129</v>
      </c>
      <c r="B61" s="6" t="s">
        <v>41</v>
      </c>
      <c r="C61" s="14">
        <v>47691.453000000001</v>
      </c>
      <c r="D61" s="14" t="s">
        <v>79</v>
      </c>
      <c r="E61" s="24">
        <f t="shared" si="8"/>
        <v>-9973.0028941090022</v>
      </c>
      <c r="F61" s="24">
        <f t="shared" si="10"/>
        <v>-9973</v>
      </c>
      <c r="G61" s="24">
        <f t="shared" si="6"/>
        <v>-1.492747243901249E-3</v>
      </c>
      <c r="H61" s="24"/>
      <c r="I61" s="24"/>
      <c r="J61" s="24">
        <f t="shared" si="7"/>
        <v>-1.492747243901249E-3</v>
      </c>
      <c r="K61" s="24"/>
      <c r="L61" s="24"/>
      <c r="M61" s="24"/>
      <c r="N61" s="24"/>
      <c r="O61" s="24"/>
      <c r="P61" s="24">
        <f t="shared" ca="1" si="11"/>
        <v>-1.1047355167480198E-2</v>
      </c>
      <c r="Q61" s="27">
        <f t="shared" si="9"/>
        <v>32672.953000000001</v>
      </c>
    </row>
    <row r="62" spans="1:17">
      <c r="A62" s="26" t="s">
        <v>129</v>
      </c>
      <c r="B62" s="6" t="s">
        <v>41</v>
      </c>
      <c r="C62" s="14">
        <v>47691.46</v>
      </c>
      <c r="D62" s="14" t="s">
        <v>79</v>
      </c>
      <c r="E62" s="24">
        <f t="shared" si="8"/>
        <v>-9972.9893226466593</v>
      </c>
      <c r="F62" s="24">
        <f t="shared" si="10"/>
        <v>-9973</v>
      </c>
      <c r="G62" s="24">
        <f t="shared" si="6"/>
        <v>5.5072527538868599E-3</v>
      </c>
      <c r="H62" s="24"/>
      <c r="I62" s="24"/>
      <c r="J62" s="24">
        <f t="shared" si="7"/>
        <v>5.5072527538868599E-3</v>
      </c>
      <c r="K62" s="24"/>
      <c r="L62" s="24"/>
      <c r="M62" s="24"/>
      <c r="N62" s="24"/>
      <c r="O62" s="24"/>
      <c r="P62" s="24">
        <f t="shared" ca="1" si="11"/>
        <v>-1.1047355167480198E-2</v>
      </c>
      <c r="Q62" s="27">
        <f t="shared" si="9"/>
        <v>32672.959999999999</v>
      </c>
    </row>
    <row r="63" spans="1:17">
      <c r="A63" s="26" t="s">
        <v>167</v>
      </c>
      <c r="B63" s="6" t="s">
        <v>41</v>
      </c>
      <c r="C63" s="14">
        <v>48769.47</v>
      </c>
      <c r="D63" s="14" t="s">
        <v>79</v>
      </c>
      <c r="E63" s="24">
        <f t="shared" si="8"/>
        <v>-7882.9647334820029</v>
      </c>
      <c r="F63" s="24">
        <f t="shared" si="10"/>
        <v>-7883</v>
      </c>
      <c r="G63" s="24">
        <f t="shared" si="6"/>
        <v>1.819005348806968E-2</v>
      </c>
      <c r="H63" s="24"/>
      <c r="I63" s="24"/>
      <c r="J63" s="24">
        <f t="shared" si="7"/>
        <v>1.819005348806968E-2</v>
      </c>
      <c r="K63" s="24"/>
      <c r="L63" s="24"/>
      <c r="M63" s="24"/>
      <c r="N63" s="24"/>
      <c r="O63" s="24"/>
      <c r="P63" s="24">
        <f t="shared" ca="1" si="11"/>
        <v>-5.9752231234423241E-3</v>
      </c>
      <c r="Q63" s="27">
        <f t="shared" si="9"/>
        <v>33750.97</v>
      </c>
    </row>
    <row r="64" spans="1:17">
      <c r="A64" s="26" t="s">
        <v>167</v>
      </c>
      <c r="B64" s="6" t="s">
        <v>44</v>
      </c>
      <c r="C64" s="14">
        <v>49576.402000000002</v>
      </c>
      <c r="D64" s="14" t="s">
        <v>79</v>
      </c>
      <c r="E64" s="24">
        <f t="shared" si="8"/>
        <v>-6318.5008400266415</v>
      </c>
      <c r="F64" s="24">
        <f t="shared" si="10"/>
        <v>-6318.5</v>
      </c>
      <c r="G64" s="24">
        <f t="shared" si="6"/>
        <v>-4.3327581806806847E-4</v>
      </c>
      <c r="H64" s="24"/>
      <c r="I64" s="24"/>
      <c r="J64" s="24">
        <f t="shared" si="7"/>
        <v>-4.3327581806806847E-4</v>
      </c>
      <c r="K64" s="24"/>
      <c r="L64" s="24"/>
      <c r="M64" s="24"/>
      <c r="N64" s="24"/>
      <c r="O64" s="24"/>
      <c r="P64" s="24">
        <f t="shared" ca="1" si="11"/>
        <v>-2.1784046627259333E-3</v>
      </c>
      <c r="Q64" s="27">
        <f t="shared" si="9"/>
        <v>34557.902000000002</v>
      </c>
    </row>
    <row r="65" spans="1:17">
      <c r="A65" s="26" t="s">
        <v>167</v>
      </c>
      <c r="B65" s="6" t="s">
        <v>44</v>
      </c>
      <c r="C65" s="14">
        <v>49576.41</v>
      </c>
      <c r="D65" s="14" t="s">
        <v>79</v>
      </c>
      <c r="E65" s="24">
        <f t="shared" si="8"/>
        <v>-6318.4853297839572</v>
      </c>
      <c r="F65" s="24">
        <f t="shared" si="10"/>
        <v>-6318.5</v>
      </c>
      <c r="G65" s="24">
        <f t="shared" si="6"/>
        <v>7.566724183561746E-3</v>
      </c>
      <c r="H65" s="24"/>
      <c r="I65" s="24"/>
      <c r="J65" s="24">
        <f t="shared" si="7"/>
        <v>7.566724183561746E-3</v>
      </c>
      <c r="K65" s="24"/>
      <c r="L65" s="24"/>
      <c r="M65" s="24"/>
      <c r="N65" s="24"/>
      <c r="O65" s="24"/>
      <c r="P65" s="24">
        <f t="shared" ca="1" si="11"/>
        <v>-2.1784046627259333E-3</v>
      </c>
      <c r="Q65" s="27">
        <f t="shared" si="9"/>
        <v>34557.910000000003</v>
      </c>
    </row>
    <row r="66" spans="1:17">
      <c r="A66" s="26" t="s">
        <v>167</v>
      </c>
      <c r="B66" s="6" t="s">
        <v>44</v>
      </c>
      <c r="C66" s="14">
        <v>49576.425000000003</v>
      </c>
      <c r="D66" s="14" t="s">
        <v>79</v>
      </c>
      <c r="E66" s="24">
        <f t="shared" si="8"/>
        <v>-6318.45624807893</v>
      </c>
      <c r="F66" s="24">
        <f t="shared" si="10"/>
        <v>-6318.5</v>
      </c>
      <c r="G66" s="24">
        <f t="shared" si="6"/>
        <v>2.2566724182979669E-2</v>
      </c>
      <c r="H66" s="24"/>
      <c r="I66" s="24"/>
      <c r="J66" s="24">
        <f t="shared" si="7"/>
        <v>2.2566724182979669E-2</v>
      </c>
      <c r="K66" s="24"/>
      <c r="L66" s="24"/>
      <c r="M66" s="24"/>
      <c r="N66" s="24"/>
      <c r="O66" s="24"/>
      <c r="P66" s="24">
        <f t="shared" ca="1" si="11"/>
        <v>-2.1784046627259333E-3</v>
      </c>
      <c r="Q66" s="27">
        <f t="shared" si="9"/>
        <v>34557.925000000003</v>
      </c>
    </row>
    <row r="67" spans="1:17">
      <c r="A67" s="26" t="s">
        <v>167</v>
      </c>
      <c r="B67" s="6" t="s">
        <v>44</v>
      </c>
      <c r="C67" s="14">
        <v>49576.427000000003</v>
      </c>
      <c r="D67" s="14" t="s">
        <v>79</v>
      </c>
      <c r="E67" s="24">
        <f t="shared" si="8"/>
        <v>-6318.4523705182582</v>
      </c>
      <c r="F67" s="24">
        <f t="shared" si="10"/>
        <v>-6318.5</v>
      </c>
      <c r="G67" s="24">
        <f t="shared" si="6"/>
        <v>2.4566724183387123E-2</v>
      </c>
      <c r="H67" s="24"/>
      <c r="I67" s="24"/>
      <c r="J67" s="24">
        <f t="shared" si="7"/>
        <v>2.4566724183387123E-2</v>
      </c>
      <c r="K67" s="24"/>
      <c r="L67" s="24"/>
      <c r="M67" s="24"/>
      <c r="N67" s="24"/>
      <c r="O67" s="24"/>
      <c r="P67" s="24">
        <f t="shared" ca="1" si="11"/>
        <v>-2.1784046627259333E-3</v>
      </c>
      <c r="Q67" s="27">
        <f t="shared" si="9"/>
        <v>34557.927000000003</v>
      </c>
    </row>
    <row r="68" spans="1:17">
      <c r="A68" s="26" t="s">
        <v>167</v>
      </c>
      <c r="B68" s="6" t="s">
        <v>44</v>
      </c>
      <c r="C68" s="14">
        <v>49576.428999999996</v>
      </c>
      <c r="D68" s="14" t="s">
        <v>79</v>
      </c>
      <c r="E68" s="24">
        <f t="shared" si="8"/>
        <v>-6318.448492957601</v>
      </c>
      <c r="F68" s="24">
        <f t="shared" si="10"/>
        <v>-6318.5</v>
      </c>
      <c r="G68" s="24">
        <f t="shared" si="6"/>
        <v>2.6566724176518619E-2</v>
      </c>
      <c r="H68" s="24"/>
      <c r="I68" s="24"/>
      <c r="J68" s="24">
        <f t="shared" si="7"/>
        <v>2.6566724176518619E-2</v>
      </c>
      <c r="K68" s="24"/>
      <c r="L68" s="24"/>
      <c r="M68" s="24"/>
      <c r="N68" s="24"/>
      <c r="O68" s="24"/>
      <c r="P68" s="24">
        <f t="shared" ca="1" si="11"/>
        <v>-2.1784046627259333E-3</v>
      </c>
      <c r="Q68" s="27">
        <f t="shared" si="9"/>
        <v>34557.928999999996</v>
      </c>
    </row>
    <row r="69" spans="1:17">
      <c r="A69" s="26" t="s">
        <v>219</v>
      </c>
      <c r="B69" s="6" t="s">
        <v>44</v>
      </c>
      <c r="C69" s="14">
        <v>51015.449699999997</v>
      </c>
      <c r="D69" s="14" t="s">
        <v>79</v>
      </c>
      <c r="E69" s="24">
        <f t="shared" si="8"/>
        <v>-3528.5034578309014</v>
      </c>
      <c r="F69" s="24">
        <f t="shared" si="10"/>
        <v>-3528.5</v>
      </c>
      <c r="G69" s="24">
        <f t="shared" si="6"/>
        <v>-1.7835083417594433E-3</v>
      </c>
      <c r="H69" s="24"/>
      <c r="I69" s="24"/>
      <c r="J69" s="24">
        <f t="shared" si="7"/>
        <v>-1.7835083417594433E-3</v>
      </c>
      <c r="K69" s="24"/>
      <c r="L69" s="24"/>
      <c r="M69" s="24"/>
      <c r="N69" s="24"/>
      <c r="O69" s="24"/>
      <c r="P69" s="24">
        <f t="shared" ca="1" si="11"/>
        <v>4.5925275874490294E-3</v>
      </c>
      <c r="Q69" s="27">
        <f t="shared" si="9"/>
        <v>35996.949699999997</v>
      </c>
    </row>
    <row r="70" spans="1:17">
      <c r="A70" s="26" t="s">
        <v>219</v>
      </c>
      <c r="B70" s="6" t="s">
        <v>44</v>
      </c>
      <c r="C70" s="14">
        <v>51015.4588</v>
      </c>
      <c r="D70" s="14" t="s">
        <v>79</v>
      </c>
      <c r="E70" s="24">
        <f t="shared" si="8"/>
        <v>-3528.4858149298452</v>
      </c>
      <c r="F70" s="24">
        <f t="shared" si="10"/>
        <v>-3528.5</v>
      </c>
      <c r="G70" s="24">
        <f t="shared" si="6"/>
        <v>7.3164916611858644E-3</v>
      </c>
      <c r="H70" s="24"/>
      <c r="I70" s="24"/>
      <c r="J70" s="24">
        <f t="shared" si="7"/>
        <v>7.3164916611858644E-3</v>
      </c>
      <c r="K70" s="24"/>
      <c r="L70" s="24"/>
      <c r="M70" s="24"/>
      <c r="N70" s="24"/>
      <c r="O70" s="24"/>
      <c r="P70" s="24">
        <f t="shared" ca="1" si="11"/>
        <v>4.5925275874490294E-3</v>
      </c>
      <c r="Q70" s="27">
        <f t="shared" si="9"/>
        <v>35996.9588</v>
      </c>
    </row>
    <row r="71" spans="1:17">
      <c r="A71" s="26" t="s">
        <v>219</v>
      </c>
      <c r="B71" s="6" t="s">
        <v>44</v>
      </c>
      <c r="C71" s="14">
        <v>51375.456700000002</v>
      </c>
      <c r="D71" s="14" t="s">
        <v>79</v>
      </c>
      <c r="E71" s="24">
        <f t="shared" si="8"/>
        <v>-2830.5289656913019</v>
      </c>
      <c r="F71" s="24">
        <f t="shared" si="10"/>
        <v>-2830.5</v>
      </c>
      <c r="G71" s="24">
        <f t="shared" si="6"/>
        <v>-1.4940161490812898E-2</v>
      </c>
      <c r="H71" s="24"/>
      <c r="I71" s="24"/>
      <c r="J71" s="24">
        <f t="shared" si="7"/>
        <v>-1.4940161490812898E-2</v>
      </c>
      <c r="K71" s="24"/>
      <c r="L71" s="24"/>
      <c r="M71" s="24"/>
      <c r="N71" s="24"/>
      <c r="O71" s="24"/>
      <c r="P71" s="24">
        <f t="shared" ca="1" si="11"/>
        <v>6.2864740787114386E-3</v>
      </c>
      <c r="Q71" s="27">
        <f t="shared" si="9"/>
        <v>36356.956700000002</v>
      </c>
    </row>
    <row r="72" spans="1:17">
      <c r="A72" s="26" t="s">
        <v>219</v>
      </c>
      <c r="B72" s="6" t="s">
        <v>44</v>
      </c>
      <c r="C72" s="14">
        <v>51375.473299999998</v>
      </c>
      <c r="D72" s="14" t="s">
        <v>79</v>
      </c>
      <c r="E72" s="24">
        <f t="shared" si="8"/>
        <v>-2830.4967819377462</v>
      </c>
      <c r="F72" s="24">
        <f t="shared" si="10"/>
        <v>-2830.5</v>
      </c>
      <c r="G72" s="24">
        <f t="shared" si="6"/>
        <v>1.659838504565414E-3</v>
      </c>
      <c r="H72" s="24"/>
      <c r="I72" s="24"/>
      <c r="J72" s="24">
        <f t="shared" si="7"/>
        <v>1.659838504565414E-3</v>
      </c>
      <c r="K72" s="24"/>
      <c r="L72" s="24"/>
      <c r="M72" s="24"/>
      <c r="N72" s="24"/>
      <c r="O72" s="24"/>
      <c r="P72" s="24">
        <f t="shared" ca="1" si="11"/>
        <v>6.2864740787114386E-3</v>
      </c>
      <c r="Q72" s="27">
        <f t="shared" si="9"/>
        <v>36356.973299999998</v>
      </c>
    </row>
    <row r="73" spans="1:17">
      <c r="A73" s="26" t="s">
        <v>246</v>
      </c>
      <c r="B73" s="6" t="s">
        <v>44</v>
      </c>
      <c r="C73" s="14">
        <v>52093.448100000001</v>
      </c>
      <c r="D73" s="14" t="s">
        <v>79</v>
      </c>
      <c r="E73" s="24">
        <f t="shared" si="8"/>
        <v>-1438.5013585181289</v>
      </c>
      <c r="F73" s="24">
        <f t="shared" si="10"/>
        <v>-1438.5</v>
      </c>
      <c r="G73" s="24">
        <f t="shared" si="6"/>
        <v>-7.0070760557428002E-4</v>
      </c>
      <c r="H73" s="24"/>
      <c r="I73" s="24"/>
      <c r="J73" s="24">
        <f t="shared" si="7"/>
        <v>-7.0070760557428002E-4</v>
      </c>
      <c r="K73" s="24"/>
      <c r="L73" s="24"/>
      <c r="M73" s="24"/>
      <c r="N73" s="24"/>
      <c r="O73" s="24"/>
      <c r="P73" s="24">
        <f t="shared" ca="1" si="11"/>
        <v>9.6646596314869035E-3</v>
      </c>
      <c r="Q73" s="27">
        <f t="shared" si="9"/>
        <v>37074.948100000001</v>
      </c>
    </row>
    <row r="74" spans="1:17">
      <c r="A74" s="26" t="s">
        <v>255</v>
      </c>
      <c r="B74" s="6" t="s">
        <v>41</v>
      </c>
      <c r="C74" s="14">
        <v>52460.430699999997</v>
      </c>
      <c r="D74" s="14" t="s">
        <v>79</v>
      </c>
      <c r="E74" s="24">
        <f t="shared" si="8"/>
        <v>-727.00271027222448</v>
      </c>
      <c r="F74" s="24">
        <f t="shared" si="10"/>
        <v>-727</v>
      </c>
      <c r="G74" s="24">
        <f t="shared" si="6"/>
        <v>-1.3979264040244743E-3</v>
      </c>
      <c r="H74" s="24"/>
      <c r="I74" s="24"/>
      <c r="J74" s="24">
        <f t="shared" si="7"/>
        <v>-1.3979264040244743E-3</v>
      </c>
      <c r="K74" s="24"/>
      <c r="L74" s="24"/>
      <c r="M74" s="24"/>
      <c r="N74" s="24"/>
      <c r="O74" s="24"/>
      <c r="P74" s="24">
        <f t="shared" ca="1" si="11"/>
        <v>1.1391368698153386E-2</v>
      </c>
      <c r="Q74" s="27">
        <f t="shared" si="9"/>
        <v>37441.930699999997</v>
      </c>
    </row>
    <row r="75" spans="1:17">
      <c r="A75" s="26" t="s">
        <v>289</v>
      </c>
      <c r="B75" s="6" t="s">
        <v>44</v>
      </c>
      <c r="C75" s="14">
        <v>56206.346089999999</v>
      </c>
      <c r="D75" s="14" t="s">
        <v>79</v>
      </c>
      <c r="E75" s="24">
        <f t="shared" si="8"/>
        <v>6535.5043852373774</v>
      </c>
      <c r="F75" s="24">
        <f t="shared" si="10"/>
        <v>6535.5</v>
      </c>
      <c r="G75" s="24">
        <f t="shared" si="6"/>
        <v>2.2618536531808786E-3</v>
      </c>
      <c r="H75" s="24"/>
      <c r="I75" s="24"/>
      <c r="J75" s="24">
        <f t="shared" si="7"/>
        <v>2.2618536531808786E-3</v>
      </c>
      <c r="K75" s="24"/>
      <c r="L75" s="24"/>
      <c r="M75" s="24"/>
      <c r="N75" s="24"/>
      <c r="O75" s="24"/>
      <c r="P75" s="24">
        <f t="shared" ca="1" si="11"/>
        <v>2.9016420836825669E-2</v>
      </c>
      <c r="Q75" s="27">
        <f t="shared" si="9"/>
        <v>41187.846089999999</v>
      </c>
    </row>
    <row r="76" spans="1:17">
      <c r="B76" s="6"/>
    </row>
  </sheetData>
  <sheetProtection sheet="1" objects="1" scenarios="1"/>
  <phoneticPr fontId="7" type="noConversion"/>
  <pageMargins left="0.75" right="0.75" top="1" bottom="1" header="0.5" footer="0.5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46"/>
  <sheetViews>
    <sheetView workbookViewId="0">
      <selection activeCell="C53" sqref="C53"/>
    </sheetView>
  </sheetViews>
  <sheetFormatPr defaultColWidth="10.28515625" defaultRowHeight="12.75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4" ht="20.25">
      <c r="A1" s="1" t="s">
        <v>31</v>
      </c>
    </row>
    <row r="2" spans="1:4">
      <c r="A2" t="s">
        <v>26</v>
      </c>
    </row>
    <row r="4" spans="1:4">
      <c r="A4" s="8" t="s">
        <v>0</v>
      </c>
      <c r="C4" s="3">
        <v>35428.244500000001</v>
      </c>
      <c r="D4" s="4">
        <v>0.51579649999999999</v>
      </c>
    </row>
    <row r="6" spans="1:4">
      <c r="A6" s="8" t="s">
        <v>1</v>
      </c>
    </row>
    <row r="7" spans="1:4">
      <c r="A7" t="s">
        <v>2</v>
      </c>
      <c r="C7">
        <f>+C4</f>
        <v>35428.244500000001</v>
      </c>
    </row>
    <row r="8" spans="1:4">
      <c r="A8" t="s">
        <v>3</v>
      </c>
      <c r="C8">
        <f>+D4</f>
        <v>0.51579649999999999</v>
      </c>
    </row>
    <row r="10" spans="1:4" ht="13.5" thickBot="1">
      <c r="C10" s="7" t="s">
        <v>21</v>
      </c>
      <c r="D10" s="7" t="s">
        <v>22</v>
      </c>
    </row>
    <row r="11" spans="1:4">
      <c r="A11" t="s">
        <v>16</v>
      </c>
      <c r="C11">
        <f>INTERCEPT(G21:G993,F21:F993)</f>
        <v>-0.17001382204638488</v>
      </c>
      <c r="D11" s="6"/>
    </row>
    <row r="12" spans="1:4">
      <c r="A12" t="s">
        <v>17</v>
      </c>
      <c r="C12">
        <f>SLOPE(G21:G993,F21:F993)</f>
        <v>-8.3099525030263099E-6</v>
      </c>
      <c r="D12" s="6"/>
    </row>
    <row r="13" spans="1:4">
      <c r="A13" t="s">
        <v>20</v>
      </c>
      <c r="C13" s="6" t="s">
        <v>14</v>
      </c>
      <c r="D13" s="6"/>
    </row>
    <row r="14" spans="1:4">
      <c r="A14" t="s">
        <v>25</v>
      </c>
    </row>
    <row r="15" spans="1:4">
      <c r="A15" s="5" t="s">
        <v>18</v>
      </c>
      <c r="C15" s="18">
        <v>52835.408900000002</v>
      </c>
    </row>
    <row r="16" spans="1:4">
      <c r="A16" s="8" t="s">
        <v>4</v>
      </c>
      <c r="C16">
        <f>+C8+C12</f>
        <v>0.51578819004749699</v>
      </c>
    </row>
    <row r="17" spans="1:31" ht="13.5" thickBot="1"/>
    <row r="18" spans="1:31">
      <c r="A18" s="8" t="s">
        <v>5</v>
      </c>
      <c r="C18" s="3">
        <f>+C15</f>
        <v>52835.408900000002</v>
      </c>
      <c r="D18" s="4">
        <f>+C16</f>
        <v>0.51578819004749699</v>
      </c>
    </row>
    <row r="19" spans="1:31" ht="13.5" thickTop="1">
      <c r="C19">
        <f>COUNT(C21:C1403)</f>
        <v>13</v>
      </c>
    </row>
    <row r="20" spans="1:31" ht="13.5" thickBot="1">
      <c r="A20" s="7" t="s">
        <v>6</v>
      </c>
      <c r="B20" s="7" t="s">
        <v>7</v>
      </c>
      <c r="C20" s="7" t="s">
        <v>8</v>
      </c>
      <c r="D20" s="7" t="s">
        <v>13</v>
      </c>
      <c r="E20" s="7" t="s">
        <v>9</v>
      </c>
      <c r="F20" s="7" t="s">
        <v>10</v>
      </c>
      <c r="G20" s="7" t="s">
        <v>11</v>
      </c>
      <c r="H20" s="10" t="s">
        <v>12</v>
      </c>
      <c r="I20" s="10" t="s">
        <v>30</v>
      </c>
      <c r="J20" s="10" t="s">
        <v>46</v>
      </c>
      <c r="K20" s="10" t="s">
        <v>19</v>
      </c>
      <c r="L20" s="10" t="s">
        <v>27</v>
      </c>
      <c r="M20" s="10" t="s">
        <v>28</v>
      </c>
      <c r="N20" s="10" t="s">
        <v>29</v>
      </c>
      <c r="O20" s="10" t="s">
        <v>24</v>
      </c>
      <c r="P20" s="9" t="s">
        <v>23</v>
      </c>
      <c r="Q20" s="7" t="s">
        <v>15</v>
      </c>
    </row>
    <row r="21" spans="1:31">
      <c r="A21" t="s">
        <v>12</v>
      </c>
      <c r="C21">
        <v>35428.244500000001</v>
      </c>
      <c r="D21" s="6" t="s">
        <v>14</v>
      </c>
      <c r="E21">
        <f t="shared" ref="E21:E31" si="0">+(C21-C$7)/C$8</f>
        <v>0</v>
      </c>
      <c r="F21">
        <f>ROUND(2*E21,0)/2</f>
        <v>0</v>
      </c>
      <c r="H21" s="12">
        <v>0</v>
      </c>
      <c r="I21" s="12"/>
      <c r="Q21" s="2">
        <f>+C21-15018.5</f>
        <v>20409.744500000001</v>
      </c>
    </row>
    <row r="22" spans="1:31">
      <c r="A22" t="s">
        <v>33</v>
      </c>
      <c r="B22" s="6" t="s">
        <v>41</v>
      </c>
      <c r="C22" s="11">
        <v>46359.24</v>
      </c>
      <c r="D22" s="6"/>
      <c r="E22">
        <f t="shared" si="0"/>
        <v>21192.457684377459</v>
      </c>
      <c r="F22" s="12">
        <f>ROUND(2*E22,0)/2+0.5</f>
        <v>21193</v>
      </c>
      <c r="H22" s="12"/>
      <c r="I22" s="12">
        <v>-0.27972450000379467</v>
      </c>
      <c r="Q22" s="2">
        <f>+C22-15018.5</f>
        <v>31340.739999999998</v>
      </c>
      <c r="AA22">
        <v>5</v>
      </c>
      <c r="AC22" t="s">
        <v>32</v>
      </c>
      <c r="AE22" t="s">
        <v>34</v>
      </c>
    </row>
    <row r="23" spans="1:31">
      <c r="A23" t="s">
        <v>36</v>
      </c>
      <c r="C23" s="11">
        <v>49935.388599999998</v>
      </c>
      <c r="D23">
        <v>1.5E-3</v>
      </c>
      <c r="E23">
        <f t="shared" si="0"/>
        <v>28125.712562997225</v>
      </c>
      <c r="F23" s="13">
        <f t="shared" ref="F23:F33" si="1">ROUND(2*E23,0)/2+1</f>
        <v>28126.5</v>
      </c>
      <c r="G23">
        <f t="shared" ref="G23:G31" si="2">+C23-(C$7+F23*C$8)</f>
        <v>-0.40615724999952363</v>
      </c>
      <c r="I23">
        <f>G23</f>
        <v>-0.40615724999952363</v>
      </c>
      <c r="O23">
        <f>+C$11+C$12*F23</f>
        <v>-0.40374370112275437</v>
      </c>
      <c r="Q23" s="2">
        <f>+C23-15018.5</f>
        <v>34916.888599999998</v>
      </c>
      <c r="AA23">
        <v>10</v>
      </c>
      <c r="AC23" t="s">
        <v>35</v>
      </c>
      <c r="AE23" t="s">
        <v>34</v>
      </c>
    </row>
    <row r="24" spans="1:31">
      <c r="A24" t="s">
        <v>45</v>
      </c>
      <c r="B24" s="14"/>
      <c r="C24" s="15">
        <v>49940.547400000003</v>
      </c>
      <c r="D24" s="15">
        <v>2.5000000000000001E-3</v>
      </c>
      <c r="E24">
        <f t="shared" si="0"/>
        <v>28135.714181852731</v>
      </c>
      <c r="F24" s="13">
        <f t="shared" si="1"/>
        <v>28136.5</v>
      </c>
      <c r="G24">
        <f t="shared" si="2"/>
        <v>-0.40532225000060862</v>
      </c>
      <c r="H24" s="15"/>
      <c r="I24" s="15"/>
      <c r="J24">
        <f>G24</f>
        <v>-0.40532225000060862</v>
      </c>
      <c r="O24">
        <f>+C$11+C$12*F24</f>
        <v>-0.40382680064778465</v>
      </c>
      <c r="Q24" s="2">
        <f>+C24-15018.5</f>
        <v>34922.047400000003</v>
      </c>
    </row>
    <row r="25" spans="1:31">
      <c r="A25" t="s">
        <v>45</v>
      </c>
      <c r="B25" s="16"/>
      <c r="C25" s="15">
        <v>50000.381000000001</v>
      </c>
      <c r="D25" s="15">
        <v>2E-3</v>
      </c>
      <c r="E25">
        <f t="shared" si="0"/>
        <v>28251.716519984144</v>
      </c>
      <c r="F25" s="13">
        <f t="shared" si="1"/>
        <v>28252.5</v>
      </c>
      <c r="G25">
        <f t="shared" si="2"/>
        <v>-0.40411624999978812</v>
      </c>
      <c r="H25" s="15"/>
      <c r="I25" s="15"/>
      <c r="J25">
        <f>G25</f>
        <v>-0.40411624999978812</v>
      </c>
      <c r="O25">
        <f>+C$11+C$12*F25</f>
        <v>-0.40479075513813567</v>
      </c>
      <c r="Q25" s="2">
        <f>+C25-15018.5</f>
        <v>34981.881000000001</v>
      </c>
    </row>
    <row r="26" spans="1:31">
      <c r="A26" t="s">
        <v>45</v>
      </c>
      <c r="B26" s="16"/>
      <c r="C26" s="15">
        <v>50029.263400000003</v>
      </c>
      <c r="D26" s="15">
        <v>2.5999999999999999E-3</v>
      </c>
      <c r="E26">
        <f t="shared" si="0"/>
        <v>28307.712246981133</v>
      </c>
      <c r="F26" s="13">
        <f t="shared" si="1"/>
        <v>28308.5</v>
      </c>
      <c r="G26">
        <f t="shared" si="2"/>
        <v>-0.4063202499964973</v>
      </c>
      <c r="H26" s="15"/>
      <c r="I26" s="15"/>
      <c r="J26">
        <f>G26</f>
        <v>-0.4063202499964973</v>
      </c>
    </row>
    <row r="27" spans="1:31">
      <c r="A27" t="s">
        <v>38</v>
      </c>
      <c r="C27" s="11">
        <v>50607.462</v>
      </c>
      <c r="D27">
        <v>8.0000000000000002E-3</v>
      </c>
      <c r="E27">
        <f t="shared" si="0"/>
        <v>29428.6942621751</v>
      </c>
      <c r="F27" s="13">
        <f t="shared" si="1"/>
        <v>29429.5</v>
      </c>
      <c r="G27">
        <f t="shared" si="2"/>
        <v>-0.41559674999734852</v>
      </c>
      <c r="I27">
        <f>G27</f>
        <v>-0.41559674999734852</v>
      </c>
      <c r="O27">
        <f t="shared" ref="O27:O32" si="3">+C$11+C$12*F27</f>
        <v>-0.41457156923419769</v>
      </c>
      <c r="Q27" s="2">
        <f t="shared" ref="Q27:Q32" si="4">+C27-15018.5</f>
        <v>35588.962</v>
      </c>
      <c r="AA27">
        <v>16</v>
      </c>
      <c r="AC27" t="s">
        <v>37</v>
      </c>
      <c r="AE27" t="s">
        <v>34</v>
      </c>
    </row>
    <row r="28" spans="1:31">
      <c r="A28" t="s">
        <v>38</v>
      </c>
      <c r="C28" s="11">
        <v>50639.446000000004</v>
      </c>
      <c r="D28">
        <v>2E-3</v>
      </c>
      <c r="E28">
        <f t="shared" si="0"/>
        <v>29490.7032133797</v>
      </c>
      <c r="F28" s="13">
        <f t="shared" si="1"/>
        <v>29491.5</v>
      </c>
      <c r="G28">
        <f t="shared" si="2"/>
        <v>-0.41097974999865983</v>
      </c>
      <c r="I28">
        <f>G28</f>
        <v>-0.41097974999865983</v>
      </c>
      <c r="O28">
        <f t="shared" si="3"/>
        <v>-0.41508678628938533</v>
      </c>
      <c r="Q28" s="2">
        <f t="shared" si="4"/>
        <v>35620.946000000004</v>
      </c>
      <c r="AA28">
        <v>13</v>
      </c>
      <c r="AC28" t="s">
        <v>37</v>
      </c>
      <c r="AE28" t="s">
        <v>34</v>
      </c>
    </row>
    <row r="29" spans="1:31">
      <c r="A29" t="s">
        <v>40</v>
      </c>
      <c r="C29" s="11">
        <v>51013.390899999999</v>
      </c>
      <c r="D29">
        <v>8.0000000000000004E-4</v>
      </c>
      <c r="E29">
        <f t="shared" si="0"/>
        <v>30215.688551589625</v>
      </c>
      <c r="F29" s="13">
        <f t="shared" si="1"/>
        <v>30216.5</v>
      </c>
      <c r="G29">
        <f t="shared" si="2"/>
        <v>-0.41854225000133738</v>
      </c>
      <c r="I29">
        <f>G29</f>
        <v>-0.41854225000133738</v>
      </c>
      <c r="O29">
        <f t="shared" si="3"/>
        <v>-0.42111150185407936</v>
      </c>
      <c r="Q29" s="2">
        <f t="shared" si="4"/>
        <v>35994.890899999999</v>
      </c>
      <c r="AA29">
        <v>18</v>
      </c>
      <c r="AC29" t="s">
        <v>39</v>
      </c>
      <c r="AE29" t="s">
        <v>34</v>
      </c>
    </row>
    <row r="30" spans="1:31">
      <c r="A30" t="s">
        <v>43</v>
      </c>
      <c r="B30" t="s">
        <v>44</v>
      </c>
      <c r="C30" s="16">
        <v>51392.493499999997</v>
      </c>
      <c r="D30" s="16">
        <v>2.5000000000000001E-3</v>
      </c>
      <c r="E30">
        <f t="shared" si="0"/>
        <v>30950.673376031045</v>
      </c>
      <c r="F30" s="13">
        <f t="shared" si="1"/>
        <v>30951.5</v>
      </c>
      <c r="G30">
        <f t="shared" si="2"/>
        <v>-0.42636974999913946</v>
      </c>
      <c r="J30">
        <f>G30</f>
        <v>-0.42636974999913946</v>
      </c>
      <c r="O30">
        <f t="shared" si="3"/>
        <v>-0.42721931694380372</v>
      </c>
      <c r="Q30" s="2">
        <f t="shared" si="4"/>
        <v>36373.993499999997</v>
      </c>
    </row>
    <row r="31" spans="1:31">
      <c r="A31" t="s">
        <v>42</v>
      </c>
      <c r="C31" s="15">
        <v>52427.4208</v>
      </c>
      <c r="D31" s="15">
        <v>5.9999999999999995E-4</v>
      </c>
      <c r="E31">
        <f t="shared" si="0"/>
        <v>32957.137747154156</v>
      </c>
      <c r="F31" s="13">
        <f t="shared" si="1"/>
        <v>32958</v>
      </c>
      <c r="G31">
        <f t="shared" si="2"/>
        <v>-0.44474700000137091</v>
      </c>
      <c r="J31">
        <f>G31</f>
        <v>-0.44474700000137091</v>
      </c>
      <c r="O31">
        <f t="shared" si="3"/>
        <v>-0.44389323664112601</v>
      </c>
      <c r="Q31" s="2">
        <f t="shared" si="4"/>
        <v>37408.9208</v>
      </c>
    </row>
    <row r="32" spans="1:31">
      <c r="A32" s="17" t="s">
        <v>47</v>
      </c>
      <c r="B32" s="16"/>
      <c r="C32" s="18">
        <v>52835.408900000002</v>
      </c>
      <c r="D32">
        <v>2.9999999999999997E-4</v>
      </c>
      <c r="E32">
        <f>+(C32-C$7)/C$8</f>
        <v>33748.124308714774</v>
      </c>
      <c r="F32" s="13">
        <f t="shared" si="1"/>
        <v>33749</v>
      </c>
      <c r="G32">
        <f>+C32-(C$7+F32*C$8)</f>
        <v>-0.45167849999415921</v>
      </c>
      <c r="J32">
        <f>G32</f>
        <v>-0.45167849999415921</v>
      </c>
      <c r="O32">
        <f t="shared" si="3"/>
        <v>-0.45046640907101981</v>
      </c>
      <c r="Q32" s="2">
        <f t="shared" si="4"/>
        <v>37816.908900000002</v>
      </c>
    </row>
    <row r="33" spans="1:17">
      <c r="A33" s="17" t="s">
        <v>48</v>
      </c>
      <c r="B33" s="19" t="s">
        <v>44</v>
      </c>
      <c r="C33" s="20">
        <v>53633.592199999999</v>
      </c>
      <c r="D33" s="20">
        <v>1E-4</v>
      </c>
      <c r="E33">
        <f>+(C33-C$7)/C$8</f>
        <v>35295.60146298007</v>
      </c>
      <c r="F33" s="13">
        <f t="shared" si="1"/>
        <v>35296.5</v>
      </c>
      <c r="G33">
        <f>+C33-(C$7+F33*C$8)</f>
        <v>-0.46346225000161212</v>
      </c>
      <c r="J33">
        <f>G33</f>
        <v>-0.46346225000161212</v>
      </c>
      <c r="O33">
        <f>+C$11+C$12*F33</f>
        <v>-0.46332606056945302</v>
      </c>
      <c r="Q33" s="2">
        <f>+C33-15018.5</f>
        <v>38615.092199999999</v>
      </c>
    </row>
    <row r="34" spans="1:17">
      <c r="D34" s="6"/>
    </row>
    <row r="35" spans="1:17">
      <c r="D35" s="6"/>
    </row>
    <row r="36" spans="1:17">
      <c r="D36" s="6"/>
    </row>
    <row r="37" spans="1:17">
      <c r="D37" s="6"/>
    </row>
    <row r="38" spans="1:17">
      <c r="D38" s="6"/>
    </row>
    <row r="39" spans="1:17">
      <c r="D39" s="6"/>
    </row>
    <row r="40" spans="1:17">
      <c r="D40" s="6"/>
    </row>
    <row r="41" spans="1:17">
      <c r="D41" s="6"/>
    </row>
    <row r="42" spans="1:17">
      <c r="D42" s="6"/>
    </row>
    <row r="43" spans="1:17">
      <c r="D43" s="6"/>
    </row>
    <row r="44" spans="1:17">
      <c r="D44" s="6"/>
    </row>
    <row r="45" spans="1:17">
      <c r="D45" s="6"/>
    </row>
    <row r="46" spans="1:17">
      <c r="D46" s="6"/>
    </row>
  </sheetData>
  <sheetProtection sheet="1" objects="1" scenarios="1"/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Active</vt:lpstr>
      <vt:lpstr>BAV</vt:lpstr>
      <vt:lpstr>A (next)</vt:lpstr>
      <vt:lpstr>A (original)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2024-01-11T04:47:55Z</dcterms:modified>
</cp:coreProperties>
</file>