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0E98100B-68B0-42BB-8B1E-2758EBAFB8B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5" i="1" l="1"/>
  <c r="F25" i="1"/>
  <c r="Q25" i="1"/>
  <c r="E24" i="1"/>
  <c r="F24" i="1"/>
  <c r="E22" i="1"/>
  <c r="F22" i="1"/>
  <c r="Q24" i="1"/>
  <c r="C9" i="1"/>
  <c r="D9" i="1"/>
  <c r="Q22" i="1"/>
  <c r="F16" i="1"/>
  <c r="F17" i="1" s="1"/>
  <c r="Q23" i="1"/>
  <c r="C21" i="1"/>
  <c r="C17" i="1"/>
  <c r="C7" i="1"/>
  <c r="G22" i="1"/>
  <c r="I22" i="1"/>
  <c r="C8" i="1"/>
  <c r="Q21" i="1"/>
  <c r="G23" i="1"/>
  <c r="K23" i="1"/>
  <c r="E21" i="1"/>
  <c r="F21" i="1"/>
  <c r="G21" i="1"/>
  <c r="E23" i="1"/>
  <c r="F23" i="1"/>
  <c r="G24" i="1"/>
  <c r="K24" i="1"/>
  <c r="G25" i="1"/>
  <c r="K25" i="1"/>
  <c r="I21" i="1"/>
  <c r="C12" i="1"/>
  <c r="C11" i="1"/>
  <c r="O23" i="1" l="1"/>
  <c r="C15" i="1"/>
  <c r="O22" i="1"/>
  <c r="O21" i="1"/>
  <c r="O25" i="1"/>
  <c r="O24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<sst xmlns="http://schemas.openxmlformats.org/spreadsheetml/2006/main" count="60" uniqueCount="51">
  <si>
    <t>PE</t>
  </si>
  <si>
    <t>CCD</t>
  </si>
  <si>
    <t>pg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</si>
  <si>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</si>
  <si>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</si>
  <si>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</si>
  <si>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</si>
  <si>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</si>
  <si>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</si>
  <si>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</si>
  <si>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</si>
  <si>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</si>
  <si>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</si>
  <si>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</si>
  <si>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</si>
  <si>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</si>
  <si>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</si>
  <si>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</si>
  <si>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</si>
  <si>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</si>
  <si>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</si>
  <si>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</si>
  <si>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</si>
  <si>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</si>
  <si>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</si>
  <si>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</si>
  <si>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</si>
  <si>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</si>
  <si>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</si>
  <si>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</si>
  <si>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</si>
  <si>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</si>
  <si>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</si>
  <si>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</si>
  <si>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</si>
  <si>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</si>
  <si>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G5233-0327_Aqr.xls</t>
  </si>
  <si>
    <t>EW</t>
  </si>
  <si>
    <t>IBVS 5458 Eph.</t>
  </si>
  <si>
    <t>IBVS 5458</t>
  </si>
  <si>
    <t>Aqr</t>
  </si>
  <si>
    <t>IBVS 6011</t>
  </si>
  <si>
    <t>I</t>
  </si>
  <si>
    <t>Add cycle</t>
  </si>
  <si>
    <t>Old Cycle</t>
  </si>
  <si>
    <t>OEJV 0155</t>
  </si>
  <si>
    <t>0,0100</t>
  </si>
  <si>
    <t>vis</t>
  </si>
  <si>
    <t>OEJV 0179</t>
  </si>
  <si>
    <t>OEJV 0211</t>
  </si>
  <si>
    <t>V0350 Aqr / GSC 5233-0327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</si>
</sst>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color indexed="8"/>
      <name val="Arial"/>
      <family val="2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trike/>
      <sz val="10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1" fillId="0" borderId="0"/>
    <xf numFmtId="0" fontId="21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2" fillId="0" borderId="0" xfId="0" applyFont="1" applyAlignment="1"/>
    <xf numFmtId="0" fontId="15" fillId="0" borderId="0" xfId="0" applyFont="1">
      <alignment vertical="top"/>
    </xf>
    <xf numFmtId="0" fontId="0" fillId="0" borderId="5" xfId="0" applyBorder="1" applyAlignment="1">
      <alignment horizontal="center"/>
    </xf>
    <xf numFmtId="0" fontId="0" fillId="24" borderId="5" xfId="0" applyFill="1" applyBorder="1" applyAlignment="1">
      <alignment horizontal="left"/>
    </xf>
    <xf numFmtId="0" fontId="5" fillId="0" borderId="0" xfId="0" applyFont="1">
      <alignment vertical="top"/>
    </xf>
    <xf numFmtId="0" fontId="0" fillId="0" borderId="0" xfId="0" applyFill="1" applyBorder="1">
      <alignment vertical="top"/>
    </xf>
    <xf numFmtId="0" fontId="32" fillId="0" borderId="0" xfId="0" applyFont="1" applyAlignment="1"/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0" xfId="42" applyFont="1"/>
    <xf numFmtId="0" fontId="15" fillId="0" borderId="0" xfId="42" applyFont="1" applyAlignment="1">
      <alignment horizontal="center"/>
    </xf>
    <xf numFmtId="0" fontId="15" fillId="0" borderId="0" xfId="42" applyFont="1" applyAlignment="1">
      <alignment horizontal="left"/>
    </xf>
    <xf numFmtId="0" fontId="31" fillId="0" borderId="0" xfId="41" applyFont="1"/>
    <xf numFmtId="0" fontId="31" fillId="0" borderId="0" xfId="41" applyFont="1" applyAlignment="1">
      <alignment horizontal="center"/>
    </xf>
    <xf numFmtId="0" fontId="31" fillId="0" borderId="0" xfId="41" applyFont="1" applyAlignment="1">
      <alignment horizontal="lef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V0350 Aqr - O-C Diagr.</a:t>
            </a:r>
          </a:p>
        </c:rich>
      </c:tx>
      <c:layout>
        <c:manualLayout>
          <c:xMode val="edge"/>
          <c:yMode val="edge"/>
          <c:x val="0.37969401947148818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100139082058414"/>
          <c:y val="0.14035127795846455"/>
          <c:w val="0.8358831710709318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FD0-407A-8D6F-2B81F16303F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  <c:pt idx="1">
                  <c:v>3.5700000000360887E-2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FD0-407A-8D6F-2B81F16303F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FD0-407A-8D6F-2B81F16303F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3.8599999999860302E-2</c:v>
                </c:pt>
                <c:pt idx="3">
                  <c:v>5.0290000006498303E-2</c:v>
                </c:pt>
                <c:pt idx="4">
                  <c:v>5.6709999938902911E-2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FD0-407A-8D6F-2B81F16303F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FD0-407A-8D6F-2B81F16303F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FD0-407A-8D6F-2B81F16303F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2.5999999999999999E-3</c:v>
                  </c:pt>
                  <c:pt idx="3">
                    <c:v>2.0000000000000001E-4</c:v>
                  </c:pt>
                  <c:pt idx="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FD0-407A-8D6F-2B81F16303F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6878</c:v>
                </c:pt>
                <c:pt idx="2">
                  <c:v>8790</c:v>
                </c:pt>
                <c:pt idx="3">
                  <c:v>12191</c:v>
                </c:pt>
                <c:pt idx="4">
                  <c:v>13718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2.5880187217053666E-3</c:v>
                </c:pt>
                <c:pt idx="1">
                  <c:v>3.0439461485409894E-2</c:v>
                </c:pt>
                <c:pt idx="2">
                  <c:v>3.8181822428155321E-2</c:v>
                </c:pt>
                <c:pt idx="3">
                  <c:v>5.1953668435622477E-2</c:v>
                </c:pt>
                <c:pt idx="4">
                  <c:v>5.8137028874729317E-2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FD0-407A-8D6F-2B81F1630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613112"/>
        <c:axId val="1"/>
      </c:scatterChart>
      <c:valAx>
        <c:axId val="5146131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55771905424197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46131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7121001390820582"/>
          <c:y val="0.92397937099967764"/>
          <c:w val="0.58136300417246178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609600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B69C68C-7CF8-EBB9-17C6-8E03BDBD0C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selection activeCell="F11" sqref="F11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50</v>
      </c>
      <c r="E1" s="29"/>
      <c r="F1" s="29" t="s">
        <v>36</v>
      </c>
      <c r="G1" s="30" t="s">
        <v>37</v>
      </c>
      <c r="H1" s="10" t="s">
        <v>38</v>
      </c>
      <c r="I1" s="31">
        <v>52082.85</v>
      </c>
      <c r="J1" s="31">
        <v>0.43035000000000001</v>
      </c>
      <c r="K1" s="32" t="s">
        <v>39</v>
      </c>
      <c r="L1" s="33" t="s">
        <v>40</v>
      </c>
    </row>
    <row r="2" spans="1:12" x14ac:dyDescent="0.2">
      <c r="A2" t="s">
        <v>25</v>
      </c>
      <c r="B2" t="s">
        <v>37</v>
      </c>
      <c r="C2" s="9" t="s">
        <v>40</v>
      </c>
      <c r="D2" t="s">
        <v>36</v>
      </c>
    </row>
    <row r="3" spans="1:12" ht="13.5" thickBot="1" x14ac:dyDescent="0.25"/>
    <row r="4" spans="1:12" ht="14.25" thickTop="1" thickBot="1" x14ac:dyDescent="0.25">
      <c r="A4" s="28" t="s">
        <v>38</v>
      </c>
      <c r="C4" s="7">
        <v>52082.85</v>
      </c>
      <c r="D4" s="8">
        <v>0.43035000000000001</v>
      </c>
    </row>
    <row r="5" spans="1:12" ht="13.5" thickTop="1" x14ac:dyDescent="0.2">
      <c r="A5" s="10" t="s">
        <v>30</v>
      </c>
      <c r="B5" s="11"/>
      <c r="C5" s="12">
        <v>-9.5</v>
      </c>
      <c r="D5" s="11" t="s">
        <v>31</v>
      </c>
    </row>
    <row r="6" spans="1:12" x14ac:dyDescent="0.2">
      <c r="A6" s="4" t="s">
        <v>3</v>
      </c>
    </row>
    <row r="7" spans="1:12" x14ac:dyDescent="0.2">
      <c r="A7" t="s">
        <v>4</v>
      </c>
      <c r="C7">
        <f>+C4</f>
        <v>52082.85</v>
      </c>
    </row>
    <row r="8" spans="1:12" x14ac:dyDescent="0.2">
      <c r="A8" t="s">
        <v>5</v>
      </c>
      <c r="C8">
        <f>+D4</f>
        <v>0.43035000000000001</v>
      </c>
    </row>
    <row r="9" spans="1:12" x14ac:dyDescent="0.2">
      <c r="A9" s="26" t="s">
        <v>35</v>
      </c>
      <c r="B9" s="27">
        <v>21</v>
      </c>
      <c r="C9" s="24" t="str">
        <f>"F"&amp;B9</f>
        <v>F21</v>
      </c>
      <c r="D9" s="25" t="str">
        <f>"G"&amp;B9</f>
        <v>G21</v>
      </c>
    </row>
    <row r="10" spans="1:12" ht="13.5" thickBot="1" x14ac:dyDescent="0.25">
      <c r="A10" s="11"/>
      <c r="B10" s="11"/>
      <c r="C10" s="3" t="s">
        <v>21</v>
      </c>
      <c r="D10" s="3" t="s">
        <v>22</v>
      </c>
      <c r="E10" s="11"/>
    </row>
    <row r="11" spans="1:12" x14ac:dyDescent="0.2">
      <c r="A11" s="11" t="s">
        <v>17</v>
      </c>
      <c r="B11" s="11"/>
      <c r="C11" s="23">
        <f ca="1">INTERCEPT(INDIRECT($D$9):G992,INDIRECT($C$9):F992)</f>
        <v>2.5880187217053666E-3</v>
      </c>
      <c r="D11" s="13"/>
      <c r="E11" s="11"/>
    </row>
    <row r="12" spans="1:12" x14ac:dyDescent="0.2">
      <c r="A12" s="11" t="s">
        <v>18</v>
      </c>
      <c r="B12" s="11"/>
      <c r="C12" s="23">
        <f ca="1">SLOPE(INDIRECT($D$9):G992,INDIRECT($C$9):F992)</f>
        <v>4.0493519575028392E-6</v>
      </c>
      <c r="D12" s="13"/>
      <c r="E12" s="11"/>
    </row>
    <row r="13" spans="1:12" x14ac:dyDescent="0.2">
      <c r="A13" s="11" t="s">
        <v>20</v>
      </c>
      <c r="B13" s="11"/>
      <c r="C13" s="13" t="s">
        <v>15</v>
      </c>
    </row>
    <row r="14" spans="1:12" x14ac:dyDescent="0.2">
      <c r="A14" s="11"/>
      <c r="B14" s="11"/>
      <c r="C14" s="11"/>
    </row>
    <row r="15" spans="1:12" x14ac:dyDescent="0.2">
      <c r="A15" s="14" t="s">
        <v>19</v>
      </c>
      <c r="B15" s="11"/>
      <c r="C15" s="15">
        <f ca="1">(C7+C11)+(C8+C12)*INT(MAX(F21:F3533))</f>
        <v>57986.449437028874</v>
      </c>
      <c r="E15" s="16" t="s">
        <v>43</v>
      </c>
      <c r="F15" s="12">
        <v>1</v>
      </c>
    </row>
    <row r="16" spans="1:12" x14ac:dyDescent="0.2">
      <c r="A16" s="18" t="s">
        <v>6</v>
      </c>
      <c r="B16" s="11"/>
      <c r="C16" s="19">
        <f ca="1">+C8+C12</f>
        <v>0.43035404935195753</v>
      </c>
      <c r="E16" s="16" t="s">
        <v>32</v>
      </c>
      <c r="F16" s="17">
        <f ca="1">NOW()+15018.5+$C$5/24</f>
        <v>60320.821372916667</v>
      </c>
    </row>
    <row r="17" spans="1:17" ht="13.5" thickBot="1" x14ac:dyDescent="0.25">
      <c r="A17" s="16" t="s">
        <v>29</v>
      </c>
      <c r="B17" s="11"/>
      <c r="C17" s="11">
        <f>COUNT(C21:C2191)</f>
        <v>5</v>
      </c>
      <c r="E17" s="16" t="s">
        <v>44</v>
      </c>
      <c r="F17" s="17">
        <f ca="1">ROUND(2*(F16-$C$7)/$C$8,0)/2+F15</f>
        <v>19143.5</v>
      </c>
    </row>
    <row r="18" spans="1:17" ht="14.25" thickTop="1" thickBot="1" x14ac:dyDescent="0.25">
      <c r="A18" s="18" t="s">
        <v>7</v>
      </c>
      <c r="B18" s="11"/>
      <c r="C18" s="21">
        <f ca="1">+C15</f>
        <v>57986.449437028874</v>
      </c>
      <c r="D18" s="22">
        <f ca="1">+C16</f>
        <v>0.43035404935195753</v>
      </c>
      <c r="E18" s="16" t="s">
        <v>33</v>
      </c>
      <c r="F18" s="25">
        <f ca="1">ROUND(2*(F16-$C$15)/$C$16,0)/2+F15</f>
        <v>5425.5</v>
      </c>
    </row>
    <row r="19" spans="1:17" ht="13.5" thickTop="1" x14ac:dyDescent="0.2">
      <c r="E19" s="16" t="s">
        <v>34</v>
      </c>
      <c r="F19" s="20">
        <f ca="1">+$C$15+$C$16*F18-15018.5-$C$5/24</f>
        <v>45303.231165121259</v>
      </c>
    </row>
    <row r="20" spans="1:17" ht="13.5" thickBot="1" x14ac:dyDescent="0.25">
      <c r="A20" s="3" t="s">
        <v>8</v>
      </c>
      <c r="B20" s="3" t="s">
        <v>9</v>
      </c>
      <c r="C20" s="3" t="s">
        <v>10</v>
      </c>
      <c r="D20" s="3" t="s">
        <v>14</v>
      </c>
      <c r="E20" s="3" t="s">
        <v>11</v>
      </c>
      <c r="F20" s="3" t="s">
        <v>12</v>
      </c>
      <c r="G20" s="3" t="s">
        <v>13</v>
      </c>
      <c r="H20" s="6" t="s">
        <v>2</v>
      </c>
      <c r="I20" s="6" t="s">
        <v>47</v>
      </c>
      <c r="J20" s="6" t="s">
        <v>0</v>
      </c>
      <c r="K20" s="6" t="s">
        <v>1</v>
      </c>
      <c r="L20" s="6" t="s">
        <v>26</v>
      </c>
      <c r="M20" s="6" t="s">
        <v>27</v>
      </c>
      <c r="N20" s="6" t="s">
        <v>28</v>
      </c>
      <c r="O20" s="6" t="s">
        <v>24</v>
      </c>
      <c r="P20" s="5" t="s">
        <v>23</v>
      </c>
      <c r="Q20" s="3" t="s">
        <v>16</v>
      </c>
    </row>
    <row r="21" spans="1:17" x14ac:dyDescent="0.2">
      <c r="A21" s="34" t="s">
        <v>39</v>
      </c>
      <c r="C21" s="9">
        <f>+$C$4</f>
        <v>52082.85</v>
      </c>
      <c r="D21" s="9" t="s">
        <v>15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2.5880187217053666E-3</v>
      </c>
      <c r="Q21" s="2">
        <f>+C21-15018.5</f>
        <v>37064.35</v>
      </c>
    </row>
    <row r="22" spans="1:17" x14ac:dyDescent="0.2">
      <c r="A22" s="29" t="s">
        <v>45</v>
      </c>
      <c r="B22" s="35" t="s">
        <v>42</v>
      </c>
      <c r="C22" s="36">
        <v>55042.832999999999</v>
      </c>
      <c r="D22" s="29" t="s">
        <v>46</v>
      </c>
      <c r="E22">
        <f>+(C22-C$7)/C$8</f>
        <v>6878.0829557337056</v>
      </c>
      <c r="F22">
        <f>ROUND(2*E22,0)/2</f>
        <v>6878</v>
      </c>
      <c r="G22">
        <f>+C22-(C$7+F22*C$8)</f>
        <v>3.5700000000360887E-2</v>
      </c>
      <c r="I22">
        <f>+G22</f>
        <v>3.5700000000360887E-2</v>
      </c>
      <c r="O22">
        <f ca="1">+C$11+C$12*$F22</f>
        <v>3.0439461485409894E-2</v>
      </c>
      <c r="Q22" s="2">
        <f>+C22-15018.5</f>
        <v>40024.332999999999</v>
      </c>
    </row>
    <row r="23" spans="1:17" x14ac:dyDescent="0.2">
      <c r="A23" s="37" t="s">
        <v>41</v>
      </c>
      <c r="B23" s="38" t="s">
        <v>42</v>
      </c>
      <c r="C23" s="37">
        <v>55865.665099999998</v>
      </c>
      <c r="D23" s="37">
        <v>2.5999999999999999E-3</v>
      </c>
      <c r="E23">
        <f>+(C23-C$7)/C$8</f>
        <v>8790.0896944347624</v>
      </c>
      <c r="F23">
        <f>ROUND(2*E23,0)/2</f>
        <v>8790</v>
      </c>
      <c r="G23">
        <f>+C23-(C$7+F23*C$8)</f>
        <v>3.8599999999860302E-2</v>
      </c>
      <c r="K23">
        <f>+G23</f>
        <v>3.8599999999860302E-2</v>
      </c>
      <c r="O23">
        <f ca="1">+C$11+C$12*$F23</f>
        <v>3.8181822428155321E-2</v>
      </c>
      <c r="Q23" s="2">
        <f>+C23-15018.5</f>
        <v>40847.165099999998</v>
      </c>
    </row>
    <row r="24" spans="1:17" x14ac:dyDescent="0.2">
      <c r="A24" s="39" t="s">
        <v>48</v>
      </c>
      <c r="B24" s="40" t="s">
        <v>42</v>
      </c>
      <c r="C24" s="41">
        <v>57329.297140000002</v>
      </c>
      <c r="D24" s="41">
        <v>2.0000000000000001E-4</v>
      </c>
      <c r="E24">
        <f>+(C24-C$7)/C$8</f>
        <v>12191.116858371102</v>
      </c>
      <c r="F24">
        <f>ROUND(2*E24,0)/2</f>
        <v>12191</v>
      </c>
      <c r="G24">
        <f>+C24-(C$7+F24*C$8)</f>
        <v>5.0290000006498303E-2</v>
      </c>
      <c r="K24">
        <f>+G24</f>
        <v>5.0290000006498303E-2</v>
      </c>
      <c r="O24">
        <f ca="1">+C$11+C$12*$F24</f>
        <v>5.1953668435622477E-2</v>
      </c>
      <c r="Q24" s="2">
        <f>+C24-15018.5</f>
        <v>42310.797140000002</v>
      </c>
    </row>
    <row r="25" spans="1:17" x14ac:dyDescent="0.2">
      <c r="A25" s="42" t="s">
        <v>49</v>
      </c>
      <c r="B25" s="43" t="s">
        <v>42</v>
      </c>
      <c r="C25" s="44">
        <v>57986.448009999935</v>
      </c>
      <c r="D25" s="44">
        <v>4.0000000000000002E-4</v>
      </c>
      <c r="E25">
        <f>+(C25-C$7)/C$8</f>
        <v>13718.13177646087</v>
      </c>
      <c r="F25">
        <f>ROUND(2*E25,0)/2</f>
        <v>13718</v>
      </c>
      <c r="G25">
        <f>+C25-(C$7+F25*C$8)</f>
        <v>5.6709999938902911E-2</v>
      </c>
      <c r="K25">
        <f>+G25</f>
        <v>5.6709999938902911E-2</v>
      </c>
      <c r="O25">
        <f ca="1">+C$11+C$12*$F25</f>
        <v>5.8137028874729317E-2</v>
      </c>
      <c r="Q25" s="2">
        <f>+C25-15018.5</f>
        <v>42967.948009999935</v>
      </c>
    </row>
    <row r="26" spans="1:17" x14ac:dyDescent="0.2">
      <c r="C26" s="9"/>
      <c r="D26" s="9"/>
      <c r="Q26" s="2"/>
    </row>
    <row r="27" spans="1:17" x14ac:dyDescent="0.2">
      <c r="C27" s="9"/>
      <c r="D27" s="9"/>
      <c r="Q27" s="2"/>
    </row>
    <row r="28" spans="1:17" x14ac:dyDescent="0.2">
      <c r="C28" s="9"/>
      <c r="D28" s="9"/>
      <c r="Q28" s="2"/>
    </row>
    <row r="29" spans="1:17" x14ac:dyDescent="0.2">
      <c r="C29" s="9"/>
      <c r="D29" s="9"/>
      <c r="Q29" s="2"/>
    </row>
    <row r="30" spans="1:17" x14ac:dyDescent="0.2">
      <c r="C30" s="9"/>
      <c r="D30" s="9"/>
      <c r="Q30" s="2"/>
    </row>
    <row r="31" spans="1:17" x14ac:dyDescent="0.2">
      <c r="C31" s="9"/>
      <c r="D31" s="9"/>
      <c r="Q31" s="2"/>
    </row>
    <row r="32" spans="1:17" x14ac:dyDescent="0.2">
      <c r="C32" s="9"/>
      <c r="D32" s="9"/>
      <c r="Q32" s="2"/>
    </row>
    <row r="33" spans="3:17" x14ac:dyDescent="0.2">
      <c r="C33" s="9"/>
      <c r="D33" s="9"/>
      <c r="Q33" s="2"/>
    </row>
    <row r="34" spans="3:17" x14ac:dyDescent="0.2">
      <c r="C34" s="9"/>
      <c r="D34" s="9"/>
    </row>
    <row r="35" spans="3:17" x14ac:dyDescent="0.2">
      <c r="C35" s="9"/>
      <c r="D35" s="9"/>
    </row>
    <row r="36" spans="3:17" x14ac:dyDescent="0.2">
      <c r="C36" s="9"/>
      <c r="D36" s="9"/>
    </row>
    <row r="37" spans="3:17" x14ac:dyDescent="0.2">
      <c r="C37" s="9"/>
      <c r="D37" s="9"/>
    </row>
    <row r="38" spans="3:17" x14ac:dyDescent="0.2">
      <c r="C38" s="9"/>
      <c r="D38" s="9"/>
    </row>
    <row r="39" spans="3:17" x14ac:dyDescent="0.2">
      <c r="C39" s="9"/>
      <c r="D39" s="9"/>
    </row>
    <row r="40" spans="3:17" x14ac:dyDescent="0.2">
      <c r="C40" s="9"/>
      <c r="D40" s="9"/>
    </row>
    <row r="41" spans="3:17" x14ac:dyDescent="0.2">
      <c r="C41" s="9"/>
      <c r="D41" s="9"/>
    </row>
    <row r="42" spans="3:17" x14ac:dyDescent="0.2">
      <c r="C42" s="9"/>
      <c r="D42" s="9"/>
    </row>
    <row r="43" spans="3:17" x14ac:dyDescent="0.2">
      <c r="C43" s="9"/>
      <c r="D43" s="9"/>
    </row>
    <row r="44" spans="3:17" x14ac:dyDescent="0.2">
      <c r="C44" s="9"/>
      <c r="D44" s="9"/>
    </row>
    <row r="45" spans="3:17" x14ac:dyDescent="0.2">
      <c r="C45" s="9"/>
      <c r="D45" s="9"/>
    </row>
    <row r="46" spans="3:17" x14ac:dyDescent="0.2">
      <c r="C46" s="9"/>
      <c r="D46" s="9"/>
    </row>
    <row r="47" spans="3:17" x14ac:dyDescent="0.2">
      <c r="C47" s="9"/>
      <c r="D47" s="9"/>
    </row>
    <row r="48" spans="3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rotectedRanges>
    <protectedRange sqref="A25:D25" name="Range1"/>
  </protectedRanges>
  <phoneticPr fontId="8" type="noConversion"/>
  <hyperlinks>
    <hyperlink ref="H3295" r:id="rId1" display="http://vsolj.cetus-net.org/bulletin.html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2024-01-11T06:42:46Z</dcterms:modified>
</cp:coreProperties>
</file>