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22955FE9-EA8E-48AA-B6F8-CF1F9D1C5969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E23" i="1"/>
  <c r="F23" i="1"/>
  <c r="Q22" i="1"/>
  <c r="Q23" i="1"/>
  <c r="C7" i="1"/>
  <c r="G22" i="1"/>
  <c r="I22" i="1"/>
  <c r="C8" i="1"/>
  <c r="F11" i="1"/>
  <c r="E21" i="1"/>
  <c r="F21" i="1"/>
  <c r="G21" i="1"/>
  <c r="H21" i="1"/>
  <c r="G11" i="1"/>
  <c r="E14" i="1"/>
  <c r="C17" i="1"/>
  <c r="Q21" i="1"/>
  <c r="R22" i="1"/>
  <c r="G23" i="1"/>
  <c r="J23" i="1"/>
  <c r="C12" i="1"/>
  <c r="C16" i="1" l="1"/>
  <c r="D18" i="1" s="1"/>
  <c r="E15" i="1"/>
  <c r="C11" i="1"/>
  <c r="O23" i="1" l="1"/>
  <c r="O22" i="1"/>
  <c r="C15" i="1"/>
  <c r="O21" i="1"/>
  <c r="C18" i="1" l="1"/>
  <c r="E16" i="1"/>
  <c r="E17" i="1" s="1"/>
</calcChain>
</file>

<file path=xl/sharedStrings.xml><?xml version="1.0" encoding="utf-8"?>
<sst xmlns="http://schemas.openxmlformats.org/spreadsheetml/2006/main" count="48" uniqueCount="46">
  <si>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</si>
  <si>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</si>
  <si>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</si>
  <si>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</si>
  <si>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</si>
  <si>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</si>
  <si>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</si>
  <si>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</si>
  <si>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</si>
  <si>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</si>
  <si>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</si>
  <si>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</si>
  <si>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</si>
  <si>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</si>
  <si>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</si>
  <si>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</si>
  <si>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</si>
  <si>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</si>
  <si>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</si>
  <si>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</si>
  <si>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</si>
  <si>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</si>
  <si>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</si>
  <si>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</si>
  <si>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</si>
  <si>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</si>
  <si>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</si>
  <si>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</si>
  <si>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</si>
  <si>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</si>
  <si>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</si>
  <si>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</si>
  <si>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</si>
  <si>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</si>
  <si>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</si>
  <si>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</si>
  <si>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Add cycle</t>
  </si>
  <si>
    <t>Old Cycle</t>
  </si>
  <si>
    <t>New Cycle</t>
  </si>
  <si>
    <t>GY Aur / GSC 2387-1008</t>
  </si>
  <si>
    <t>Malkov</t>
  </si>
  <si>
    <t>IBVS 5992</t>
  </si>
  <si>
    <t>I</t>
  </si>
  <si>
    <t>EA</t>
  </si>
  <si>
    <t>GCVS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</si>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</sst>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5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1" applyNumberFormat="0" applyFont="0" applyFill="0" applyAlignment="0" applyProtection="0"/>
  </cellStyleXfs>
  <cellXfs count="31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GY Aur - O-C Diagr.</a:t>
            </a:r>
          </a:p>
        </c:rich>
      </c:tx>
      <c:layout>
        <c:manualLayout>
          <c:xMode val="edge"/>
          <c:yMode val="edge"/>
          <c:x val="0.38796992481203008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2105263157894737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2">
                    <c:v>1.8E-3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2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-3509</c:v>
                </c:pt>
                <c:pt idx="2">
                  <c:v>1005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20B-4BA4-93A7-3F439D7ABADE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Malkov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-3509</c:v>
                </c:pt>
                <c:pt idx="2">
                  <c:v>1005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-1.4179999998304993E-3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20B-4BA4-93A7-3F439D7ABADE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-3509</c:v>
                </c:pt>
                <c:pt idx="2">
                  <c:v>1005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2">
                  <c:v>8.2010000005539041E-2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20B-4BA4-93A7-3F439D7ABADE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-3509</c:v>
                </c:pt>
                <c:pt idx="2">
                  <c:v>1005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20B-4BA4-93A7-3F439D7ABADE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-3509</c:v>
                </c:pt>
                <c:pt idx="2">
                  <c:v>1005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20B-4BA4-93A7-3F439D7ABADE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-3509</c:v>
                </c:pt>
                <c:pt idx="2">
                  <c:v>1005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20B-4BA4-93A7-3F439D7ABADE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2">
                    <c:v>1.8E-3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-3509</c:v>
                </c:pt>
                <c:pt idx="2">
                  <c:v>1005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20B-4BA4-93A7-3F439D7ABADE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-3509</c:v>
                </c:pt>
                <c:pt idx="2">
                  <c:v>1005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3.8356131889274891E-2</c:v>
                </c:pt>
                <c:pt idx="1">
                  <c:v>-9.9576350349924944E-3</c:v>
                </c:pt>
                <c:pt idx="2">
                  <c:v>5.2193503151426138E-2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20B-4BA4-93A7-3F439D7ABA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73479512"/>
        <c:axId val="1"/>
      </c:scatterChart>
      <c:valAx>
        <c:axId val="77347951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7347951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556390977443608"/>
          <c:y val="0.92375366568914952"/>
          <c:w val="0.69022556390977441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E61667C8-EC9D-4A8A-4803-79CF95E765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selection activeCell="L20" sqref="L2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5.710937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39</v>
      </c>
    </row>
    <row r="2" spans="1:7" x14ac:dyDescent="0.2">
      <c r="A2" t="s">
        <v>24</v>
      </c>
      <c r="B2" t="s">
        <v>43</v>
      </c>
      <c r="D2" s="3"/>
    </row>
    <row r="3" spans="1:7" ht="13.5" thickBot="1" x14ac:dyDescent="0.25"/>
    <row r="4" spans="1:7" ht="14.25" thickTop="1" thickBot="1" x14ac:dyDescent="0.25">
      <c r="A4" s="5" t="s">
        <v>0</v>
      </c>
      <c r="C4" s="8">
        <v>51427.646000000001</v>
      </c>
      <c r="D4" s="9">
        <v>4.1173979999999997</v>
      </c>
    </row>
    <row r="6" spans="1:7" x14ac:dyDescent="0.2">
      <c r="A6" s="5" t="s">
        <v>1</v>
      </c>
    </row>
    <row r="7" spans="1:7" x14ac:dyDescent="0.2">
      <c r="A7" t="s">
        <v>2</v>
      </c>
      <c r="C7">
        <f>+C4</f>
        <v>51427.646000000001</v>
      </c>
    </row>
    <row r="8" spans="1:7" x14ac:dyDescent="0.2">
      <c r="A8" t="s">
        <v>3</v>
      </c>
      <c r="C8">
        <f>+D4</f>
        <v>4.1173979999999997</v>
      </c>
    </row>
    <row r="9" spans="1:7" x14ac:dyDescent="0.2">
      <c r="A9" s="11" t="s">
        <v>30</v>
      </c>
      <c r="B9" s="12"/>
      <c r="C9" s="13">
        <v>-9.5</v>
      </c>
      <c r="D9" s="12" t="s">
        <v>31</v>
      </c>
      <c r="E9" s="12"/>
    </row>
    <row r="10" spans="1:7" ht="13.5" thickBot="1" x14ac:dyDescent="0.25">
      <c r="A10" s="12"/>
      <c r="B10" s="12"/>
      <c r="C10" s="4" t="s">
        <v>20</v>
      </c>
      <c r="D10" s="4" t="s">
        <v>21</v>
      </c>
      <c r="E10" s="12"/>
    </row>
    <row r="11" spans="1:7" x14ac:dyDescent="0.2">
      <c r="A11" s="12" t="s">
        <v>16</v>
      </c>
      <c r="B11" s="12"/>
      <c r="C11" s="24">
        <f ca="1">INTERCEPT(INDIRECT($G$11):G992,INDIRECT($F$11):F992)</f>
        <v>3.8356131889274891E-2</v>
      </c>
      <c r="D11" s="3"/>
      <c r="E11" s="12"/>
      <c r="F11" s="25" t="str">
        <f>"F"&amp;E19</f>
        <v>F21</v>
      </c>
      <c r="G11" s="26" t="str">
        <f>"G"&amp;E19</f>
        <v>G21</v>
      </c>
    </row>
    <row r="12" spans="1:7" x14ac:dyDescent="0.2">
      <c r="A12" s="12" t="s">
        <v>17</v>
      </c>
      <c r="B12" s="12"/>
      <c r="C12" s="24">
        <f ca="1">SLOPE(INDIRECT($G$11):G992,INDIRECT($F$11):F992)</f>
        <v>1.3768528619055966E-5</v>
      </c>
      <c r="D12" s="3"/>
      <c r="E12" s="12"/>
    </row>
    <row r="13" spans="1:7" x14ac:dyDescent="0.2">
      <c r="A13" s="12" t="s">
        <v>19</v>
      </c>
      <c r="B13" s="12"/>
      <c r="C13" s="3" t="s">
        <v>14</v>
      </c>
      <c r="D13" s="16" t="s">
        <v>36</v>
      </c>
      <c r="E13" s="13">
        <v>1</v>
      </c>
    </row>
    <row r="14" spans="1:7" x14ac:dyDescent="0.2">
      <c r="A14" s="12"/>
      <c r="B14" s="12"/>
      <c r="C14" s="12"/>
      <c r="D14" s="16" t="s">
        <v>32</v>
      </c>
      <c r="E14" s="17">
        <f ca="1">NOW()+15018.5+$C$9/24</f>
        <v>60322.800404166665</v>
      </c>
    </row>
    <row r="15" spans="1:7" x14ac:dyDescent="0.2">
      <c r="A15" s="14" t="s">
        <v>18</v>
      </c>
      <c r="B15" s="12"/>
      <c r="C15" s="15">
        <f ca="1">(C7+C11)+(C8+C12)*INT(MAX(F21:F3533))</f>
        <v>55565.683183503148</v>
      </c>
      <c r="D15" s="16" t="s">
        <v>37</v>
      </c>
      <c r="E15" s="17">
        <f ca="1">ROUND(2*(E14-$C$7)/$C$8,0)/2+E13</f>
        <v>2161.5</v>
      </c>
    </row>
    <row r="16" spans="1:7" x14ac:dyDescent="0.2">
      <c r="A16" s="18" t="s">
        <v>4</v>
      </c>
      <c r="B16" s="12"/>
      <c r="C16" s="19">
        <f ca="1">+C8+C12</f>
        <v>4.1174117685286191</v>
      </c>
      <c r="D16" s="16" t="s">
        <v>38</v>
      </c>
      <c r="E16" s="26">
        <f ca="1">ROUND(2*(E14-$C$15)/$C$16,0)/2+E13</f>
        <v>1156.5</v>
      </c>
    </row>
    <row r="17" spans="1:18" ht="13.5" thickBot="1" x14ac:dyDescent="0.25">
      <c r="A17" s="16" t="s">
        <v>29</v>
      </c>
      <c r="B17" s="12"/>
      <c r="C17" s="12">
        <f>COUNT(C21:C2191)</f>
        <v>3</v>
      </c>
      <c r="D17" s="16" t="s">
        <v>33</v>
      </c>
      <c r="E17" s="20">
        <f ca="1">+$C$15+$C$16*E16-15018.5-$C$9/24</f>
        <v>45309.365727139833</v>
      </c>
    </row>
    <row r="18" spans="1:18" ht="14.25" thickTop="1" thickBot="1" x14ac:dyDescent="0.25">
      <c r="A18" s="18" t="s">
        <v>5</v>
      </c>
      <c r="B18" s="12"/>
      <c r="C18" s="21">
        <f ca="1">+C15</f>
        <v>55565.683183503148</v>
      </c>
      <c r="D18" s="22">
        <f ca="1">+C16</f>
        <v>4.1174117685286191</v>
      </c>
      <c r="E18" s="23" t="s">
        <v>34</v>
      </c>
    </row>
    <row r="19" spans="1:18" ht="13.5" thickTop="1" x14ac:dyDescent="0.2">
      <c r="A19" s="27" t="s">
        <v>35</v>
      </c>
      <c r="E19" s="28">
        <v>21</v>
      </c>
    </row>
    <row r="20" spans="1:18" ht="13.5" thickBot="1" x14ac:dyDescent="0.25">
      <c r="A20" s="4" t="s">
        <v>6</v>
      </c>
      <c r="B20" s="4" t="s">
        <v>7</v>
      </c>
      <c r="C20" s="4" t="s">
        <v>8</v>
      </c>
      <c r="D20" s="4" t="s">
        <v>13</v>
      </c>
      <c r="E20" s="4" t="s">
        <v>9</v>
      </c>
      <c r="F20" s="4" t="s">
        <v>10</v>
      </c>
      <c r="G20" s="4" t="s">
        <v>11</v>
      </c>
      <c r="H20" s="7" t="s">
        <v>44</v>
      </c>
      <c r="I20" s="7" t="s">
        <v>40</v>
      </c>
      <c r="J20" s="7" t="s">
        <v>28</v>
      </c>
      <c r="K20" s="7" t="s">
        <v>45</v>
      </c>
      <c r="L20" s="7" t="s">
        <v>25</v>
      </c>
      <c r="M20" s="7" t="s">
        <v>26</v>
      </c>
      <c r="N20" s="7" t="s">
        <v>27</v>
      </c>
      <c r="O20" s="7" t="s">
        <v>23</v>
      </c>
      <c r="P20" s="6" t="s">
        <v>22</v>
      </c>
      <c r="Q20" s="4" t="s">
        <v>15</v>
      </c>
    </row>
    <row r="21" spans="1:18" x14ac:dyDescent="0.2">
      <c r="A21" t="s">
        <v>12</v>
      </c>
      <c r="C21" s="10">
        <v>51427.646000000001</v>
      </c>
      <c r="D21" s="10" t="s">
        <v>14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3.8356131889274891E-2</v>
      </c>
      <c r="Q21" s="2">
        <f>+C21-15018.5</f>
        <v>36409.146000000001</v>
      </c>
    </row>
    <row r="22" spans="1:18" x14ac:dyDescent="0.2">
      <c r="A22" t="s">
        <v>40</v>
      </c>
      <c r="C22" s="10">
        <v>36979.695</v>
      </c>
      <c r="D22" s="10"/>
      <c r="E22">
        <f>+(C22-C$7)/C$8</f>
        <v>-3509.0003443922601</v>
      </c>
      <c r="F22">
        <f>ROUND(2*E22,0)/2</f>
        <v>-3509</v>
      </c>
      <c r="G22">
        <f>+C22-(C$7+F22*C$8)</f>
        <v>-1.4179999998304993E-3</v>
      </c>
      <c r="I22">
        <f>+G22</f>
        <v>-1.4179999998304993E-3</v>
      </c>
      <c r="O22">
        <f ca="1">+C$11+C$12*$F22</f>
        <v>-9.9576350349924944E-3</v>
      </c>
      <c r="Q22" s="2">
        <f>+C22-15018.5</f>
        <v>21961.195</v>
      </c>
      <c r="R22" t="str">
        <f>IF(ABS(C22-C21)&lt;0.00001,1,"")</f>
        <v/>
      </c>
    </row>
    <row r="23" spans="1:18" x14ac:dyDescent="0.2">
      <c r="A23" s="29" t="s">
        <v>41</v>
      </c>
      <c r="B23" s="30" t="s">
        <v>42</v>
      </c>
      <c r="C23" s="29">
        <v>55565.713000000003</v>
      </c>
      <c r="D23" s="29">
        <v>1.8E-3</v>
      </c>
      <c r="E23">
        <f>+(C23-C$7)/C$8</f>
        <v>1005.0199179190361</v>
      </c>
      <c r="F23">
        <f>ROUND(2*E23,0)/2</f>
        <v>1005</v>
      </c>
      <c r="G23">
        <f>+C23-(C$7+F23*C$8)</f>
        <v>8.2010000005539041E-2</v>
      </c>
      <c r="J23">
        <f>+G23</f>
        <v>8.2010000005539041E-2</v>
      </c>
      <c r="O23">
        <f ca="1">+C$11+C$12*$F23</f>
        <v>5.2193503151426138E-2</v>
      </c>
      <c r="Q23" s="2">
        <f>+C23-15018.5</f>
        <v>40547.213000000003</v>
      </c>
    </row>
    <row r="24" spans="1:18" x14ac:dyDescent="0.2">
      <c r="C24" s="10"/>
      <c r="D24" s="10"/>
      <c r="Q24" s="2"/>
    </row>
    <row r="25" spans="1:18" x14ac:dyDescent="0.2">
      <c r="C25" s="10"/>
      <c r="D25" s="10"/>
      <c r="Q25" s="2"/>
    </row>
    <row r="26" spans="1:18" x14ac:dyDescent="0.2">
      <c r="C26" s="10"/>
      <c r="D26" s="10"/>
      <c r="Q26" s="2"/>
    </row>
    <row r="27" spans="1:18" x14ac:dyDescent="0.2">
      <c r="C27" s="10"/>
      <c r="D27" s="10"/>
      <c r="Q27" s="2"/>
    </row>
    <row r="28" spans="1:18" x14ac:dyDescent="0.2">
      <c r="C28" s="10"/>
      <c r="D28" s="10"/>
      <c r="Q28" s="2"/>
    </row>
    <row r="29" spans="1:18" x14ac:dyDescent="0.2">
      <c r="C29" s="10"/>
      <c r="D29" s="10"/>
      <c r="Q29" s="2"/>
    </row>
    <row r="30" spans="1:18" x14ac:dyDescent="0.2">
      <c r="C30" s="10"/>
      <c r="D30" s="10"/>
      <c r="Q30" s="2"/>
    </row>
    <row r="31" spans="1:18" x14ac:dyDescent="0.2">
      <c r="C31" s="10"/>
      <c r="D31" s="10"/>
      <c r="Q31" s="2"/>
    </row>
    <row r="32" spans="1:18" x14ac:dyDescent="0.2">
      <c r="C32" s="10"/>
      <c r="D32" s="10"/>
      <c r="Q32" s="2"/>
    </row>
    <row r="33" spans="3:17" x14ac:dyDescent="0.2">
      <c r="C33" s="10"/>
      <c r="D33" s="10"/>
      <c r="Q33" s="2"/>
    </row>
    <row r="34" spans="3:17" x14ac:dyDescent="0.2">
      <c r="C34" s="10"/>
      <c r="D34" s="10"/>
    </row>
    <row r="35" spans="3:17" x14ac:dyDescent="0.2">
      <c r="C35" s="10"/>
      <c r="D35" s="10"/>
    </row>
    <row r="36" spans="3:17" x14ac:dyDescent="0.2">
      <c r="C36" s="10"/>
      <c r="D36" s="10"/>
    </row>
    <row r="37" spans="3:17" x14ac:dyDescent="0.2">
      <c r="C37" s="10"/>
      <c r="D37" s="10"/>
    </row>
    <row r="38" spans="3:17" x14ac:dyDescent="0.2">
      <c r="C38" s="10"/>
      <c r="D38" s="10"/>
    </row>
    <row r="39" spans="3:17" x14ac:dyDescent="0.2">
      <c r="C39" s="10"/>
      <c r="D39" s="10"/>
    </row>
    <row r="40" spans="3:17" x14ac:dyDescent="0.2">
      <c r="C40" s="10"/>
      <c r="D40" s="10"/>
    </row>
    <row r="41" spans="3:17" x14ac:dyDescent="0.2">
      <c r="C41" s="10"/>
      <c r="D41" s="10"/>
    </row>
    <row r="42" spans="3:17" x14ac:dyDescent="0.2">
      <c r="C42" s="10"/>
      <c r="D42" s="10"/>
    </row>
    <row r="43" spans="3:17" x14ac:dyDescent="0.2">
      <c r="C43" s="10"/>
      <c r="D43" s="10"/>
    </row>
    <row r="44" spans="3:17" x14ac:dyDescent="0.2">
      <c r="C44" s="10"/>
      <c r="D44" s="10"/>
    </row>
    <row r="45" spans="3:17" x14ac:dyDescent="0.2">
      <c r="C45" s="10"/>
      <c r="D45" s="10"/>
    </row>
    <row r="46" spans="3:17" x14ac:dyDescent="0.2">
      <c r="C46" s="10"/>
      <c r="D46" s="10"/>
    </row>
    <row r="47" spans="3:17" x14ac:dyDescent="0.2">
      <c r="C47" s="10"/>
      <c r="D47" s="10"/>
    </row>
    <row r="48" spans="3:17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  <row r="6937" spans="3:4" x14ac:dyDescent="0.2">
      <c r="C6937" s="10"/>
      <c r="D6937" s="10"/>
    </row>
    <row r="6938" spans="3:4" x14ac:dyDescent="0.2">
      <c r="C6938" s="10"/>
      <c r="D6938" s="10"/>
    </row>
    <row r="6939" spans="3:4" x14ac:dyDescent="0.2">
      <c r="C6939" s="10"/>
      <c r="D6939" s="10"/>
    </row>
    <row r="6940" spans="3:4" x14ac:dyDescent="0.2">
      <c r="C6940" s="10"/>
      <c r="D6940" s="10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2024-01-13T06:12:34Z</dcterms:modified>
</cp:coreProperties>
</file>