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BBA2F0B1-D335-4C8A-AC36-F9E2C13EBD9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6" i="1" l="1"/>
  <c r="F26" i="1" s="1"/>
  <c r="G26" i="1" s="1"/>
  <c r="K26" i="1" s="1"/>
  <c r="Q26" i="1"/>
  <c r="E25" i="1"/>
  <c r="F25" i="1"/>
  <c r="G25" i="1" s="1"/>
  <c r="K25" i="1" s="1"/>
  <c r="Q25" i="1"/>
  <c r="E24" i="1"/>
  <c r="F24" i="1"/>
  <c r="G24" i="1"/>
  <c r="K24" i="1"/>
  <c r="D9" i="1"/>
  <c r="C9" i="1"/>
  <c r="Q24" i="1"/>
  <c r="E21" i="1"/>
  <c r="F21" i="1"/>
  <c r="G21" i="1"/>
  <c r="I21" i="1"/>
  <c r="F16" i="1"/>
  <c r="F17" i="1" s="1"/>
  <c r="E23" i="1"/>
  <c r="F23" i="1"/>
  <c r="G23" i="1"/>
  <c r="K23" i="1"/>
  <c r="Q23" i="1"/>
  <c r="E22" i="1"/>
  <c r="F22" i="1"/>
  <c r="G22" i="1"/>
  <c r="K22" i="1"/>
  <c r="Q22" i="1"/>
  <c r="C17" i="1"/>
  <c r="R22" i="1"/>
  <c r="Q21" i="1"/>
  <c r="C11" i="1"/>
  <c r="C12" i="1"/>
  <c r="O26" i="1" l="1"/>
  <c r="O25" i="1"/>
  <c r="O21" i="1"/>
  <c r="O22" i="1"/>
  <c r="C15" i="1"/>
  <c r="O24" i="1"/>
  <c r="O23" i="1"/>
  <c r="C16" i="1"/>
  <c r="D18" i="1" s="1"/>
  <c r="F18" i="1" l="1"/>
  <c r="F19" i="1" s="1"/>
  <c r="C18" i="1"/>
</calcChain>
</file>

<file path=xl/sharedStrings.xml><?xml version="1.0" encoding="utf-8"?>
<sst xmlns="http://schemas.openxmlformats.org/spreadsheetml/2006/main" count="57" uniqueCount="51">
  <si>
    <t>IBVS 6244</t>
  </si>
  <si>
    <t>PE</t>
  </si>
  <si>
    <t>I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</si>
  <si>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</si>
  <si>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</si>
  <si>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</si>
  <si>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</si>
  <si>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</si>
  <si>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</si>
  <si>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</si>
  <si>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</si>
  <si>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</si>
  <si>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</si>
  <si>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</si>
  <si>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</si>
  <si>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</si>
  <si>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</si>
  <si>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</si>
  <si>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</si>
  <si>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</si>
  <si>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</si>
  <si>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</si>
  <si>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</si>
  <si>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</si>
  <si>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</si>
  <si>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</si>
  <si>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</si>
  <si>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</si>
  <si>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</si>
  <si>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</si>
  <si>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</si>
  <si>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</si>
  <si>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</si>
  <si>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</si>
  <si>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</si>
  <si>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</si>
  <si>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</si>
  <si>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</si>
  <si>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</si>
  <si>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Cam</t>
  </si>
  <si>
    <t>OEJV 0091</t>
  </si>
  <si>
    <t>not avail.</t>
  </si>
  <si>
    <t>EA</t>
  </si>
  <si>
    <t>IBVS 6018</t>
  </si>
  <si>
    <t>V0516 Cam / GSC 4550-1548</t>
  </si>
  <si>
    <t>IBVS 6092</t>
  </si>
  <si>
    <t>Add cycle</t>
  </si>
  <si>
    <t>Old Cycle</t>
  </si>
  <si>
    <t>vis</t>
  </si>
  <si>
    <t>JBAV, 60</t>
  </si>
  <si>
    <t>JBAV, 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</si>
</sst>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&quot;$&quot;#,##0_);\(&quot;$&quot;#,##0\)"/>
    <numFmt numFmtId="165" formatCode="0.00000"/>
  </numFmts>
  <fonts count="32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color rgb="FF00B050"/>
      <name val="Arial"/>
      <family val="2"/>
    </font>
    <font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8">
    <xf numFmtId="0" fontId="0" fillId="0" borderId="0">
      <alignment vertical="top"/>
    </xf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0" fontId="17" fillId="3" borderId="0" applyNumberFormat="0" applyBorder="0" applyAlignment="0" applyProtection="0"/>
    <xf numFmtId="0" fontId="18" fillId="20" borderId="1" applyNumberFormat="0" applyAlignment="0" applyProtection="0"/>
    <xf numFmtId="0" fontId="19" fillId="21" borderId="2" applyNumberFormat="0" applyAlignment="0" applyProtection="0"/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20" fillId="0" borderId="0" applyNumberFormat="0" applyFill="0" applyBorder="0" applyAlignment="0" applyProtection="0"/>
    <xf numFmtId="2" fontId="5" fillId="0" borderId="0" applyFont="0" applyFill="0" applyBorder="0" applyAlignment="0" applyProtection="0"/>
    <xf numFmtId="0" fontId="21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2" fillId="0" borderId="3" applyNumberFormat="0" applyFill="0" applyAlignment="0" applyProtection="0"/>
    <xf numFmtId="0" fontId="22" fillId="0" borderId="0" applyNumberFormat="0" applyFill="0" applyBorder="0" applyAlignment="0" applyProtection="0"/>
    <xf numFmtId="0" fontId="23" fillId="7" borderId="1" applyNumberFormat="0" applyAlignment="0" applyProtection="0"/>
    <xf numFmtId="0" fontId="24" fillId="0" borderId="4" applyNumberFormat="0" applyFill="0" applyAlignment="0" applyProtection="0"/>
    <xf numFmtId="0" fontId="25" fillId="22" borderId="0" applyNumberFormat="0" applyBorder="0" applyAlignment="0" applyProtection="0"/>
    <xf numFmtId="0" fontId="14" fillId="0" borderId="0"/>
    <xf numFmtId="0" fontId="14" fillId="23" borderId="5" applyNumberFormat="0" applyFont="0" applyAlignment="0" applyProtection="0"/>
    <xf numFmtId="0" fontId="26" fillId="20" borderId="6" applyNumberFormat="0" applyAlignment="0" applyProtection="0"/>
    <xf numFmtId="0" fontId="27" fillId="0" borderId="0" applyNumberFormat="0" applyFill="0" applyBorder="0" applyAlignment="0" applyProtection="0"/>
    <xf numFmtId="0" fontId="5" fillId="0" borderId="7" applyNumberFormat="0" applyFont="0" applyFill="0" applyAlignment="0" applyProtection="0"/>
    <xf numFmtId="0" fontId="28" fillId="0" borderId="0" applyNumberFormat="0" applyFill="0" applyBorder="0" applyAlignment="0" applyProtection="0"/>
    <xf numFmtId="43" fontId="31" fillId="0" borderId="0" applyFont="0" applyFill="0" applyBorder="0" applyAlignment="0" applyProtection="0"/>
  </cellStyleXfs>
  <cellXfs count="3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6" fillId="0" borderId="0" xfId="0" applyFont="1" applyAlignment="1"/>
    <xf numFmtId="0" fontId="6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>
      <alignment vertical="top"/>
    </xf>
    <xf numFmtId="0" fontId="12" fillId="0" borderId="0" xfId="0" applyFont="1" applyAlignment="1">
      <alignment horizontal="left"/>
    </xf>
    <xf numFmtId="0" fontId="14" fillId="0" borderId="5" xfId="0" applyFont="1" applyBorder="1" applyAlignment="1">
      <alignment vertical="center"/>
    </xf>
    <xf numFmtId="0" fontId="29" fillId="0" borderId="0" xfId="41" applyFont="1"/>
    <xf numFmtId="0" fontId="29" fillId="0" borderId="0" xfId="41" applyFont="1" applyAlignment="1">
      <alignment horizontal="center" wrapText="1"/>
    </xf>
    <xf numFmtId="0" fontId="29" fillId="0" borderId="0" xfId="41" applyFont="1" applyAlignment="1">
      <alignment horizontal="left" wrapText="1"/>
    </xf>
    <xf numFmtId="0" fontId="30" fillId="0" borderId="0" xfId="0" applyFont="1" applyAlignment="1">
      <alignment vertical="center" wrapText="1"/>
    </xf>
    <xf numFmtId="0" fontId="30" fillId="0" borderId="0" xfId="0" applyFont="1" applyAlignment="1">
      <alignment horizontal="center" vertical="center" wrapText="1"/>
    </xf>
    <xf numFmtId="165" fontId="30" fillId="0" borderId="0" xfId="0" applyNumberFormat="1" applyFont="1" applyAlignment="1">
      <alignment vertical="center" wrapText="1"/>
    </xf>
    <xf numFmtId="43" fontId="30" fillId="0" borderId="0" xfId="47" applyFont="1" applyBorder="1"/>
    <xf numFmtId="165" fontId="29" fillId="0" borderId="0" xfId="41" applyNumberFormat="1" applyFont="1" applyAlignment="1">
      <alignment horizontal="left" wrapText="1"/>
    </xf>
    <xf numFmtId="165" fontId="30" fillId="0" borderId="0" xfId="0" applyNumberFormat="1" applyFont="1" applyAlignment="1" applyProtection="1">
      <alignment vertical="center" wrapText="1"/>
      <protection locked="0"/>
    </xf>
    <xf numFmtId="165" fontId="0" fillId="0" borderId="0" xfId="0" applyNumberFormat="1" applyAlignment="1">
      <alignment horizontal="left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47" builtinId="3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 xr:uid="{00000000-0005-0000-0000-000029000000}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V0516 Cam - O-C Diagr.</a:t>
            </a:r>
          </a:p>
        </c:rich>
      </c:tx>
      <c:layout>
        <c:manualLayout>
          <c:xMode val="edge"/>
          <c:yMode val="edge"/>
          <c:x val="0.36390977443609024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50375939849624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808</c:v>
                </c:pt>
                <c:pt idx="2">
                  <c:v>943</c:v>
                </c:pt>
                <c:pt idx="3">
                  <c:v>1239</c:v>
                </c:pt>
                <c:pt idx="4">
                  <c:v>1514</c:v>
                </c:pt>
                <c:pt idx="5">
                  <c:v>1641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7B9-45D4-AB0B-57A1D42E30CF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808</c:v>
                </c:pt>
                <c:pt idx="2">
                  <c:v>943</c:v>
                </c:pt>
                <c:pt idx="3">
                  <c:v>1239</c:v>
                </c:pt>
                <c:pt idx="4">
                  <c:v>1514</c:v>
                </c:pt>
                <c:pt idx="5">
                  <c:v>1641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7B9-45D4-AB0B-57A1D42E30CF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808</c:v>
                </c:pt>
                <c:pt idx="2">
                  <c:v>943</c:v>
                </c:pt>
                <c:pt idx="3">
                  <c:v>1239</c:v>
                </c:pt>
                <c:pt idx="4">
                  <c:v>1514</c:v>
                </c:pt>
                <c:pt idx="5">
                  <c:v>1641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7B9-45D4-AB0B-57A1D42E30CF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808</c:v>
                </c:pt>
                <c:pt idx="2">
                  <c:v>943</c:v>
                </c:pt>
                <c:pt idx="3">
                  <c:v>1239</c:v>
                </c:pt>
                <c:pt idx="4">
                  <c:v>1514</c:v>
                </c:pt>
                <c:pt idx="5">
                  <c:v>1641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-3.7999999985913746E-3</c:v>
                </c:pt>
                <c:pt idx="2">
                  <c:v>-4.3999999979860149E-3</c:v>
                </c:pt>
                <c:pt idx="3">
                  <c:v>-7.100000002537854E-3</c:v>
                </c:pt>
                <c:pt idx="4">
                  <c:v>-1.2000000002444722E-2</c:v>
                </c:pt>
                <c:pt idx="5">
                  <c:v>-1.3399999843386468E-2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D7B9-45D4-AB0B-57A1D42E30CF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808</c:v>
                </c:pt>
                <c:pt idx="2">
                  <c:v>943</c:v>
                </c:pt>
                <c:pt idx="3">
                  <c:v>1239</c:v>
                </c:pt>
                <c:pt idx="4">
                  <c:v>1514</c:v>
                </c:pt>
                <c:pt idx="5">
                  <c:v>1641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D7B9-45D4-AB0B-57A1D42E30CF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808</c:v>
                </c:pt>
                <c:pt idx="2">
                  <c:v>943</c:v>
                </c:pt>
                <c:pt idx="3">
                  <c:v>1239</c:v>
                </c:pt>
                <c:pt idx="4">
                  <c:v>1514</c:v>
                </c:pt>
                <c:pt idx="5">
                  <c:v>1641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D7B9-45D4-AB0B-57A1D42E30CF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2E-3</c:v>
                  </c:pt>
                  <c:pt idx="3">
                    <c:v>8.9999999999999998E-4</c:v>
                  </c:pt>
                  <c:pt idx="4">
                    <c:v>1.2999999999999999E-3</c:v>
                  </c:pt>
                  <c:pt idx="5">
                    <c:v>5.5999999999999999E-3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808</c:v>
                </c:pt>
                <c:pt idx="2">
                  <c:v>943</c:v>
                </c:pt>
                <c:pt idx="3">
                  <c:v>1239</c:v>
                </c:pt>
                <c:pt idx="4">
                  <c:v>1514</c:v>
                </c:pt>
                <c:pt idx="5">
                  <c:v>1641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D7B9-45D4-AB0B-57A1D42E30CF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808</c:v>
                </c:pt>
                <c:pt idx="2">
                  <c:v>943</c:v>
                </c:pt>
                <c:pt idx="3">
                  <c:v>1239</c:v>
                </c:pt>
                <c:pt idx="4">
                  <c:v>1514</c:v>
                </c:pt>
                <c:pt idx="5">
                  <c:v>1641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6.685887832807361E-3</c:v>
                </c:pt>
                <c:pt idx="1">
                  <c:v>-3.0613191190654553E-3</c:v>
                </c:pt>
                <c:pt idx="2">
                  <c:v>-4.689874736024403E-3</c:v>
                </c:pt>
                <c:pt idx="3">
                  <c:v>-8.2606337183936535E-3</c:v>
                </c:pt>
                <c:pt idx="4">
                  <c:v>-1.1578061827013734E-2</c:v>
                </c:pt>
                <c:pt idx="5">
                  <c:v>-1.3110110444449189E-2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D7B9-45D4-AB0B-57A1D42E30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8122040"/>
        <c:axId val="1"/>
      </c:scatterChart>
      <c:valAx>
        <c:axId val="7181220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181220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661654135338346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88C33228-A679-736A-CCAD-C774F180F5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cdsbib.u-strasbg.fr/cgi-bin/cdsbib?1990RMxAA..21..381G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cdsbib.u-strasbg.fr/cgi-bin/cdsbib?1990RMxAA..21..381G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vsolj.cetus-net.org/bulletin.html" TargetMode="External"/><Relationship Id="rId12" Type="http://schemas.openxmlformats.org/officeDocument/2006/relationships/hyperlink" Target="http://vsolj.cetus-net.org/bulletin.html" TargetMode="External"/><Relationship Id="rId17" Type="http://schemas.openxmlformats.org/officeDocument/2006/relationships/hyperlink" Target="http://vsolj.cetus-net.org/bulletin.html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s://www.aavso.org/ejaavso" TargetMode="External"/><Relationship Id="rId5" Type="http://schemas.openxmlformats.org/officeDocument/2006/relationships/hyperlink" Target="http://cdsbib.u-strasbg.fr/cgi-bin/cdsbib?1990RMxAA..21..381G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1" sqref="F11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44</v>
      </c>
    </row>
    <row r="2" spans="1:6" x14ac:dyDescent="0.2">
      <c r="A2" t="s">
        <v>28</v>
      </c>
      <c r="B2" t="s">
        <v>42</v>
      </c>
      <c r="C2" s="3"/>
      <c r="D2" s="3" t="s">
        <v>39</v>
      </c>
    </row>
    <row r="3" spans="1:6" ht="13.5" thickBot="1" x14ac:dyDescent="0.25"/>
    <row r="4" spans="1:6" ht="14.25" thickTop="1" thickBot="1" x14ac:dyDescent="0.25">
      <c r="A4" s="5" t="s">
        <v>5</v>
      </c>
      <c r="C4" s="8" t="s">
        <v>41</v>
      </c>
      <c r="D4" s="9" t="s">
        <v>41</v>
      </c>
    </row>
    <row r="5" spans="1:6" ht="13.5" thickTop="1" x14ac:dyDescent="0.2">
      <c r="A5" s="11" t="s">
        <v>33</v>
      </c>
      <c r="B5" s="12"/>
      <c r="C5" s="13">
        <v>-9.5</v>
      </c>
      <c r="D5" s="12" t="s">
        <v>34</v>
      </c>
    </row>
    <row r="6" spans="1:6" x14ac:dyDescent="0.2">
      <c r="A6" s="5" t="s">
        <v>6</v>
      </c>
    </row>
    <row r="7" spans="1:6" x14ac:dyDescent="0.2">
      <c r="A7" t="s">
        <v>7</v>
      </c>
      <c r="C7">
        <v>51370.69</v>
      </c>
      <c r="D7" s="28" t="s">
        <v>40</v>
      </c>
    </row>
    <row r="8" spans="1:6" x14ac:dyDescent="0.2">
      <c r="A8" t="s">
        <v>8</v>
      </c>
      <c r="C8">
        <v>5.2218</v>
      </c>
      <c r="D8" s="28" t="s">
        <v>40</v>
      </c>
    </row>
    <row r="9" spans="1:6" x14ac:dyDescent="0.2">
      <c r="A9" s="26" t="s">
        <v>38</v>
      </c>
      <c r="B9" s="27">
        <v>22</v>
      </c>
      <c r="C9" s="24" t="str">
        <f>"F"&amp;B9</f>
        <v>F22</v>
      </c>
      <c r="D9" s="25" t="str">
        <f>"G"&amp;B9</f>
        <v>G22</v>
      </c>
    </row>
    <row r="10" spans="1:6" ht="13.5" thickBot="1" x14ac:dyDescent="0.25">
      <c r="A10" s="12"/>
      <c r="B10" s="12"/>
      <c r="C10" s="4" t="s">
        <v>24</v>
      </c>
      <c r="D10" s="4" t="s">
        <v>25</v>
      </c>
      <c r="E10" s="12"/>
    </row>
    <row r="11" spans="1:6" x14ac:dyDescent="0.2">
      <c r="A11" s="12" t="s">
        <v>20</v>
      </c>
      <c r="B11" s="12"/>
      <c r="C11" s="23">
        <f ca="1">INTERCEPT(INDIRECT($D$9):G992,INDIRECT($C$9):F992)</f>
        <v>6.685887832807361E-3</v>
      </c>
      <c r="D11" s="3"/>
      <c r="E11" s="12"/>
    </row>
    <row r="12" spans="1:6" x14ac:dyDescent="0.2">
      <c r="A12" s="12" t="s">
        <v>21</v>
      </c>
      <c r="B12" s="12"/>
      <c r="C12" s="23">
        <f ca="1">SLOPE(INDIRECT($D$9):G992,INDIRECT($C$9):F992)</f>
        <v>-1.2063374940436654E-5</v>
      </c>
      <c r="D12" s="3"/>
      <c r="E12" s="12"/>
    </row>
    <row r="13" spans="1:6" x14ac:dyDescent="0.2">
      <c r="A13" s="12" t="s">
        <v>23</v>
      </c>
      <c r="B13" s="12"/>
      <c r="C13" s="3" t="s">
        <v>18</v>
      </c>
    </row>
    <row r="14" spans="1:6" x14ac:dyDescent="0.2">
      <c r="A14" s="12"/>
      <c r="B14" s="12"/>
      <c r="C14" s="12"/>
    </row>
    <row r="15" spans="1:6" x14ac:dyDescent="0.2">
      <c r="A15" s="14" t="s">
        <v>22</v>
      </c>
      <c r="B15" s="12"/>
      <c r="C15" s="15">
        <f ca="1">(C7+C11)+(C8+C12)*INT(MAX(F21:F3533))</f>
        <v>59939.65068988956</v>
      </c>
      <c r="E15" s="16" t="s">
        <v>46</v>
      </c>
      <c r="F15" s="13">
        <v>1</v>
      </c>
    </row>
    <row r="16" spans="1:6" x14ac:dyDescent="0.2">
      <c r="A16" s="18" t="s">
        <v>9</v>
      </c>
      <c r="B16" s="12"/>
      <c r="C16" s="19">
        <f ca="1">+C8+C12</f>
        <v>5.2217879366250592</v>
      </c>
      <c r="E16" s="16" t="s">
        <v>35</v>
      </c>
      <c r="F16" s="17">
        <f ca="1">NOW()+15018.5+$C$5/24</f>
        <v>60326.678867939816</v>
      </c>
    </row>
    <row r="17" spans="1:18" ht="13.5" thickBot="1" x14ac:dyDescent="0.25">
      <c r="A17" s="16" t="s">
        <v>32</v>
      </c>
      <c r="B17" s="12"/>
      <c r="C17" s="12">
        <f>COUNT(C21:C2191)</f>
        <v>6</v>
      </c>
      <c r="E17" s="16" t="s">
        <v>47</v>
      </c>
      <c r="F17" s="17">
        <f ca="1">ROUND(2*(F16-$C$7)/$C$8,0)/2+F15</f>
        <v>1716</v>
      </c>
    </row>
    <row r="18" spans="1:18" ht="14.25" thickTop="1" thickBot="1" x14ac:dyDescent="0.25">
      <c r="A18" s="18" t="s">
        <v>10</v>
      </c>
      <c r="B18" s="12"/>
      <c r="C18" s="21">
        <f ca="1">+C15</f>
        <v>59939.65068988956</v>
      </c>
      <c r="D18" s="22">
        <f ca="1">+C16</f>
        <v>5.2217879366250592</v>
      </c>
      <c r="E18" s="16" t="s">
        <v>36</v>
      </c>
      <c r="F18" s="25">
        <f ca="1">ROUND(2*(F16-$C$15)/$C$16,0)/2+F15</f>
        <v>75</v>
      </c>
    </row>
    <row r="19" spans="1:18" ht="13.5" thickTop="1" x14ac:dyDescent="0.2">
      <c r="E19" s="16" t="s">
        <v>37</v>
      </c>
      <c r="F19" s="20">
        <f ca="1">+$C$15+$C$16*F18-15018.5-$C$5/24</f>
        <v>45313.180618469778</v>
      </c>
    </row>
    <row r="20" spans="1:18" ht="13.5" thickBot="1" x14ac:dyDescent="0.25">
      <c r="A20" s="4" t="s">
        <v>11</v>
      </c>
      <c r="B20" s="4" t="s">
        <v>12</v>
      </c>
      <c r="C20" s="4" t="s">
        <v>13</v>
      </c>
      <c r="D20" s="4" t="s">
        <v>17</v>
      </c>
      <c r="E20" s="4" t="s">
        <v>14</v>
      </c>
      <c r="F20" s="4" t="s">
        <v>15</v>
      </c>
      <c r="G20" s="4" t="s">
        <v>16</v>
      </c>
      <c r="H20" s="7" t="s">
        <v>4</v>
      </c>
      <c r="I20" s="7" t="s">
        <v>48</v>
      </c>
      <c r="J20" s="7" t="s">
        <v>1</v>
      </c>
      <c r="K20" s="7" t="s">
        <v>3</v>
      </c>
      <c r="L20" s="7" t="s">
        <v>29</v>
      </c>
      <c r="M20" s="7" t="s">
        <v>30</v>
      </c>
      <c r="N20" s="7" t="s">
        <v>31</v>
      </c>
      <c r="O20" s="7" t="s">
        <v>27</v>
      </c>
      <c r="P20" s="6" t="s">
        <v>26</v>
      </c>
      <c r="Q20" s="4" t="s">
        <v>19</v>
      </c>
    </row>
    <row r="21" spans="1:18" x14ac:dyDescent="0.2">
      <c r="A21" s="28" t="s">
        <v>40</v>
      </c>
      <c r="C21" s="10">
        <v>51370.69</v>
      </c>
      <c r="D21" s="10" t="s">
        <v>18</v>
      </c>
      <c r="E21">
        <f t="shared" ref="E21:E26" si="0">+(C21-C$7)/C$8</f>
        <v>0</v>
      </c>
      <c r="F21">
        <f t="shared" ref="F21:F26" si="1">ROUND(2*E21,0)/2</f>
        <v>0</v>
      </c>
      <c r="G21">
        <f t="shared" ref="G21:G26" si="2">+C21-(C$7+F21*C$8)</f>
        <v>0</v>
      </c>
      <c r="I21">
        <f>+G21</f>
        <v>0</v>
      </c>
      <c r="O21">
        <f t="shared" ref="O21:O26" ca="1" si="3">+C$11+C$12*$F21</f>
        <v>6.685887832807361E-3</v>
      </c>
      <c r="Q21" s="2">
        <f t="shared" ref="Q21:Q26" si="4">+C21-15018.5</f>
        <v>36352.19</v>
      </c>
    </row>
    <row r="22" spans="1:18" x14ac:dyDescent="0.2">
      <c r="A22" s="5" t="s">
        <v>43</v>
      </c>
      <c r="C22" s="10">
        <v>55589.900600000001</v>
      </c>
      <c r="D22" s="10">
        <v>2.9999999999999997E-4</v>
      </c>
      <c r="E22">
        <f t="shared" si="0"/>
        <v>807.99927228158845</v>
      </c>
      <c r="F22">
        <f t="shared" si="1"/>
        <v>808</v>
      </c>
      <c r="G22">
        <f t="shared" si="2"/>
        <v>-3.7999999985913746E-3</v>
      </c>
      <c r="K22">
        <f>+G22</f>
        <v>-3.7999999985913746E-3</v>
      </c>
      <c r="O22">
        <f t="shared" ca="1" si="3"/>
        <v>-3.0613191190654553E-3</v>
      </c>
      <c r="Q22" s="2">
        <f t="shared" si="4"/>
        <v>40571.400600000001</v>
      </c>
      <c r="R22" t="str">
        <f>IF(ABS(C22-C21)&lt;0.00001,1,"")</f>
        <v/>
      </c>
    </row>
    <row r="23" spans="1:18" x14ac:dyDescent="0.2">
      <c r="A23" s="5" t="s">
        <v>45</v>
      </c>
      <c r="C23" s="10">
        <v>56294.843000000001</v>
      </c>
      <c r="D23" s="10">
        <v>2E-3</v>
      </c>
      <c r="E23">
        <f t="shared" si="0"/>
        <v>942.99915737868139</v>
      </c>
      <c r="F23">
        <f t="shared" si="1"/>
        <v>943</v>
      </c>
      <c r="G23">
        <f t="shared" si="2"/>
        <v>-4.3999999979860149E-3</v>
      </c>
      <c r="K23">
        <f>+G23</f>
        <v>-4.3999999979860149E-3</v>
      </c>
      <c r="O23">
        <f t="shared" ca="1" si="3"/>
        <v>-4.689874736024403E-3</v>
      </c>
      <c r="Q23" s="2">
        <f t="shared" si="4"/>
        <v>41276.343000000001</v>
      </c>
    </row>
    <row r="24" spans="1:18" x14ac:dyDescent="0.2">
      <c r="A24" s="29" t="s">
        <v>0</v>
      </c>
      <c r="B24" s="30" t="s">
        <v>2</v>
      </c>
      <c r="C24" s="36">
        <v>57840.4931</v>
      </c>
      <c r="D24" s="31">
        <v>8.9999999999999998E-4</v>
      </c>
      <c r="E24">
        <f t="shared" si="0"/>
        <v>1238.9986403155995</v>
      </c>
      <c r="F24">
        <f t="shared" si="1"/>
        <v>1239</v>
      </c>
      <c r="G24">
        <f t="shared" si="2"/>
        <v>-7.100000002537854E-3</v>
      </c>
      <c r="K24">
        <f>+G24</f>
        <v>-7.100000002537854E-3</v>
      </c>
      <c r="O24">
        <f t="shared" ca="1" si="3"/>
        <v>-8.2606337183936535E-3</v>
      </c>
      <c r="Q24" s="2">
        <f t="shared" si="4"/>
        <v>42821.9931</v>
      </c>
    </row>
    <row r="25" spans="1:18" x14ac:dyDescent="0.2">
      <c r="A25" s="32" t="s">
        <v>49</v>
      </c>
      <c r="B25" s="33" t="s">
        <v>2</v>
      </c>
      <c r="C25" s="34">
        <v>59276.483200000002</v>
      </c>
      <c r="D25" s="32">
        <v>1.2999999999999999E-3</v>
      </c>
      <c r="E25">
        <f t="shared" si="0"/>
        <v>1513.9977019418591</v>
      </c>
      <c r="F25">
        <f t="shared" si="1"/>
        <v>1514</v>
      </c>
      <c r="G25">
        <f t="shared" si="2"/>
        <v>-1.2000000002444722E-2</v>
      </c>
      <c r="K25">
        <f>+G25</f>
        <v>-1.2000000002444722E-2</v>
      </c>
      <c r="O25">
        <f t="shared" ca="1" si="3"/>
        <v>-1.1578061827013734E-2</v>
      </c>
      <c r="Q25" s="2">
        <f t="shared" si="4"/>
        <v>44257.983200000002</v>
      </c>
    </row>
    <row r="26" spans="1:18" x14ac:dyDescent="0.2">
      <c r="A26" s="35" t="s">
        <v>50</v>
      </c>
      <c r="B26" s="35" t="s">
        <v>2</v>
      </c>
      <c r="C26" s="37">
        <v>59939.650400000159</v>
      </c>
      <c r="D26" s="32">
        <v>5.5999999999999999E-3</v>
      </c>
      <c r="E26">
        <f t="shared" si="0"/>
        <v>1640.997433835106</v>
      </c>
      <c r="F26">
        <f t="shared" si="1"/>
        <v>1641</v>
      </c>
      <c r="G26">
        <f t="shared" si="2"/>
        <v>-1.3399999843386468E-2</v>
      </c>
      <c r="K26">
        <f>+G26</f>
        <v>-1.3399999843386468E-2</v>
      </c>
      <c r="O26">
        <f t="shared" ca="1" si="3"/>
        <v>-1.3110110444449189E-2</v>
      </c>
      <c r="Q26" s="2">
        <f t="shared" si="4"/>
        <v>44921.150400000159</v>
      </c>
    </row>
    <row r="27" spans="1:18" x14ac:dyDescent="0.2">
      <c r="C27" s="38"/>
      <c r="D27" s="10"/>
      <c r="Q27" s="2"/>
    </row>
    <row r="28" spans="1:18" x14ac:dyDescent="0.2">
      <c r="C28" s="38"/>
      <c r="D28" s="10"/>
      <c r="Q28" s="2"/>
    </row>
    <row r="29" spans="1:18" x14ac:dyDescent="0.2">
      <c r="C29" s="38"/>
      <c r="D29" s="10"/>
      <c r="Q29" s="2"/>
    </row>
    <row r="30" spans="1:18" x14ac:dyDescent="0.2">
      <c r="C30" s="10"/>
      <c r="D30" s="10"/>
      <c r="Q30" s="2"/>
    </row>
    <row r="31" spans="1:18" x14ac:dyDescent="0.2">
      <c r="C31" s="10"/>
      <c r="D31" s="10"/>
      <c r="Q31" s="2"/>
    </row>
    <row r="32" spans="1:18" x14ac:dyDescent="0.2">
      <c r="C32" s="10"/>
      <c r="D32" s="10"/>
      <c r="Q32" s="2"/>
    </row>
    <row r="33" spans="3:17" x14ac:dyDescent="0.2">
      <c r="C33" s="10"/>
      <c r="D33" s="10"/>
      <c r="Q33" s="2"/>
    </row>
    <row r="34" spans="3:17" x14ac:dyDescent="0.2">
      <c r="C34" s="10"/>
      <c r="D34" s="10"/>
    </row>
    <row r="35" spans="3:17" x14ac:dyDescent="0.2">
      <c r="C35" s="10"/>
      <c r="D35" s="10"/>
    </row>
    <row r="36" spans="3:17" x14ac:dyDescent="0.2">
      <c r="C36" s="10"/>
      <c r="D36" s="10"/>
    </row>
    <row r="37" spans="3:17" x14ac:dyDescent="0.2">
      <c r="C37" s="10"/>
      <c r="D37" s="10"/>
    </row>
    <row r="38" spans="3:17" x14ac:dyDescent="0.2">
      <c r="C38" s="10"/>
      <c r="D38" s="10"/>
    </row>
    <row r="39" spans="3:17" x14ac:dyDescent="0.2">
      <c r="C39" s="10"/>
      <c r="D39" s="10"/>
    </row>
    <row r="40" spans="3:17" x14ac:dyDescent="0.2">
      <c r="C40" s="10"/>
      <c r="D40" s="10"/>
    </row>
    <row r="41" spans="3:17" x14ac:dyDescent="0.2">
      <c r="C41" s="10"/>
      <c r="D41" s="10"/>
    </row>
    <row r="42" spans="3:17" x14ac:dyDescent="0.2">
      <c r="C42" s="10"/>
      <c r="D42" s="10"/>
    </row>
    <row r="43" spans="3:17" x14ac:dyDescent="0.2">
      <c r="C43" s="10"/>
      <c r="D43" s="10"/>
    </row>
    <row r="44" spans="3:17" x14ac:dyDescent="0.2">
      <c r="C44" s="10"/>
      <c r="D44" s="10"/>
    </row>
    <row r="45" spans="3:17" x14ac:dyDescent="0.2">
      <c r="C45" s="10"/>
      <c r="D45" s="10"/>
    </row>
    <row r="46" spans="3:17" x14ac:dyDescent="0.2">
      <c r="C46" s="10"/>
      <c r="D46" s="10"/>
    </row>
    <row r="47" spans="3:17" x14ac:dyDescent="0.2">
      <c r="C47" s="10"/>
      <c r="D47" s="10"/>
    </row>
    <row r="48" spans="3:17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  <row r="6926" spans="3:4" x14ac:dyDescent="0.2">
      <c r="C6926" s="10"/>
      <c r="D6926" s="10"/>
    </row>
    <row r="6927" spans="3:4" x14ac:dyDescent="0.2">
      <c r="C6927" s="10"/>
      <c r="D6927" s="10"/>
    </row>
    <row r="6928" spans="3:4" x14ac:dyDescent="0.2">
      <c r="C6928" s="10"/>
      <c r="D6928" s="10"/>
    </row>
    <row r="6929" spans="3:4" x14ac:dyDescent="0.2">
      <c r="C6929" s="10"/>
      <c r="D6929" s="10"/>
    </row>
    <row r="6930" spans="3:4" x14ac:dyDescent="0.2">
      <c r="C6930" s="10"/>
      <c r="D6930" s="10"/>
    </row>
    <row r="6931" spans="3:4" x14ac:dyDescent="0.2">
      <c r="C6931" s="10"/>
      <c r="D6931" s="10"/>
    </row>
    <row r="6932" spans="3:4" x14ac:dyDescent="0.2">
      <c r="C6932" s="10"/>
      <c r="D6932" s="10"/>
    </row>
    <row r="6933" spans="3:4" x14ac:dyDescent="0.2">
      <c r="C6933" s="10"/>
      <c r="D6933" s="10"/>
    </row>
    <row r="6934" spans="3:4" x14ac:dyDescent="0.2">
      <c r="C6934" s="10"/>
      <c r="D6934" s="10"/>
    </row>
    <row r="6935" spans="3:4" x14ac:dyDescent="0.2">
      <c r="C6935" s="10"/>
      <c r="D6935" s="10"/>
    </row>
    <row r="6936" spans="3:4" x14ac:dyDescent="0.2">
      <c r="C6936" s="10"/>
      <c r="D6936" s="10"/>
    </row>
    <row r="6937" spans="3:4" x14ac:dyDescent="0.2">
      <c r="C6937" s="10"/>
      <c r="D6937" s="10"/>
    </row>
    <row r="6938" spans="3:4" x14ac:dyDescent="0.2">
      <c r="C6938" s="10"/>
      <c r="D6938" s="10"/>
    </row>
    <row r="6939" spans="3:4" x14ac:dyDescent="0.2">
      <c r="C6939" s="10"/>
      <c r="D6939" s="10"/>
    </row>
    <row r="6940" spans="3:4" x14ac:dyDescent="0.2">
      <c r="C6940" s="10"/>
      <c r="D6940" s="10"/>
    </row>
  </sheetData>
  <phoneticPr fontId="7" type="noConversion"/>
  <hyperlinks>
    <hyperlink ref="H64612" r:id="rId1" display="http://vsolj.cetus-net.org/bulletin.html" xr:uid="{00000000-0004-0000-0000-000000000000}"/>
    <hyperlink ref="H64605" r:id="rId2" display="https://www.aavso.org/ejaavso" xr:uid="{00000000-0004-0000-0000-000001000000}"/>
    <hyperlink ref="AP1463" r:id="rId3" display="http://cdsbib.u-strasbg.fr/cgi-bin/cdsbib?1990RMxAA..21..381G" xr:uid="{00000000-0004-0000-0000-000002000000}"/>
    <hyperlink ref="AP1460" r:id="rId4" display="http://cdsbib.u-strasbg.fr/cgi-bin/cdsbib?1990RMxAA..21..381G" xr:uid="{00000000-0004-0000-0000-000003000000}"/>
    <hyperlink ref="AP1462" r:id="rId5" display="http://cdsbib.u-strasbg.fr/cgi-bin/cdsbib?1990RMxAA..21..381G" xr:uid="{00000000-0004-0000-0000-000004000000}"/>
    <hyperlink ref="AP1438" r:id="rId6" display="http://cdsbib.u-strasbg.fr/cgi-bin/cdsbib?1990RMxAA..21..381G" xr:uid="{00000000-0004-0000-0000-000005000000}"/>
    <hyperlink ref="I64612" r:id="rId7" display="http://vsolj.cetus-net.org/bulletin.html" xr:uid="{00000000-0004-0000-0000-000006000000}"/>
    <hyperlink ref="AQ1599" r:id="rId8" display="http://cdsbib.u-strasbg.fr/cgi-bin/cdsbib?1990RMxAA..21..381G" xr:uid="{00000000-0004-0000-0000-000007000000}"/>
    <hyperlink ref="AQ3243" r:id="rId9" display="http://cdsbib.u-strasbg.fr/cgi-bin/cdsbib?1990RMxAA..21..381G" xr:uid="{00000000-0004-0000-0000-000008000000}"/>
    <hyperlink ref="AQ1600" r:id="rId10" display="http://cdsbib.u-strasbg.fr/cgi-bin/cdsbib?1990RMxAA..21..381G" xr:uid="{00000000-0004-0000-0000-000009000000}"/>
    <hyperlink ref="H64609" r:id="rId11" display="https://www.aavso.org/ejaavso" xr:uid="{00000000-0004-0000-0000-00000A000000}"/>
    <hyperlink ref="H2450" r:id="rId12" display="http://vsolj.cetus-net.org/bulletin.html" xr:uid="{00000000-0004-0000-0000-00000B000000}"/>
    <hyperlink ref="AP5688" r:id="rId13" display="http://cdsbib.u-strasbg.fr/cgi-bin/cdsbib?1990RMxAA..21..381G" xr:uid="{00000000-0004-0000-0000-00000C000000}"/>
    <hyperlink ref="AP5691" r:id="rId14" display="http://cdsbib.u-strasbg.fr/cgi-bin/cdsbib?1990RMxAA..21..381G" xr:uid="{00000000-0004-0000-0000-00000D000000}"/>
    <hyperlink ref="AP5689" r:id="rId15" display="http://cdsbib.u-strasbg.fr/cgi-bin/cdsbib?1990RMxAA..21..381G" xr:uid="{00000000-0004-0000-0000-00000E000000}"/>
    <hyperlink ref="AP5667" r:id="rId16" display="http://cdsbib.u-strasbg.fr/cgi-bin/cdsbib?1990RMxAA..21..381G" xr:uid="{00000000-0004-0000-0000-00000F000000}"/>
    <hyperlink ref="I2450" r:id="rId17" display="http://vsolj.cetus-net.org/bulletin.html" xr:uid="{00000000-0004-0000-0000-000010000000}"/>
    <hyperlink ref="AQ5801" r:id="rId18" display="http://cdsbib.u-strasbg.fr/cgi-bin/cdsbib?1990RMxAA..21..381G" xr:uid="{00000000-0004-0000-0000-000011000000}"/>
    <hyperlink ref="AQ353" r:id="rId19" display="http://cdsbib.u-strasbg.fr/cgi-bin/cdsbib?1990RMxAA..21..381G" xr:uid="{00000000-0004-0000-0000-000012000000}"/>
    <hyperlink ref="AQ5802" r:id="rId20" display="http://cdsbib.u-strasbg.fr/cgi-bin/cdsbib?1990RMxAA..21..381G" xr:uid="{00000000-0004-0000-0000-000013000000}"/>
  </hyperlinks>
  <pageMargins left="0.75" right="0.75" top="1" bottom="1" header="0.5" footer="0.5"/>
  <headerFooter alignWithMargins="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2024-01-17T03:17:34Z</dcterms:modified>
</cp:coreProperties>
</file>