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031C8641-6E01-4513-899C-CC61853085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F15" i="1" l="1"/>
  <c r="C21" i="1" l="1"/>
  <c r="E21" i="1"/>
  <c r="F21" i="1"/>
  <c r="A21" i="1"/>
  <c r="R22" i="1"/>
  <c r="G11" i="1"/>
  <c r="F11" i="1"/>
  <c r="C7" i="1"/>
  <c r="G21" i="1"/>
  <c r="H21" i="1"/>
  <c r="C8" i="1"/>
  <c r="C17" i="1"/>
  <c r="Q21" i="1"/>
  <c r="C12" i="1"/>
  <c r="C16" i="1" l="1"/>
  <c r="D18" i="1" s="1"/>
  <c r="C11" i="1"/>
  <c r="C15" i="1" l="1"/>
  <c r="O21" i="1"/>
  <c r="F16" i="1" l="1"/>
  <c r="F17" i="1" s="1"/>
  <c r="C18" i="1"/>
  <c r="F18" i="1" l="1"/>
</calcChain>
</file>

<file path=xl/sharedStrings.xml><?xml version="1.0" encoding="utf-8"?>
<sst xmlns="http://schemas.openxmlformats.org/spreadsheetml/2006/main" count="55" uniqueCount="49">
  <si>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</si>
  <si>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</si>
  <si>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</si>
  <si>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</si>
  <si>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</si>
  <si>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</si>
  <si>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</si>
  <si>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</si>
  <si>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</si>
  <si>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</si>
  <si>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</si>
  <si>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</si>
  <si>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</si>
  <si>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</si>
  <si>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</si>
  <si>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</si>
  <si>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</si>
  <si>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</si>
  <si>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</si>
  <si>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</si>
  <si>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</si>
  <si>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</si>
  <si>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</si>
  <si>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</si>
  <si>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</si>
  <si>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</si>
  <si>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</si>
  <si>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</si>
  <si>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</si>
  <si>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</si>
  <si>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</si>
  <si>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</si>
  <si>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</si>
  <si>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</si>
  <si>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</si>
  <si>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V0575 Car  / GSC 8132-1924</t>
  </si>
  <si>
    <t>Car_V0575.xls</t>
  </si>
  <si>
    <t>EA</t>
  </si>
  <si>
    <t>IBVS 5480 Eph.</t>
  </si>
  <si>
    <t>IBVS 5480</t>
  </si>
  <si>
    <t>Car</t>
  </si>
  <si>
    <t>CCD</t>
  </si>
  <si>
    <t>VSX</t>
  </si>
  <si>
    <t xml:space="preserve">Mag </t>
  </si>
  <si>
    <t>Add cycle</t>
  </si>
  <si>
    <t>Old Cycle</t>
  </si>
  <si>
    <t>Next ToM-P</t>
  </si>
  <si>
    <t>Next ToM-S</t>
  </si>
  <si>
    <t>7.82-8.23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</si>
</sst>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2" fontId="1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3" fillId="0" borderId="2" applyNumberFormat="0" applyFont="0" applyFill="0" applyAlignment="0" applyProtection="0"/>
  </cellStyleXfs>
  <cellXfs count="3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3" xfId="0" applyBorder="1" applyAlignment="1">
      <alignment horizontal="center"/>
    </xf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1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3" borderId="6" xfId="0" applyFill="1" applyBorder="1" applyAlignment="1">
      <alignment horizontal="right" vertical="center"/>
    </xf>
    <xf numFmtId="0" fontId="0" fillId="3" borderId="7" xfId="0" applyFill="1" applyBorder="1" applyAlignment="1">
      <alignment horizontal="center" vertical="center"/>
    </xf>
    <xf numFmtId="0" fontId="14" fillId="0" borderId="8" xfId="0" applyFont="1" applyBorder="1" applyAlignment="1">
      <alignment horizontal="right" vertical="center"/>
    </xf>
    <xf numFmtId="0" fontId="15" fillId="0" borderId="9" xfId="0" applyFont="1" applyBorder="1" applyAlignment="1">
      <alignment horizontal="right" vertical="center"/>
    </xf>
    <xf numFmtId="22" fontId="14" fillId="0" borderId="8" xfId="0" applyNumberFormat="1" applyFont="1" applyBorder="1" applyAlignment="1">
      <alignment horizontal="right" vertical="center"/>
    </xf>
    <xf numFmtId="22" fontId="15" fillId="0" borderId="9" xfId="0" applyNumberFormat="1" applyFont="1" applyBorder="1" applyAlignment="1">
      <alignment horizontal="right" vertical="center"/>
    </xf>
    <xf numFmtId="22" fontId="15" fillId="0" borderId="10" xfId="0" applyNumberFormat="1" applyFont="1" applyBorder="1" applyAlignment="1">
      <alignment horizontal="right" vertical="center"/>
    </xf>
    <xf numFmtId="0" fontId="14" fillId="0" borderId="11" xfId="0" applyFont="1" applyBorder="1" applyAlignment="1">
      <alignment horizontal="righ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V0575 Car - O-C Diagr.</a:t>
            </a:r>
          </a:p>
        </c:rich>
      </c:tx>
      <c:layout>
        <c:manualLayout>
          <c:xMode val="edge"/>
          <c:yMode val="edge"/>
          <c:x val="0.39047619047619048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076246334310852"/>
          <c:w val="0.84661654135338349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F47-4FF4-B8E5-231064D3551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F47-4FF4-B8E5-231064D3551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F47-4FF4-B8E5-231064D3551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F47-4FF4-B8E5-231064D3551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F47-4FF4-B8E5-231064D3551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F47-4FF4-B8E5-231064D3551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F47-4FF4-B8E5-231064D3551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F47-4FF4-B8E5-231064D355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9000832"/>
        <c:axId val="1"/>
      </c:scatterChart>
      <c:valAx>
        <c:axId val="67900083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7900083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12030075187969"/>
          <c:y val="0.92375366568914952"/>
          <c:w val="0.6345864661654134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17</xdr:col>
      <xdr:colOff>114300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E9B65BE0-C385-DC4A-8DFF-581F00C3E8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5" sqref="F5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42578125" customWidth="1"/>
    <col min="6" max="6" width="15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35</v>
      </c>
      <c r="E1" s="27"/>
      <c r="F1" s="27" t="s">
        <v>36</v>
      </c>
      <c r="G1" s="28" t="s">
        <v>37</v>
      </c>
      <c r="H1" s="27" t="s">
        <v>38</v>
      </c>
      <c r="I1" s="29">
        <v>52784.54</v>
      </c>
      <c r="J1" s="29">
        <v>7.0507999999999997</v>
      </c>
      <c r="K1" s="27" t="s">
        <v>39</v>
      </c>
      <c r="L1" s="27" t="s">
        <v>40</v>
      </c>
    </row>
    <row r="2" spans="1:12" x14ac:dyDescent="0.2">
      <c r="A2" t="s">
        <v>23</v>
      </c>
      <c r="B2" t="s">
        <v>37</v>
      </c>
      <c r="D2" s="9" t="s">
        <v>40</v>
      </c>
      <c r="E2" t="s">
        <v>36</v>
      </c>
    </row>
    <row r="3" spans="1:12" ht="13.5" thickBot="1" x14ac:dyDescent="0.25"/>
    <row r="4" spans="1:12" ht="14.25" thickTop="1" thickBot="1" x14ac:dyDescent="0.25">
      <c r="A4" s="26" t="s">
        <v>38</v>
      </c>
      <c r="C4" s="7">
        <v>52784.54</v>
      </c>
      <c r="D4" s="8">
        <v>7.0507999999999997</v>
      </c>
    </row>
    <row r="6" spans="1:12" x14ac:dyDescent="0.2">
      <c r="A6" s="4" t="s">
        <v>0</v>
      </c>
    </row>
    <row r="7" spans="1:12" x14ac:dyDescent="0.2">
      <c r="A7" t="s">
        <v>1</v>
      </c>
      <c r="C7">
        <f>+C4</f>
        <v>52784.54</v>
      </c>
      <c r="D7" t="s">
        <v>42</v>
      </c>
    </row>
    <row r="8" spans="1:12" x14ac:dyDescent="0.2">
      <c r="A8" t="s">
        <v>2</v>
      </c>
      <c r="C8">
        <f>+D4</f>
        <v>7.0507999999999997</v>
      </c>
      <c r="D8" t="s">
        <v>42</v>
      </c>
    </row>
    <row r="9" spans="1:12" x14ac:dyDescent="0.2">
      <c r="A9" s="10" t="s">
        <v>30</v>
      </c>
      <c r="B9" s="11"/>
      <c r="C9" s="12">
        <v>-9.5</v>
      </c>
      <c r="D9" s="11" t="s">
        <v>31</v>
      </c>
      <c r="E9" s="11"/>
    </row>
    <row r="10" spans="1:12" ht="13.5" thickBot="1" x14ac:dyDescent="0.25">
      <c r="A10" s="11"/>
      <c r="B10" s="11"/>
      <c r="C10" s="3" t="s">
        <v>19</v>
      </c>
      <c r="D10" s="3" t="s">
        <v>20</v>
      </c>
      <c r="E10" s="11"/>
    </row>
    <row r="11" spans="1:12" x14ac:dyDescent="0.2">
      <c r="A11" s="11" t="s">
        <v>14</v>
      </c>
      <c r="B11" s="11"/>
      <c r="C11" s="21" t="e">
        <f ca="1">INTERCEPT(INDIRECT($G$11):G992,INDIRECT($F$11):F992)</f>
        <v>#DIV/0!</v>
      </c>
      <c r="D11" s="13"/>
      <c r="E11" s="11"/>
      <c r="F11" s="22" t="str">
        <f>"F"&amp;E19</f>
        <v>F21</v>
      </c>
      <c r="G11" s="23" t="str">
        <f>"G"&amp;E19</f>
        <v>G21</v>
      </c>
    </row>
    <row r="12" spans="1:12" x14ac:dyDescent="0.2">
      <c r="A12" s="11" t="s">
        <v>15</v>
      </c>
      <c r="B12" s="11"/>
      <c r="C12" s="21" t="e">
        <f ca="1">SLOPE(INDIRECT($G$11):G992,INDIRECT($F$11):F992)</f>
        <v>#DIV/0!</v>
      </c>
      <c r="D12" s="13"/>
      <c r="E12" s="30" t="s">
        <v>43</v>
      </c>
      <c r="F12" s="31" t="s">
        <v>48</v>
      </c>
    </row>
    <row r="13" spans="1:12" x14ac:dyDescent="0.2">
      <c r="A13" s="11" t="s">
        <v>18</v>
      </c>
      <c r="B13" s="11"/>
      <c r="C13" s="13" t="s">
        <v>12</v>
      </c>
      <c r="D13" s="13"/>
      <c r="E13" s="32" t="s">
        <v>44</v>
      </c>
      <c r="F13" s="33">
        <v>1</v>
      </c>
    </row>
    <row r="14" spans="1:12" x14ac:dyDescent="0.2">
      <c r="A14" s="11"/>
      <c r="B14" s="11"/>
      <c r="C14" s="11"/>
      <c r="D14" s="11"/>
      <c r="E14" s="32" t="s">
        <v>32</v>
      </c>
      <c r="F14" s="33">
        <f ca="1">NOW()+15018.5+$C$9/24</f>
        <v>60518.624078124994</v>
      </c>
    </row>
    <row r="15" spans="1:12" x14ac:dyDescent="0.2">
      <c r="A15" s="14" t="s">
        <v>16</v>
      </c>
      <c r="B15" s="11"/>
      <c r="C15" s="15" t="e">
        <f ca="1">(C7+C11)+(C8+C12)*INT(MAX(F21:F3533))</f>
        <v>#DIV/0!</v>
      </c>
      <c r="D15" s="16"/>
      <c r="E15" s="32" t="s">
        <v>45</v>
      </c>
      <c r="F15" s="33">
        <f ca="1">ROUND(2*($F$14-$C$7)/$C$8,0)/2+$F$13</f>
        <v>1098</v>
      </c>
    </row>
    <row r="16" spans="1:12" x14ac:dyDescent="0.2">
      <c r="A16" s="17" t="s">
        <v>3</v>
      </c>
      <c r="B16" s="11"/>
      <c r="C16" s="18" t="e">
        <f ca="1">+C8+C12</f>
        <v>#DIV/0!</v>
      </c>
      <c r="D16" s="16"/>
      <c r="E16" s="32" t="s">
        <v>33</v>
      </c>
      <c r="F16" s="33" t="e">
        <f ca="1">ROUND(2*($F$14-$C$15)/$C$16,0)/2+$F$13</f>
        <v>#DIV/0!</v>
      </c>
    </row>
    <row r="17" spans="1:18" ht="13.5" thickBot="1" x14ac:dyDescent="0.25">
      <c r="A17" s="16" t="s">
        <v>29</v>
      </c>
      <c r="B17" s="11"/>
      <c r="C17" s="11">
        <f>COUNT(C21:C2191)</f>
        <v>1</v>
      </c>
      <c r="D17" s="16"/>
      <c r="E17" s="34" t="s">
        <v>46</v>
      </c>
      <c r="F17" s="35" t="e">
        <f ca="1">+$C$15+$C$16*$F$16-15018.5-$C$9/24</f>
        <v>#DIV/0!</v>
      </c>
    </row>
    <row r="18" spans="1:18" ht="14.25" thickTop="1" thickBot="1" x14ac:dyDescent="0.25">
      <c r="A18" s="17" t="s">
        <v>4</v>
      </c>
      <c r="B18" s="11"/>
      <c r="C18" s="19" t="e">
        <f ca="1">+C15</f>
        <v>#DIV/0!</v>
      </c>
      <c r="D18" s="20" t="e">
        <f ca="1">+C16</f>
        <v>#DIV/0!</v>
      </c>
      <c r="E18" s="37" t="s">
        <v>47</v>
      </c>
      <c r="F18" s="36" t="e">
        <f ca="1">+($C$15+$C$16*$F$16)-($C$16/2)-15018.5-$C$9/24</f>
        <v>#DIV/0!</v>
      </c>
    </row>
    <row r="19" spans="1:18" ht="13.5" thickTop="1" x14ac:dyDescent="0.2">
      <c r="A19" s="24" t="s">
        <v>34</v>
      </c>
      <c r="E19" s="25">
        <v>21</v>
      </c>
    </row>
    <row r="20" spans="1:18" ht="13.5" thickBot="1" x14ac:dyDescent="0.25">
      <c r="A20" s="3" t="s">
        <v>5</v>
      </c>
      <c r="B20" s="3" t="s">
        <v>6</v>
      </c>
      <c r="C20" s="3" t="s">
        <v>7</v>
      </c>
      <c r="D20" s="3" t="s">
        <v>11</v>
      </c>
      <c r="E20" s="3" t="s">
        <v>8</v>
      </c>
      <c r="F20" s="3" t="s">
        <v>9</v>
      </c>
      <c r="G20" s="3" t="s">
        <v>10</v>
      </c>
      <c r="H20" s="6" t="s">
        <v>28</v>
      </c>
      <c r="I20" s="6" t="s">
        <v>41</v>
      </c>
      <c r="J20" s="6" t="s">
        <v>17</v>
      </c>
      <c r="K20" s="6" t="s">
        <v>24</v>
      </c>
      <c r="L20" s="6" t="s">
        <v>25</v>
      </c>
      <c r="M20" s="6" t="s">
        <v>26</v>
      </c>
      <c r="N20" s="6" t="s">
        <v>27</v>
      </c>
      <c r="O20" s="6" t="s">
        <v>22</v>
      </c>
      <c r="P20" s="5" t="s">
        <v>21</v>
      </c>
      <c r="Q20" s="3" t="s">
        <v>13</v>
      </c>
    </row>
    <row r="21" spans="1:18" x14ac:dyDescent="0.2">
      <c r="A21" t="str">
        <f>$K$1</f>
        <v>IBVS 5480</v>
      </c>
      <c r="C21" s="9">
        <f>+$C$4</f>
        <v>52784.54</v>
      </c>
      <c r="D21" s="9" t="s">
        <v>12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 t="e">
        <f ca="1">+C$11+C$12*$F21</f>
        <v>#DIV/0!</v>
      </c>
      <c r="Q21" s="2">
        <f>+C21-15018.5</f>
        <v>37766.04</v>
      </c>
    </row>
    <row r="22" spans="1:18" x14ac:dyDescent="0.2">
      <c r="C22" s="9"/>
      <c r="D22" s="9"/>
      <c r="Q22" s="2"/>
      <c r="R22" t="str">
        <f>IF(ABS(C22-C21)&lt;0.00001,1,"")</f>
        <v/>
      </c>
    </row>
    <row r="23" spans="1:18" x14ac:dyDescent="0.2">
      <c r="C23" s="9"/>
      <c r="D23" s="9"/>
      <c r="Q23" s="2"/>
    </row>
    <row r="24" spans="1:18" x14ac:dyDescent="0.2">
      <c r="Q24" s="2"/>
    </row>
    <row r="25" spans="1:18" x14ac:dyDescent="0.2">
      <c r="C25" s="9"/>
      <c r="D25" s="9"/>
      <c r="Q25" s="2"/>
    </row>
    <row r="26" spans="1:18" x14ac:dyDescent="0.2">
      <c r="C26" s="9"/>
      <c r="D26" s="9"/>
      <c r="Q26" s="2"/>
    </row>
    <row r="27" spans="1:18" x14ac:dyDescent="0.2">
      <c r="C27" s="9"/>
      <c r="D27" s="9"/>
      <c r="Q27" s="2"/>
    </row>
    <row r="28" spans="1:18" x14ac:dyDescent="0.2">
      <c r="C28" s="9"/>
      <c r="D28" s="9"/>
      <c r="Q28" s="2"/>
    </row>
    <row r="29" spans="1:18" x14ac:dyDescent="0.2">
      <c r="C29" s="9"/>
      <c r="D29" s="9"/>
      <c r="Q29" s="2"/>
    </row>
    <row r="30" spans="1:18" x14ac:dyDescent="0.2">
      <c r="C30" s="9"/>
      <c r="D30" s="9"/>
      <c r="Q30" s="2"/>
    </row>
    <row r="31" spans="1:18" x14ac:dyDescent="0.2">
      <c r="C31" s="9"/>
      <c r="D31" s="9"/>
      <c r="Q31" s="2"/>
    </row>
    <row r="32" spans="1:18" x14ac:dyDescent="0.2">
      <c r="C32" s="9"/>
      <c r="D32" s="9"/>
      <c r="Q32" s="2"/>
    </row>
    <row r="33" spans="3:17" x14ac:dyDescent="0.2">
      <c r="C33" s="9"/>
      <c r="D33" s="9"/>
      <c r="Q33" s="2"/>
    </row>
    <row r="34" spans="3:17" x14ac:dyDescent="0.2">
      <c r="C34" s="9"/>
      <c r="D34" s="9"/>
    </row>
    <row r="35" spans="3:17" x14ac:dyDescent="0.2">
      <c r="C35" s="9"/>
      <c r="D35" s="9"/>
    </row>
    <row r="36" spans="3:17" x14ac:dyDescent="0.2">
      <c r="C36" s="9"/>
      <c r="D36" s="9"/>
    </row>
    <row r="37" spans="3:17" x14ac:dyDescent="0.2">
      <c r="C37" s="9"/>
      <c r="D37" s="9"/>
    </row>
    <row r="38" spans="3:17" x14ac:dyDescent="0.2">
      <c r="C38" s="9"/>
      <c r="D38" s="9"/>
    </row>
    <row r="39" spans="3:17" x14ac:dyDescent="0.2">
      <c r="C39" s="9"/>
      <c r="D39" s="9"/>
    </row>
    <row r="40" spans="3:17" x14ac:dyDescent="0.2">
      <c r="C40" s="9"/>
      <c r="D40" s="9"/>
    </row>
    <row r="41" spans="3:17" x14ac:dyDescent="0.2">
      <c r="C41" s="9"/>
      <c r="D41" s="9"/>
    </row>
    <row r="42" spans="3:17" x14ac:dyDescent="0.2">
      <c r="C42" s="9"/>
      <c r="D42" s="9"/>
    </row>
    <row r="43" spans="3:17" x14ac:dyDescent="0.2">
      <c r="C43" s="9"/>
      <c r="D43" s="9"/>
    </row>
    <row r="44" spans="3:17" x14ac:dyDescent="0.2">
      <c r="C44" s="9"/>
      <c r="D44" s="9"/>
    </row>
    <row r="45" spans="3:17" x14ac:dyDescent="0.2">
      <c r="C45" s="9"/>
      <c r="D45" s="9"/>
    </row>
    <row r="46" spans="3:17" x14ac:dyDescent="0.2">
      <c r="C46" s="9"/>
      <c r="D46" s="9"/>
    </row>
    <row r="47" spans="3:17" x14ac:dyDescent="0.2">
      <c r="C47" s="9"/>
      <c r="D47" s="9"/>
    </row>
    <row r="48" spans="3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2024-07-27T02:58:40Z</dcterms:modified>
</cp:coreProperties>
</file>