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782A294A-4E1F-4DAC-BCC9-47A57DCFB877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3" i="1" l="1"/>
  <c r="F23" i="1"/>
  <c r="G23" i="1"/>
  <c r="I23" i="1"/>
  <c r="E24" i="1"/>
  <c r="F24" i="1"/>
  <c r="G24" i="1"/>
  <c r="I24" i="1"/>
  <c r="E25" i="1"/>
  <c r="F25" i="1"/>
  <c r="G25" i="1"/>
  <c r="I25" i="1"/>
  <c r="E26" i="1"/>
  <c r="F26" i="1"/>
  <c r="G26" i="1"/>
  <c r="I26" i="1"/>
  <c r="E27" i="1"/>
  <c r="F27" i="1"/>
  <c r="G27" i="1"/>
  <c r="I27" i="1"/>
  <c r="E28" i="1"/>
  <c r="F28" i="1"/>
  <c r="G28" i="1"/>
  <c r="I28" i="1"/>
  <c r="E29" i="1"/>
  <c r="F29" i="1"/>
  <c r="G29" i="1"/>
  <c r="I29" i="1"/>
  <c r="E30" i="1"/>
  <c r="F30" i="1"/>
  <c r="G30" i="1"/>
  <c r="I30" i="1"/>
  <c r="Q23" i="1"/>
  <c r="Q24" i="1"/>
  <c r="Q25" i="1"/>
  <c r="Q26" i="1"/>
  <c r="Q27" i="1"/>
  <c r="Q28" i="1"/>
  <c r="Q29" i="1"/>
  <c r="Q30" i="1"/>
  <c r="E22" i="1"/>
  <c r="F22" i="1"/>
  <c r="G22" i="1"/>
  <c r="I22" i="1"/>
  <c r="F11" i="1"/>
  <c r="Q22" i="1"/>
  <c r="C21" i="1"/>
  <c r="Q21" i="1"/>
  <c r="G11" i="1"/>
  <c r="E21" i="1"/>
  <c r="F21" i="1"/>
  <c r="G21" i="1"/>
  <c r="H21" i="1"/>
  <c r="E14" i="1"/>
  <c r="C17" i="1"/>
  <c r="C11" i="1"/>
  <c r="E15" i="1" l="1"/>
  <c r="C12" i="1"/>
  <c r="C16" i="1" l="1"/>
  <c r="D18" i="1" s="1"/>
  <c r="O27" i="1"/>
  <c r="O23" i="1"/>
  <c r="O24" i="1"/>
  <c r="O29" i="1"/>
  <c r="O22" i="1"/>
  <c r="C15" i="1"/>
  <c r="O25" i="1"/>
  <c r="O28" i="1"/>
  <c r="O26" i="1"/>
  <c r="O30" i="1"/>
  <c r="O21" i="1"/>
  <c r="C18" i="1" l="1"/>
  <c r="E16" i="1"/>
  <c r="E17" i="1" s="1"/>
</calcChain>
</file>

<file path=xl/sharedStrings.xml><?xml version="1.0" encoding="utf-8"?>
<sst xmlns="http://schemas.openxmlformats.org/spreadsheetml/2006/main" count="68" uniqueCount="49">
  <si>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</si>
  <si>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</si>
  <si>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</si>
  <si>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</si>
  <si>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</si>
  <si>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</si>
  <si>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</si>
  <si>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</si>
  <si>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</si>
  <si>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</si>
  <si>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</si>
  <si>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</si>
  <si>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</si>
  <si>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</si>
  <si>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</si>
  <si>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</si>
  <si>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</si>
  <si>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</si>
  <si>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</si>
  <si>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</si>
  <si>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</si>
  <si>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</si>
  <si>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</si>
  <si>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</si>
  <si>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</si>
  <si>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</si>
  <si>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</si>
  <si>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</si>
  <si>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</si>
  <si>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</si>
  <si>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</si>
  <si>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</si>
  <si>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</si>
  <si>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</si>
  <si>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</si>
  <si>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</si>
  <si>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</si>
  <si>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</si>
  <si>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</si>
  <si>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</si>
  <si>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</si>
  <si>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</si>
  <si>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EA</t>
  </si>
  <si>
    <t>IBVS 6007</t>
  </si>
  <si>
    <t>I</t>
  </si>
  <si>
    <t>IBVS 6114</t>
  </si>
  <si>
    <t>II</t>
  </si>
  <si>
    <t>CCD</t>
  </si>
  <si>
    <t>V0649 Cas / HD 219634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</si>
</sst>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7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2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1" applyNumberFormat="0" applyFont="0" applyFill="0" applyAlignment="0" applyProtection="0"/>
  </cellStyleXfs>
  <cellXfs count="36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Alignment="1"/>
    <xf numFmtId="0" fontId="6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8" fillId="0" borderId="0" xfId="0" applyFont="1" applyAlignment="1">
      <alignment horizontal="right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14" fillId="0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0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5" fillId="0" borderId="0" xfId="0" applyFont="1" applyAlignment="1">
      <alignment horizontal="left"/>
    </xf>
    <xf numFmtId="0" fontId="15" fillId="0" borderId="0" xfId="0" applyFont="1" applyAlignment="1">
      <alignment horizontal="center"/>
    </xf>
    <xf numFmtId="0" fontId="0" fillId="0" borderId="0" xfId="0" applyAlignment="1">
      <alignment horizontal="right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V0649 Cas - O-C Diagr.</a:t>
            </a:r>
          </a:p>
        </c:rich>
      </c:tx>
      <c:layout>
        <c:manualLayout>
          <c:xMode val="edge"/>
          <c:yMode val="edge"/>
          <c:x val="0.3669172932330827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76246334310852"/>
          <c:w val="0.82406015037593983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2911</c:v>
                </c:pt>
                <c:pt idx="2">
                  <c:v>3222.5</c:v>
                </c:pt>
                <c:pt idx="3">
                  <c:v>3258</c:v>
                </c:pt>
                <c:pt idx="4">
                  <c:v>3325</c:v>
                </c:pt>
                <c:pt idx="5">
                  <c:v>3345.5</c:v>
                </c:pt>
                <c:pt idx="6">
                  <c:v>3363.5</c:v>
                </c:pt>
                <c:pt idx="7">
                  <c:v>3368.5</c:v>
                </c:pt>
                <c:pt idx="8">
                  <c:v>3371</c:v>
                </c:pt>
                <c:pt idx="9">
                  <c:v>3509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853-4BC0-80F8-92167BF2B798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2911</c:v>
                </c:pt>
                <c:pt idx="2">
                  <c:v>3222.5</c:v>
                </c:pt>
                <c:pt idx="3">
                  <c:v>3258</c:v>
                </c:pt>
                <c:pt idx="4">
                  <c:v>3325</c:v>
                </c:pt>
                <c:pt idx="5">
                  <c:v>3345.5</c:v>
                </c:pt>
                <c:pt idx="6">
                  <c:v>3363.5</c:v>
                </c:pt>
                <c:pt idx="7">
                  <c:v>3368.5</c:v>
                </c:pt>
                <c:pt idx="8">
                  <c:v>3371</c:v>
                </c:pt>
                <c:pt idx="9">
                  <c:v>3509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-2.0839999997406267E-2</c:v>
                </c:pt>
                <c:pt idx="2">
                  <c:v>-4.6604999995906837E-2</c:v>
                </c:pt>
                <c:pt idx="3">
                  <c:v>-3.6979999997129198E-2</c:v>
                </c:pt>
                <c:pt idx="4">
                  <c:v>-3.7329999999201391E-2</c:v>
                </c:pt>
                <c:pt idx="5">
                  <c:v>-4.9294999997073319E-2</c:v>
                </c:pt>
                <c:pt idx="6">
                  <c:v>-3.358499999740161E-2</c:v>
                </c:pt>
                <c:pt idx="7">
                  <c:v>-3.8265000002866145E-2</c:v>
                </c:pt>
                <c:pt idx="8">
                  <c:v>-3.6719999996421393E-2</c:v>
                </c:pt>
                <c:pt idx="9">
                  <c:v>-3.7129999996977858E-2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853-4BC0-80F8-92167BF2B798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2911</c:v>
                </c:pt>
                <c:pt idx="2">
                  <c:v>3222.5</c:v>
                </c:pt>
                <c:pt idx="3">
                  <c:v>3258</c:v>
                </c:pt>
                <c:pt idx="4">
                  <c:v>3325</c:v>
                </c:pt>
                <c:pt idx="5">
                  <c:v>3345.5</c:v>
                </c:pt>
                <c:pt idx="6">
                  <c:v>3363.5</c:v>
                </c:pt>
                <c:pt idx="7">
                  <c:v>3368.5</c:v>
                </c:pt>
                <c:pt idx="8">
                  <c:v>3371</c:v>
                </c:pt>
                <c:pt idx="9">
                  <c:v>3509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853-4BC0-80F8-92167BF2B798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2911</c:v>
                </c:pt>
                <c:pt idx="2">
                  <c:v>3222.5</c:v>
                </c:pt>
                <c:pt idx="3">
                  <c:v>3258</c:v>
                </c:pt>
                <c:pt idx="4">
                  <c:v>3325</c:v>
                </c:pt>
                <c:pt idx="5">
                  <c:v>3345.5</c:v>
                </c:pt>
                <c:pt idx="6">
                  <c:v>3363.5</c:v>
                </c:pt>
                <c:pt idx="7">
                  <c:v>3368.5</c:v>
                </c:pt>
                <c:pt idx="8">
                  <c:v>3371</c:v>
                </c:pt>
                <c:pt idx="9">
                  <c:v>3509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853-4BC0-80F8-92167BF2B798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2911</c:v>
                </c:pt>
                <c:pt idx="2">
                  <c:v>3222.5</c:v>
                </c:pt>
                <c:pt idx="3">
                  <c:v>3258</c:v>
                </c:pt>
                <c:pt idx="4">
                  <c:v>3325</c:v>
                </c:pt>
                <c:pt idx="5">
                  <c:v>3345.5</c:v>
                </c:pt>
                <c:pt idx="6">
                  <c:v>3363.5</c:v>
                </c:pt>
                <c:pt idx="7">
                  <c:v>3368.5</c:v>
                </c:pt>
                <c:pt idx="8">
                  <c:v>3371</c:v>
                </c:pt>
                <c:pt idx="9">
                  <c:v>3509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853-4BC0-80F8-92167BF2B798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2911</c:v>
                </c:pt>
                <c:pt idx="2">
                  <c:v>3222.5</c:v>
                </c:pt>
                <c:pt idx="3">
                  <c:v>3258</c:v>
                </c:pt>
                <c:pt idx="4">
                  <c:v>3325</c:v>
                </c:pt>
                <c:pt idx="5">
                  <c:v>3345.5</c:v>
                </c:pt>
                <c:pt idx="6">
                  <c:v>3363.5</c:v>
                </c:pt>
                <c:pt idx="7">
                  <c:v>3368.5</c:v>
                </c:pt>
                <c:pt idx="8">
                  <c:v>3371</c:v>
                </c:pt>
                <c:pt idx="9">
                  <c:v>3509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853-4BC0-80F8-92167BF2B798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6.0999999999999997E-4</c:v>
                  </c:pt>
                  <c:pt idx="2">
                    <c:v>2.7E-4</c:v>
                  </c:pt>
                  <c:pt idx="3">
                    <c:v>2.3900000000000002E-3</c:v>
                  </c:pt>
                  <c:pt idx="4">
                    <c:v>2.2599999999999999E-3</c:v>
                  </c:pt>
                  <c:pt idx="5">
                    <c:v>7.6999999999999996E-4</c:v>
                  </c:pt>
                  <c:pt idx="6">
                    <c:v>2.0600000000000002E-3</c:v>
                  </c:pt>
                  <c:pt idx="7">
                    <c:v>2.5799999999999998E-3</c:v>
                  </c:pt>
                  <c:pt idx="8">
                    <c:v>2.8999999999999998E-3</c:v>
                  </c:pt>
                  <c:pt idx="9">
                    <c:v>9.5E-4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2911</c:v>
                </c:pt>
                <c:pt idx="2">
                  <c:v>3222.5</c:v>
                </c:pt>
                <c:pt idx="3">
                  <c:v>3258</c:v>
                </c:pt>
                <c:pt idx="4">
                  <c:v>3325</c:v>
                </c:pt>
                <c:pt idx="5">
                  <c:v>3345.5</c:v>
                </c:pt>
                <c:pt idx="6">
                  <c:v>3363.5</c:v>
                </c:pt>
                <c:pt idx="7">
                  <c:v>3368.5</c:v>
                </c:pt>
                <c:pt idx="8">
                  <c:v>3371</c:v>
                </c:pt>
                <c:pt idx="9">
                  <c:v>3509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853-4BC0-80F8-92167BF2B798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2911</c:v>
                </c:pt>
                <c:pt idx="2">
                  <c:v>3222.5</c:v>
                </c:pt>
                <c:pt idx="3">
                  <c:v>3258</c:v>
                </c:pt>
                <c:pt idx="4">
                  <c:v>3325</c:v>
                </c:pt>
                <c:pt idx="5">
                  <c:v>3345.5</c:v>
                </c:pt>
                <c:pt idx="6">
                  <c:v>3363.5</c:v>
                </c:pt>
                <c:pt idx="7">
                  <c:v>3368.5</c:v>
                </c:pt>
                <c:pt idx="8">
                  <c:v>3371</c:v>
                </c:pt>
                <c:pt idx="9">
                  <c:v>3509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1.041604845436285E-3</c:v>
                </c:pt>
                <c:pt idx="1">
                  <c:v>-3.301515753892538E-2</c:v>
                </c:pt>
                <c:pt idx="2">
                  <c:v>-3.6659500198742853E-2</c:v>
                </c:pt>
                <c:pt idx="3">
                  <c:v>-3.7074826569283847E-2</c:v>
                </c:pt>
                <c:pt idx="4">
                  <c:v>-3.7858681972840091E-2</c:v>
                </c:pt>
                <c:pt idx="5">
                  <c:v>-3.8098518327659543E-2</c:v>
                </c:pt>
                <c:pt idx="6">
                  <c:v>-3.8309106346525401E-2</c:v>
                </c:pt>
                <c:pt idx="7">
                  <c:v>-3.8367603018432582E-2</c:v>
                </c:pt>
                <c:pt idx="8">
                  <c:v>-3.8396851354386176E-2</c:v>
                </c:pt>
                <c:pt idx="9">
                  <c:v>-4.0011359499024408E-2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853-4BC0-80F8-92167BF2B798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2911</c:v>
                </c:pt>
                <c:pt idx="2">
                  <c:v>3222.5</c:v>
                </c:pt>
                <c:pt idx="3">
                  <c:v>3258</c:v>
                </c:pt>
                <c:pt idx="4">
                  <c:v>3325</c:v>
                </c:pt>
                <c:pt idx="5">
                  <c:v>3345.5</c:v>
                </c:pt>
                <c:pt idx="6">
                  <c:v>3363.5</c:v>
                </c:pt>
                <c:pt idx="7">
                  <c:v>3368.5</c:v>
                </c:pt>
                <c:pt idx="8">
                  <c:v>3371</c:v>
                </c:pt>
                <c:pt idx="9">
                  <c:v>3509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4853-4BC0-80F8-92167BF2B7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80535272"/>
        <c:axId val="1"/>
      </c:scatterChart>
      <c:valAx>
        <c:axId val="78053527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8053527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451127819548873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77315AE8-EE4F-9C45-51E6-716CFC4C4AB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selection activeCell="E5" sqref="E5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48</v>
      </c>
    </row>
    <row r="2" spans="1:7" x14ac:dyDescent="0.2">
      <c r="A2" t="s">
        <v>23</v>
      </c>
      <c r="B2" t="s">
        <v>42</v>
      </c>
      <c r="C2" s="3"/>
      <c r="D2" s="3"/>
    </row>
    <row r="3" spans="1:7" ht="13.5" thickBot="1" x14ac:dyDescent="0.25"/>
    <row r="4" spans="1:7" ht="14.25" thickTop="1" thickBot="1" x14ac:dyDescent="0.25">
      <c r="A4" s="5" t="s">
        <v>0</v>
      </c>
      <c r="C4" s="28" t="s">
        <v>40</v>
      </c>
      <c r="D4" s="29" t="s">
        <v>40</v>
      </c>
    </row>
    <row r="6" spans="1:7" x14ac:dyDescent="0.2">
      <c r="A6" s="5" t="s">
        <v>1</v>
      </c>
    </row>
    <row r="7" spans="1:7" x14ac:dyDescent="0.2">
      <c r="A7" t="s">
        <v>2</v>
      </c>
      <c r="C7" s="35">
        <v>48500.597999999998</v>
      </c>
      <c r="D7" s="30" t="s">
        <v>41</v>
      </c>
    </row>
    <row r="8" spans="1:7" x14ac:dyDescent="0.2">
      <c r="A8" t="s">
        <v>3</v>
      </c>
      <c r="C8" s="35">
        <v>2.3912499999999999</v>
      </c>
      <c r="D8" s="30" t="s">
        <v>41</v>
      </c>
    </row>
    <row r="9" spans="1:7" x14ac:dyDescent="0.2">
      <c r="A9" s="9" t="s">
        <v>30</v>
      </c>
      <c r="B9" s="10"/>
      <c r="C9" s="11">
        <v>-9.5</v>
      </c>
      <c r="D9" s="10" t="s">
        <v>31</v>
      </c>
      <c r="E9" s="10"/>
    </row>
    <row r="10" spans="1:7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7" x14ac:dyDescent="0.2">
      <c r="A11" s="10" t="s">
        <v>15</v>
      </c>
      <c r="B11" s="10"/>
      <c r="C11" s="22">
        <f ca="1">INTERCEPT(INDIRECT($G$11):G992,INDIRECT($F$11):F992)</f>
        <v>1.041604845436285E-3</v>
      </c>
      <c r="D11" s="3"/>
      <c r="E11" s="10"/>
      <c r="F11" s="23" t="str">
        <f>"F"&amp;E19</f>
        <v>F21</v>
      </c>
      <c r="G11" s="24" t="str">
        <f>"G"&amp;E19</f>
        <v>G21</v>
      </c>
    </row>
    <row r="12" spans="1:7" x14ac:dyDescent="0.2">
      <c r="A12" s="10" t="s">
        <v>16</v>
      </c>
      <c r="B12" s="10"/>
      <c r="C12" s="22">
        <f ca="1">SLOPE(INDIRECT($G$11):G992,INDIRECT($F$11):F992)</f>
        <v>-1.1699334381436505E-5</v>
      </c>
      <c r="D12" s="3"/>
      <c r="E12" s="10"/>
    </row>
    <row r="13" spans="1:7" x14ac:dyDescent="0.2">
      <c r="A13" s="10" t="s">
        <v>18</v>
      </c>
      <c r="B13" s="10"/>
      <c r="C13" s="3" t="s">
        <v>13</v>
      </c>
      <c r="D13" s="14" t="s">
        <v>37</v>
      </c>
      <c r="E13" s="11">
        <v>1</v>
      </c>
    </row>
    <row r="14" spans="1:7" x14ac:dyDescent="0.2">
      <c r="A14" s="10"/>
      <c r="B14" s="10"/>
      <c r="C14" s="10"/>
      <c r="D14" s="14" t="s">
        <v>32</v>
      </c>
      <c r="E14" s="15">
        <f ca="1">NOW()+15018.5+$C$9/24</f>
        <v>60329.697154629626</v>
      </c>
    </row>
    <row r="15" spans="1:7" x14ac:dyDescent="0.2">
      <c r="A15" s="12" t="s">
        <v>17</v>
      </c>
      <c r="B15" s="10"/>
      <c r="C15" s="13">
        <f ca="1">(C7+C11)+(C8+C12)*INT(MAX(F21:F3533))</f>
        <v>56891.454238640501</v>
      </c>
      <c r="D15" s="14" t="s">
        <v>38</v>
      </c>
      <c r="E15" s="15">
        <f ca="1">ROUND(2*(E14-$C$7)/$C$8,0)/2+E13</f>
        <v>4948</v>
      </c>
    </row>
    <row r="16" spans="1:7" x14ac:dyDescent="0.2">
      <c r="A16" s="16" t="s">
        <v>4</v>
      </c>
      <c r="B16" s="10"/>
      <c r="C16" s="17">
        <f ca="1">+C8+C12</f>
        <v>2.3912383006656186</v>
      </c>
      <c r="D16" s="14" t="s">
        <v>39</v>
      </c>
      <c r="E16" s="24">
        <f ca="1">ROUND(2*(E14-$C$15)/$C$16,0)/2+E13</f>
        <v>1439</v>
      </c>
    </row>
    <row r="17" spans="1:18" ht="13.5" thickBot="1" x14ac:dyDescent="0.25">
      <c r="A17" s="14" t="s">
        <v>29</v>
      </c>
      <c r="B17" s="10"/>
      <c r="C17" s="10">
        <f>COUNT(C21:C2191)</f>
        <v>10</v>
      </c>
      <c r="D17" s="14" t="s">
        <v>33</v>
      </c>
      <c r="E17" s="18">
        <f ca="1">+$C$15+$C$16*E16-15018.5-$C$9/24</f>
        <v>45314.341986631662</v>
      </c>
    </row>
    <row r="18" spans="1:18" ht="14.25" thickTop="1" thickBot="1" x14ac:dyDescent="0.25">
      <c r="A18" s="16" t="s">
        <v>5</v>
      </c>
      <c r="B18" s="10"/>
      <c r="C18" s="19">
        <f ca="1">+C15</f>
        <v>56891.454238640501</v>
      </c>
      <c r="D18" s="20">
        <f ca="1">+C16</f>
        <v>2.3912383006656186</v>
      </c>
      <c r="E18" s="21" t="s">
        <v>34</v>
      </c>
    </row>
    <row r="19" spans="1:18" ht="13.5" thickTop="1" x14ac:dyDescent="0.2">
      <c r="A19" s="25" t="s">
        <v>35</v>
      </c>
      <c r="E19" s="26">
        <v>21</v>
      </c>
    </row>
    <row r="20" spans="1:18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41</v>
      </c>
      <c r="I20" s="7" t="s">
        <v>28</v>
      </c>
      <c r="J20" s="7" t="s">
        <v>47</v>
      </c>
      <c r="K20" s="7" t="s">
        <v>24</v>
      </c>
      <c r="L20" s="7" t="s">
        <v>25</v>
      </c>
      <c r="M20" s="7" t="s">
        <v>26</v>
      </c>
      <c r="N20" s="7" t="s">
        <v>27</v>
      </c>
      <c r="O20" s="7" t="s">
        <v>22</v>
      </c>
      <c r="P20" s="6" t="s">
        <v>21</v>
      </c>
      <c r="Q20" s="4" t="s">
        <v>14</v>
      </c>
      <c r="R20" s="27" t="s">
        <v>36</v>
      </c>
    </row>
    <row r="21" spans="1:18" x14ac:dyDescent="0.2">
      <c r="A21" t="s">
        <v>41</v>
      </c>
      <c r="C21" s="8">
        <f>C7</f>
        <v>48500.597999999998</v>
      </c>
      <c r="D21" s="8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1.041604845436285E-3</v>
      </c>
      <c r="Q21" s="2">
        <f>+C21-15018.5</f>
        <v>33482.097999999998</v>
      </c>
    </row>
    <row r="22" spans="1:18" x14ac:dyDescent="0.2">
      <c r="A22" s="31" t="s">
        <v>43</v>
      </c>
      <c r="B22" s="32" t="s">
        <v>44</v>
      </c>
      <c r="C22" s="31">
        <v>55461.50591</v>
      </c>
      <c r="D22" s="31">
        <v>6.0999999999999997E-4</v>
      </c>
      <c r="E22">
        <f>+(C22-C$7)/C$8</f>
        <v>2910.9912848928393</v>
      </c>
      <c r="F22">
        <f>ROUND(2*E22,0)/2</f>
        <v>2911</v>
      </c>
      <c r="G22">
        <f>+C22-(C$7+F22*C$8)</f>
        <v>-2.0839999997406267E-2</v>
      </c>
      <c r="I22">
        <f>+G22</f>
        <v>-2.0839999997406267E-2</v>
      </c>
      <c r="O22">
        <f ca="1">+C$11+C$12*$F22</f>
        <v>-3.301515753892538E-2</v>
      </c>
      <c r="Q22" s="2">
        <f>+C22-15018.5</f>
        <v>40443.00591</v>
      </c>
    </row>
    <row r="23" spans="1:18" x14ac:dyDescent="0.2">
      <c r="A23" s="33" t="s">
        <v>45</v>
      </c>
      <c r="B23" s="34" t="s">
        <v>46</v>
      </c>
      <c r="C23" s="33">
        <v>56206.354520000001</v>
      </c>
      <c r="D23" s="33">
        <v>2.7E-4</v>
      </c>
      <c r="E23">
        <f t="shared" ref="E23:E30" si="0">+(C23-C$7)/C$8</f>
        <v>3222.4805101934148</v>
      </c>
      <c r="F23">
        <f t="shared" ref="F23:F30" si="1">ROUND(2*E23,0)/2</f>
        <v>3222.5</v>
      </c>
      <c r="G23">
        <f t="shared" ref="G23:G30" si="2">+C23-(C$7+F23*C$8)</f>
        <v>-4.6604999995906837E-2</v>
      </c>
      <c r="I23">
        <f t="shared" ref="I23:I30" si="3">+G23</f>
        <v>-4.6604999995906837E-2</v>
      </c>
      <c r="O23">
        <f t="shared" ref="O23:O30" ca="1" si="4">+C$11+C$12*$F23</f>
        <v>-3.6659500198742853E-2</v>
      </c>
      <c r="Q23" s="2">
        <f t="shared" ref="Q23:Q30" si="5">+C23-15018.5</f>
        <v>41187.854520000001</v>
      </c>
    </row>
    <row r="24" spans="1:18" x14ac:dyDescent="0.2">
      <c r="A24" s="33" t="s">
        <v>45</v>
      </c>
      <c r="B24" s="34" t="s">
        <v>44</v>
      </c>
      <c r="C24" s="33">
        <v>56291.253519999998</v>
      </c>
      <c r="D24" s="33">
        <v>2.3900000000000002E-3</v>
      </c>
      <c r="E24">
        <f t="shared" si="0"/>
        <v>3257.9845352848929</v>
      </c>
      <c r="F24">
        <f t="shared" si="1"/>
        <v>3258</v>
      </c>
      <c r="G24">
        <f t="shared" si="2"/>
        <v>-3.6979999997129198E-2</v>
      </c>
      <c r="I24">
        <f t="shared" si="3"/>
        <v>-3.6979999997129198E-2</v>
      </c>
      <c r="O24">
        <f t="shared" ca="1" si="4"/>
        <v>-3.7074826569283847E-2</v>
      </c>
      <c r="Q24" s="2">
        <f t="shared" si="5"/>
        <v>41272.753519999998</v>
      </c>
    </row>
    <row r="25" spans="1:18" x14ac:dyDescent="0.2">
      <c r="A25" s="33" t="s">
        <v>45</v>
      </c>
      <c r="B25" s="34" t="s">
        <v>44</v>
      </c>
      <c r="C25" s="33">
        <v>56451.466919999999</v>
      </c>
      <c r="D25" s="33">
        <v>2.2599999999999999E-3</v>
      </c>
      <c r="E25">
        <f t="shared" si="0"/>
        <v>3324.9843889179306</v>
      </c>
      <c r="F25">
        <f t="shared" si="1"/>
        <v>3325</v>
      </c>
      <c r="G25">
        <f t="shared" si="2"/>
        <v>-3.7329999999201391E-2</v>
      </c>
      <c r="I25">
        <f t="shared" si="3"/>
        <v>-3.7329999999201391E-2</v>
      </c>
      <c r="O25">
        <f t="shared" ca="1" si="4"/>
        <v>-3.7858681972840091E-2</v>
      </c>
      <c r="Q25" s="2">
        <f t="shared" si="5"/>
        <v>41432.966919999999</v>
      </c>
    </row>
    <row r="26" spans="1:18" x14ac:dyDescent="0.2">
      <c r="A26" s="33" t="s">
        <v>45</v>
      </c>
      <c r="B26" s="34" t="s">
        <v>46</v>
      </c>
      <c r="C26" s="33">
        <v>56500.475579999998</v>
      </c>
      <c r="D26" s="33">
        <v>7.6999999999999996E-4</v>
      </c>
      <c r="E26">
        <f t="shared" si="0"/>
        <v>3345.4793852587563</v>
      </c>
      <c r="F26">
        <f t="shared" si="1"/>
        <v>3345.5</v>
      </c>
      <c r="G26">
        <f t="shared" si="2"/>
        <v>-4.9294999997073319E-2</v>
      </c>
      <c r="I26">
        <f t="shared" si="3"/>
        <v>-4.9294999997073319E-2</v>
      </c>
      <c r="O26">
        <f t="shared" ca="1" si="4"/>
        <v>-3.8098518327659543E-2</v>
      </c>
      <c r="Q26" s="2">
        <f t="shared" si="5"/>
        <v>41481.975579999998</v>
      </c>
    </row>
    <row r="27" spans="1:18" x14ac:dyDescent="0.2">
      <c r="A27" s="33" t="s">
        <v>45</v>
      </c>
      <c r="B27" s="34" t="s">
        <v>46</v>
      </c>
      <c r="C27" s="33">
        <v>56543.533790000001</v>
      </c>
      <c r="D27" s="33">
        <v>2.0600000000000002E-3</v>
      </c>
      <c r="E27">
        <f t="shared" si="0"/>
        <v>3363.4859550444344</v>
      </c>
      <c r="F27">
        <f t="shared" si="1"/>
        <v>3363.5</v>
      </c>
      <c r="G27">
        <f t="shared" si="2"/>
        <v>-3.358499999740161E-2</v>
      </c>
      <c r="I27">
        <f t="shared" si="3"/>
        <v>-3.358499999740161E-2</v>
      </c>
      <c r="O27">
        <f t="shared" ca="1" si="4"/>
        <v>-3.8309106346525401E-2</v>
      </c>
      <c r="Q27" s="2">
        <f t="shared" si="5"/>
        <v>41525.033790000001</v>
      </c>
    </row>
    <row r="28" spans="1:18" x14ac:dyDescent="0.2">
      <c r="A28" s="33" t="s">
        <v>45</v>
      </c>
      <c r="B28" s="34" t="s">
        <v>46</v>
      </c>
      <c r="C28" s="33">
        <v>56555.485359999999</v>
      </c>
      <c r="D28" s="33">
        <v>2.5799999999999998E-3</v>
      </c>
      <c r="E28">
        <f t="shared" si="0"/>
        <v>3368.4839979090439</v>
      </c>
      <c r="F28">
        <f t="shared" si="1"/>
        <v>3368.5</v>
      </c>
      <c r="G28">
        <f t="shared" si="2"/>
        <v>-3.8265000002866145E-2</v>
      </c>
      <c r="I28">
        <f t="shared" si="3"/>
        <v>-3.8265000002866145E-2</v>
      </c>
      <c r="O28">
        <f t="shared" ca="1" si="4"/>
        <v>-3.8367603018432582E-2</v>
      </c>
      <c r="Q28" s="2">
        <f t="shared" si="5"/>
        <v>41536.985359999999</v>
      </c>
    </row>
    <row r="29" spans="1:18" x14ac:dyDescent="0.2">
      <c r="A29" s="33" t="s">
        <v>45</v>
      </c>
      <c r="B29" s="34" t="s">
        <v>44</v>
      </c>
      <c r="C29" s="33">
        <v>56561.465029999999</v>
      </c>
      <c r="D29" s="33">
        <v>2.8999999999999998E-3</v>
      </c>
      <c r="E29">
        <f t="shared" si="0"/>
        <v>3370.9846440146375</v>
      </c>
      <c r="F29">
        <f t="shared" si="1"/>
        <v>3371</v>
      </c>
      <c r="G29">
        <f t="shared" si="2"/>
        <v>-3.6719999996421393E-2</v>
      </c>
      <c r="I29">
        <f t="shared" si="3"/>
        <v>-3.6719999996421393E-2</v>
      </c>
      <c r="O29">
        <f t="shared" ca="1" si="4"/>
        <v>-3.8396851354386176E-2</v>
      </c>
      <c r="Q29" s="2">
        <f t="shared" si="5"/>
        <v>41542.965029999999</v>
      </c>
    </row>
    <row r="30" spans="1:18" x14ac:dyDescent="0.2">
      <c r="A30" s="33" t="s">
        <v>45</v>
      </c>
      <c r="B30" s="34" t="s">
        <v>44</v>
      </c>
      <c r="C30" s="33">
        <v>56891.457119999999</v>
      </c>
      <c r="D30" s="33">
        <v>9.5E-4</v>
      </c>
      <c r="E30">
        <f t="shared" si="0"/>
        <v>3508.9844725561952</v>
      </c>
      <c r="F30">
        <f t="shared" si="1"/>
        <v>3509</v>
      </c>
      <c r="G30">
        <f t="shared" si="2"/>
        <v>-3.7129999996977858E-2</v>
      </c>
      <c r="I30">
        <f t="shared" si="3"/>
        <v>-3.7129999996977858E-2</v>
      </c>
      <c r="O30">
        <f t="shared" ca="1" si="4"/>
        <v>-4.0011359499024408E-2</v>
      </c>
      <c r="Q30" s="2">
        <f t="shared" si="5"/>
        <v>41872.957119999999</v>
      </c>
    </row>
    <row r="31" spans="1:18" x14ac:dyDescent="0.2">
      <c r="C31" s="8"/>
      <c r="D31" s="8"/>
      <c r="Q31" s="2"/>
    </row>
    <row r="32" spans="1:18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2024-01-20T03:43:54Z</dcterms:modified>
</cp:coreProperties>
</file>