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C77EB87A-070B-46AC-9DE8-4A0B8ACB6C4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2" r:id="rId1"/>
    <sheet name="A (old)" sheetId="1" r:id="rId2"/>
    <sheet name="BAV" sheetId="3" r:id="rId3"/>
  </sheets>
  <calcPr calcId="181029"/>
</workbook>
</file>

<file path=xl/calcChain.xml><?xml version="1.0" encoding="utf-8"?>
<calcChain xmlns="http://schemas.openxmlformats.org/spreadsheetml/2006/main">
  <c r="C7" i="2" l="1"/>
  <c r="E22" i="2"/>
  <c r="F22" i="2"/>
  <c r="E24" i="2"/>
  <c r="F24" i="2"/>
  <c r="E52" i="2"/>
  <c r="F52" i="2"/>
  <c r="E59" i="2"/>
  <c r="F59" i="2"/>
  <c r="E60" i="2"/>
  <c r="F60" i="2"/>
  <c r="E79" i="2"/>
  <c r="F79" i="2"/>
  <c r="E89" i="2"/>
  <c r="F89" i="2"/>
  <c r="E57" i="2"/>
  <c r="F57" i="2"/>
  <c r="E61" i="2"/>
  <c r="F61" i="2"/>
  <c r="G61" i="2"/>
  <c r="E63" i="2"/>
  <c r="F63" i="2"/>
  <c r="G63" i="2"/>
  <c r="E64" i="2"/>
  <c r="F64" i="2"/>
  <c r="E67" i="2"/>
  <c r="F67" i="2"/>
  <c r="E26" i="2"/>
  <c r="F26" i="2"/>
  <c r="E68" i="2"/>
  <c r="F68" i="2"/>
  <c r="G68" i="2"/>
  <c r="E70" i="2"/>
  <c r="F70" i="2"/>
  <c r="G70" i="2"/>
  <c r="E71" i="2"/>
  <c r="F71" i="2"/>
  <c r="E74" i="2"/>
  <c r="F74" i="2"/>
  <c r="E75" i="2"/>
  <c r="F75" i="2"/>
  <c r="E76" i="2"/>
  <c r="F76" i="2"/>
  <c r="G76" i="2"/>
  <c r="E28" i="2"/>
  <c r="F28" i="2"/>
  <c r="T28" i="2"/>
  <c r="E29" i="2"/>
  <c r="F29" i="2"/>
  <c r="E32" i="2"/>
  <c r="F32" i="2"/>
  <c r="E33" i="2"/>
  <c r="F33" i="2"/>
  <c r="E34" i="2"/>
  <c r="F34" i="2"/>
  <c r="G34" i="2"/>
  <c r="E37" i="2"/>
  <c r="F37" i="2"/>
  <c r="G37" i="2"/>
  <c r="E38" i="2"/>
  <c r="F38" i="2"/>
  <c r="E41" i="2"/>
  <c r="F41" i="2"/>
  <c r="E42" i="2"/>
  <c r="F42" i="2"/>
  <c r="E43" i="2"/>
  <c r="F43" i="2"/>
  <c r="G43" i="2"/>
  <c r="E45" i="2"/>
  <c r="F45" i="2"/>
  <c r="G45" i="2"/>
  <c r="E46" i="2"/>
  <c r="F46" i="2"/>
  <c r="E49" i="2"/>
  <c r="F49" i="2"/>
  <c r="E51" i="2"/>
  <c r="F51" i="2"/>
  <c r="E55" i="2"/>
  <c r="F55" i="2"/>
  <c r="G55" i="2"/>
  <c r="E21" i="2"/>
  <c r="F21" i="2"/>
  <c r="G21" i="2"/>
  <c r="E83" i="2"/>
  <c r="F83" i="2"/>
  <c r="E84" i="2"/>
  <c r="F84" i="2"/>
  <c r="E85" i="2"/>
  <c r="F85" i="2"/>
  <c r="E80" i="2"/>
  <c r="F80" i="2"/>
  <c r="G80" i="2"/>
  <c r="E36" i="2"/>
  <c r="F36" i="2"/>
  <c r="D9" i="2"/>
  <c r="C9" i="2"/>
  <c r="Q22" i="2"/>
  <c r="Q23" i="2"/>
  <c r="Q24" i="2"/>
  <c r="Q25" i="2"/>
  <c r="Q50" i="2"/>
  <c r="Q52" i="2"/>
  <c r="Q53" i="2"/>
  <c r="Q54" i="2"/>
  <c r="Q58" i="2"/>
  <c r="Q59" i="2"/>
  <c r="Q60" i="2"/>
  <c r="Q77" i="2"/>
  <c r="Q78" i="2"/>
  <c r="Q79" i="2"/>
  <c r="Q81" i="2"/>
  <c r="Q82" i="2"/>
  <c r="Q89" i="2"/>
  <c r="G75" i="3"/>
  <c r="C75" i="3"/>
  <c r="E75" i="3"/>
  <c r="G57" i="3"/>
  <c r="C57" i="3"/>
  <c r="G56" i="3"/>
  <c r="C56" i="3"/>
  <c r="G74" i="3"/>
  <c r="C74" i="3"/>
  <c r="E74" i="3"/>
  <c r="G55" i="3"/>
  <c r="C55" i="3"/>
  <c r="E55" i="3"/>
  <c r="G54" i="3"/>
  <c r="C54" i="3"/>
  <c r="E54" i="3"/>
  <c r="G53" i="3"/>
  <c r="C53" i="3"/>
  <c r="E53" i="3"/>
  <c r="G73" i="3"/>
  <c r="C73" i="3"/>
  <c r="G72" i="3"/>
  <c r="C72" i="3"/>
  <c r="G52" i="3"/>
  <c r="C52" i="3"/>
  <c r="E52" i="3"/>
  <c r="G71" i="3"/>
  <c r="C71" i="3"/>
  <c r="E71" i="3"/>
  <c r="G70" i="3"/>
  <c r="C70" i="3"/>
  <c r="G69" i="3"/>
  <c r="C69" i="3"/>
  <c r="G51" i="3"/>
  <c r="C51" i="3"/>
  <c r="E51" i="3"/>
  <c r="G50" i="3"/>
  <c r="C50" i="3"/>
  <c r="E50" i="3"/>
  <c r="G49" i="3"/>
  <c r="C49" i="3"/>
  <c r="E49" i="3"/>
  <c r="G48" i="3"/>
  <c r="C48" i="3"/>
  <c r="G47" i="3"/>
  <c r="C47" i="3"/>
  <c r="G46" i="3"/>
  <c r="C46" i="3"/>
  <c r="E46" i="3"/>
  <c r="G45" i="3"/>
  <c r="C45" i="3"/>
  <c r="E45" i="3"/>
  <c r="G44" i="3"/>
  <c r="C44" i="3"/>
  <c r="G43" i="3"/>
  <c r="C43" i="3"/>
  <c r="E43" i="3"/>
  <c r="G42" i="3"/>
  <c r="C42" i="3"/>
  <c r="E42" i="3"/>
  <c r="G41" i="3"/>
  <c r="C41" i="3"/>
  <c r="G40" i="3"/>
  <c r="C40" i="3"/>
  <c r="G39" i="3"/>
  <c r="C39" i="3"/>
  <c r="E39" i="3"/>
  <c r="G38" i="3"/>
  <c r="C38" i="3"/>
  <c r="E38" i="3"/>
  <c r="G37" i="3"/>
  <c r="C37" i="3"/>
  <c r="G36" i="3"/>
  <c r="C36" i="3"/>
  <c r="E36" i="3"/>
  <c r="G68" i="3"/>
  <c r="C68" i="3"/>
  <c r="E68" i="3"/>
  <c r="G67" i="3"/>
  <c r="C67" i="3"/>
  <c r="E67" i="3"/>
  <c r="G66" i="3"/>
  <c r="C66" i="3"/>
  <c r="G35" i="3"/>
  <c r="C35" i="3"/>
  <c r="E35" i="3"/>
  <c r="G34" i="3"/>
  <c r="C34" i="3"/>
  <c r="G33" i="3"/>
  <c r="C33" i="3"/>
  <c r="E33" i="3"/>
  <c r="G65" i="3"/>
  <c r="C65" i="3"/>
  <c r="G64" i="3"/>
  <c r="C64" i="3"/>
  <c r="G63" i="3"/>
  <c r="C63" i="3"/>
  <c r="E63" i="3"/>
  <c r="G32" i="3"/>
  <c r="C32" i="3"/>
  <c r="E32" i="3"/>
  <c r="G62" i="3"/>
  <c r="C62" i="3"/>
  <c r="G31" i="3"/>
  <c r="C31" i="3"/>
  <c r="E31" i="3"/>
  <c r="G30" i="3"/>
  <c r="C30" i="3"/>
  <c r="G29" i="3"/>
  <c r="C29" i="3"/>
  <c r="G28" i="3"/>
  <c r="C28" i="3"/>
  <c r="E28" i="3"/>
  <c r="G27" i="3"/>
  <c r="C27" i="3"/>
  <c r="E27" i="3"/>
  <c r="G26" i="3"/>
  <c r="C26" i="3"/>
  <c r="G25" i="3"/>
  <c r="C25" i="3"/>
  <c r="E25" i="3"/>
  <c r="G24" i="3"/>
  <c r="C24" i="3"/>
  <c r="E24" i="3"/>
  <c r="G23" i="3"/>
  <c r="C23" i="3"/>
  <c r="E23" i="3"/>
  <c r="G22" i="3"/>
  <c r="C22" i="3"/>
  <c r="G21" i="3"/>
  <c r="C21" i="3"/>
  <c r="G20" i="3"/>
  <c r="C20" i="3"/>
  <c r="E20" i="3"/>
  <c r="G19" i="3"/>
  <c r="C19" i="3"/>
  <c r="E19" i="3"/>
  <c r="G18" i="3"/>
  <c r="C18" i="3"/>
  <c r="E18" i="3"/>
  <c r="G17" i="3"/>
  <c r="C17" i="3"/>
  <c r="G16" i="3"/>
  <c r="C16" i="3"/>
  <c r="E16" i="3"/>
  <c r="G15" i="3"/>
  <c r="C15" i="3"/>
  <c r="E15" i="3"/>
  <c r="G14" i="3"/>
  <c r="C14" i="3"/>
  <c r="E14" i="3"/>
  <c r="G13" i="3"/>
  <c r="C13" i="3"/>
  <c r="G12" i="3"/>
  <c r="C12" i="3"/>
  <c r="G61" i="3"/>
  <c r="C61" i="3"/>
  <c r="G60" i="3"/>
  <c r="C60" i="3"/>
  <c r="E60" i="3"/>
  <c r="G59" i="3"/>
  <c r="C59" i="3"/>
  <c r="G58" i="3"/>
  <c r="C58" i="3"/>
  <c r="E58" i="3"/>
  <c r="G11" i="3"/>
  <c r="C11" i="3"/>
  <c r="E11" i="3"/>
  <c r="H75" i="3"/>
  <c r="B75" i="3"/>
  <c r="D75" i="3"/>
  <c r="A75" i="3"/>
  <c r="H57" i="3"/>
  <c r="B57" i="3"/>
  <c r="D57" i="3"/>
  <c r="A57" i="3"/>
  <c r="H56" i="3"/>
  <c r="B56" i="3"/>
  <c r="D56" i="3"/>
  <c r="A56" i="3"/>
  <c r="H74" i="3"/>
  <c r="B74" i="3"/>
  <c r="D74" i="3"/>
  <c r="A74" i="3"/>
  <c r="H55" i="3"/>
  <c r="B55" i="3"/>
  <c r="D55" i="3"/>
  <c r="A55" i="3"/>
  <c r="H54" i="3"/>
  <c r="B54" i="3"/>
  <c r="D54" i="3"/>
  <c r="A54" i="3"/>
  <c r="H53" i="3"/>
  <c r="B53" i="3"/>
  <c r="D53" i="3"/>
  <c r="A53" i="3"/>
  <c r="H73" i="3"/>
  <c r="B73" i="3"/>
  <c r="D73" i="3"/>
  <c r="A73" i="3"/>
  <c r="H72" i="3"/>
  <c r="B72" i="3"/>
  <c r="D72" i="3"/>
  <c r="A72" i="3"/>
  <c r="H52" i="3"/>
  <c r="B52" i="3"/>
  <c r="D52" i="3"/>
  <c r="A52" i="3"/>
  <c r="H71" i="3"/>
  <c r="B71" i="3"/>
  <c r="D71" i="3"/>
  <c r="A71" i="3"/>
  <c r="H70" i="3"/>
  <c r="B70" i="3"/>
  <c r="D70" i="3"/>
  <c r="A70" i="3"/>
  <c r="H69" i="3"/>
  <c r="B69" i="3"/>
  <c r="D69" i="3"/>
  <c r="A69" i="3"/>
  <c r="H51" i="3"/>
  <c r="B51" i="3"/>
  <c r="D51" i="3"/>
  <c r="A51" i="3"/>
  <c r="H50" i="3"/>
  <c r="B50" i="3"/>
  <c r="D50" i="3"/>
  <c r="A50" i="3"/>
  <c r="H49" i="3"/>
  <c r="B49" i="3"/>
  <c r="D49" i="3"/>
  <c r="A49" i="3"/>
  <c r="H48" i="3"/>
  <c r="B48" i="3"/>
  <c r="D48" i="3"/>
  <c r="A48" i="3"/>
  <c r="H47" i="3"/>
  <c r="B47" i="3"/>
  <c r="D47" i="3"/>
  <c r="A47" i="3"/>
  <c r="H46" i="3"/>
  <c r="B46" i="3"/>
  <c r="D46" i="3"/>
  <c r="A46" i="3"/>
  <c r="H45" i="3"/>
  <c r="B45" i="3"/>
  <c r="D45" i="3"/>
  <c r="A45" i="3"/>
  <c r="H44" i="3"/>
  <c r="B44" i="3"/>
  <c r="D44" i="3"/>
  <c r="A44" i="3"/>
  <c r="H43" i="3"/>
  <c r="B43" i="3"/>
  <c r="D43" i="3"/>
  <c r="A43" i="3"/>
  <c r="H42" i="3"/>
  <c r="B42" i="3"/>
  <c r="D42" i="3"/>
  <c r="A42" i="3"/>
  <c r="H41" i="3"/>
  <c r="B41" i="3"/>
  <c r="D41" i="3"/>
  <c r="A41" i="3"/>
  <c r="H40" i="3"/>
  <c r="B40" i="3"/>
  <c r="D40" i="3"/>
  <c r="A40" i="3"/>
  <c r="H39" i="3"/>
  <c r="B39" i="3"/>
  <c r="D39" i="3"/>
  <c r="A39" i="3"/>
  <c r="H38" i="3"/>
  <c r="B38" i="3"/>
  <c r="D38" i="3"/>
  <c r="A38" i="3"/>
  <c r="H37" i="3"/>
  <c r="B37" i="3"/>
  <c r="D37" i="3"/>
  <c r="A37" i="3"/>
  <c r="H36" i="3"/>
  <c r="B36" i="3"/>
  <c r="D36" i="3"/>
  <c r="A36" i="3"/>
  <c r="H68" i="3"/>
  <c r="B68" i="3"/>
  <c r="D68" i="3"/>
  <c r="A68" i="3"/>
  <c r="H67" i="3"/>
  <c r="B67" i="3"/>
  <c r="D67" i="3"/>
  <c r="A67" i="3"/>
  <c r="H66" i="3"/>
  <c r="B66" i="3"/>
  <c r="D66" i="3"/>
  <c r="A66" i="3"/>
  <c r="H35" i="3"/>
  <c r="B35" i="3"/>
  <c r="D35" i="3"/>
  <c r="A35" i="3"/>
  <c r="H34" i="3"/>
  <c r="B34" i="3"/>
  <c r="D34" i="3"/>
  <c r="A34" i="3"/>
  <c r="H33" i="3"/>
  <c r="B33" i="3"/>
  <c r="D33" i="3"/>
  <c r="A33" i="3"/>
  <c r="H65" i="3"/>
  <c r="B65" i="3"/>
  <c r="D65" i="3"/>
  <c r="A65" i="3"/>
  <c r="H64" i="3"/>
  <c r="B64" i="3"/>
  <c r="D64" i="3"/>
  <c r="A64" i="3"/>
  <c r="H63" i="3"/>
  <c r="B63" i="3"/>
  <c r="D63" i="3"/>
  <c r="A63" i="3"/>
  <c r="H32" i="3"/>
  <c r="B32" i="3"/>
  <c r="D32" i="3"/>
  <c r="A32" i="3"/>
  <c r="H62" i="3"/>
  <c r="B62" i="3"/>
  <c r="D62" i="3"/>
  <c r="A62" i="3"/>
  <c r="H31" i="3"/>
  <c r="B31" i="3"/>
  <c r="D31" i="3"/>
  <c r="A31" i="3"/>
  <c r="H30" i="3"/>
  <c r="B30" i="3"/>
  <c r="D30" i="3"/>
  <c r="A30" i="3"/>
  <c r="H29" i="3"/>
  <c r="B29" i="3"/>
  <c r="D29" i="3"/>
  <c r="A29" i="3"/>
  <c r="H28" i="3"/>
  <c r="B28" i="3"/>
  <c r="D28" i="3"/>
  <c r="A28" i="3"/>
  <c r="H27" i="3"/>
  <c r="B27" i="3"/>
  <c r="D27" i="3"/>
  <c r="A27" i="3"/>
  <c r="H26" i="3"/>
  <c r="B26" i="3"/>
  <c r="D26" i="3"/>
  <c r="A26" i="3"/>
  <c r="H25" i="3"/>
  <c r="B25" i="3"/>
  <c r="D25" i="3"/>
  <c r="A25" i="3"/>
  <c r="H24" i="3"/>
  <c r="B24" i="3"/>
  <c r="D24" i="3"/>
  <c r="A24" i="3"/>
  <c r="H23" i="3"/>
  <c r="B23" i="3"/>
  <c r="D23" i="3"/>
  <c r="A23" i="3"/>
  <c r="H22" i="3"/>
  <c r="B22" i="3"/>
  <c r="D22" i="3"/>
  <c r="A22" i="3"/>
  <c r="H21" i="3"/>
  <c r="B21" i="3"/>
  <c r="D21" i="3"/>
  <c r="A21" i="3"/>
  <c r="H20" i="3"/>
  <c r="B20" i="3"/>
  <c r="D20" i="3"/>
  <c r="A20" i="3"/>
  <c r="H19" i="3"/>
  <c r="B19" i="3"/>
  <c r="D19" i="3"/>
  <c r="A19" i="3"/>
  <c r="H18" i="3"/>
  <c r="B18" i="3"/>
  <c r="D18" i="3"/>
  <c r="A18" i="3"/>
  <c r="H17" i="3"/>
  <c r="B17" i="3"/>
  <c r="D17" i="3"/>
  <c r="A17" i="3"/>
  <c r="H16" i="3"/>
  <c r="B16" i="3"/>
  <c r="D16" i="3"/>
  <c r="A16" i="3"/>
  <c r="H15" i="3"/>
  <c r="B15" i="3"/>
  <c r="D15" i="3"/>
  <c r="A15" i="3"/>
  <c r="H14" i="3"/>
  <c r="B14" i="3"/>
  <c r="D14" i="3"/>
  <c r="A14" i="3"/>
  <c r="H13" i="3"/>
  <c r="B13" i="3"/>
  <c r="D13" i="3"/>
  <c r="A13" i="3"/>
  <c r="H12" i="3"/>
  <c r="B12" i="3"/>
  <c r="D12" i="3"/>
  <c r="A12" i="3"/>
  <c r="H61" i="3"/>
  <c r="B61" i="3"/>
  <c r="D61" i="3"/>
  <c r="A61" i="3"/>
  <c r="H60" i="3"/>
  <c r="B60" i="3"/>
  <c r="D60" i="3"/>
  <c r="A60" i="3"/>
  <c r="H59" i="3"/>
  <c r="B59" i="3"/>
  <c r="D59" i="3"/>
  <c r="A59" i="3"/>
  <c r="H58" i="3"/>
  <c r="B58" i="3"/>
  <c r="D58" i="3"/>
  <c r="A58" i="3"/>
  <c r="H11" i="3"/>
  <c r="B11" i="3"/>
  <c r="D11" i="3"/>
  <c r="A11" i="3"/>
  <c r="F16" i="2"/>
  <c r="C17" i="2"/>
  <c r="K80" i="2"/>
  <c r="Q80" i="2"/>
  <c r="Q84" i="2"/>
  <c r="Q85" i="2"/>
  <c r="Q86" i="2"/>
  <c r="Q88" i="2"/>
  <c r="Q87" i="2"/>
  <c r="Q83" i="2"/>
  <c r="N2" i="2"/>
  <c r="N3" i="2"/>
  <c r="H21" i="2"/>
  <c r="Q21" i="2"/>
  <c r="Q26" i="2"/>
  <c r="Q27" i="2"/>
  <c r="Q28" i="2"/>
  <c r="Q29" i="2"/>
  <c r="Q30" i="2"/>
  <c r="Q31" i="2"/>
  <c r="Q32" i="2"/>
  <c r="Q33" i="2"/>
  <c r="I34" i="2"/>
  <c r="Q34" i="2"/>
  <c r="Q35" i="2"/>
  <c r="Q36" i="2"/>
  <c r="I37" i="2"/>
  <c r="Q37" i="2"/>
  <c r="Q38" i="2"/>
  <c r="Q39" i="2"/>
  <c r="Q40" i="2"/>
  <c r="Q41" i="2"/>
  <c r="Q42" i="2"/>
  <c r="I43" i="2"/>
  <c r="Q43" i="2"/>
  <c r="Q44" i="2"/>
  <c r="I45" i="2"/>
  <c r="Q45" i="2"/>
  <c r="Q46" i="2"/>
  <c r="Q47" i="2"/>
  <c r="Q48" i="2"/>
  <c r="Q49" i="2"/>
  <c r="Q51" i="2"/>
  <c r="I55" i="2"/>
  <c r="Q55" i="2"/>
  <c r="Q56" i="2"/>
  <c r="Q57" i="2"/>
  <c r="I61" i="2"/>
  <c r="Q61" i="2"/>
  <c r="Q62" i="2"/>
  <c r="I63" i="2"/>
  <c r="Q63" i="2"/>
  <c r="Q64" i="2"/>
  <c r="Q65" i="2"/>
  <c r="Q66" i="2"/>
  <c r="Q67" i="2"/>
  <c r="I68" i="2"/>
  <c r="Q68" i="2"/>
  <c r="Q69" i="2"/>
  <c r="I70" i="2"/>
  <c r="Q70" i="2"/>
  <c r="Q71" i="2"/>
  <c r="Q72" i="2"/>
  <c r="Q73" i="2"/>
  <c r="Q74" i="2"/>
  <c r="Q75" i="2"/>
  <c r="I76" i="2"/>
  <c r="Q76" i="2"/>
  <c r="E34" i="1"/>
  <c r="F34" i="1"/>
  <c r="G34" i="1"/>
  <c r="I34" i="1"/>
  <c r="E35" i="1"/>
  <c r="F35" i="1"/>
  <c r="E37" i="1"/>
  <c r="F37" i="1"/>
  <c r="G37" i="1"/>
  <c r="I37" i="1"/>
  <c r="E39" i="1"/>
  <c r="F39" i="1"/>
  <c r="G39" i="1"/>
  <c r="I39" i="1"/>
  <c r="E40" i="1"/>
  <c r="F40" i="1"/>
  <c r="E42" i="1"/>
  <c r="F42" i="1"/>
  <c r="G42" i="1"/>
  <c r="I42" i="1"/>
  <c r="E43" i="1"/>
  <c r="F43" i="1"/>
  <c r="E45" i="1"/>
  <c r="F45" i="1"/>
  <c r="G45" i="1"/>
  <c r="I45" i="1"/>
  <c r="E47" i="1"/>
  <c r="F47" i="1"/>
  <c r="G47" i="1"/>
  <c r="I47" i="1"/>
  <c r="E48" i="1"/>
  <c r="F48" i="1"/>
  <c r="E50" i="1"/>
  <c r="F50" i="1"/>
  <c r="G50" i="1"/>
  <c r="I50" i="1"/>
  <c r="E51" i="1"/>
  <c r="F51" i="1"/>
  <c r="E53" i="1"/>
  <c r="F53" i="1"/>
  <c r="G53" i="1"/>
  <c r="I53" i="1"/>
  <c r="E55" i="1"/>
  <c r="F55" i="1"/>
  <c r="G55" i="1"/>
  <c r="I55" i="1"/>
  <c r="E56" i="1"/>
  <c r="F56" i="1"/>
  <c r="E58" i="1"/>
  <c r="F58" i="1"/>
  <c r="G58" i="1"/>
  <c r="I58" i="1"/>
  <c r="E59" i="1"/>
  <c r="F59" i="1"/>
  <c r="E61" i="1"/>
  <c r="F61" i="1"/>
  <c r="G61" i="1"/>
  <c r="I61" i="1"/>
  <c r="E63" i="1"/>
  <c r="F63" i="1"/>
  <c r="G63" i="1"/>
  <c r="I63" i="1"/>
  <c r="E64" i="1"/>
  <c r="F64" i="1"/>
  <c r="N2" i="1"/>
  <c r="N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53" i="1"/>
  <c r="R54" i="1"/>
  <c r="R55" i="1"/>
  <c r="R56" i="1"/>
  <c r="R57" i="1"/>
  <c r="R58" i="1"/>
  <c r="R59" i="1"/>
  <c r="R60" i="1"/>
  <c r="R61" i="1"/>
  <c r="R62" i="1"/>
  <c r="R63" i="1"/>
  <c r="R64" i="1"/>
  <c r="R65" i="1"/>
  <c r="R23" i="1"/>
  <c r="E21" i="1"/>
  <c r="F21" i="1"/>
  <c r="G21" i="1"/>
  <c r="H21" i="1"/>
  <c r="E22" i="1"/>
  <c r="F22" i="1"/>
  <c r="E24" i="1"/>
  <c r="F24" i="1"/>
  <c r="G24" i="1"/>
  <c r="I24" i="1"/>
  <c r="E25" i="1"/>
  <c r="F25" i="1"/>
  <c r="E27" i="1"/>
  <c r="F27" i="1"/>
  <c r="G27" i="1"/>
  <c r="I27" i="1"/>
  <c r="E29" i="1"/>
  <c r="F29" i="1"/>
  <c r="G29" i="1"/>
  <c r="E30" i="1"/>
  <c r="F30" i="1"/>
  <c r="E32" i="1"/>
  <c r="F32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I29" i="1"/>
  <c r="C21" i="1"/>
  <c r="C7" i="1"/>
  <c r="C18" i="1"/>
  <c r="Q21" i="1"/>
  <c r="E40" i="3"/>
  <c r="E29" i="3"/>
  <c r="G62" i="1"/>
  <c r="I62" i="1"/>
  <c r="E21" i="3"/>
  <c r="E26" i="1"/>
  <c r="F26" i="1"/>
  <c r="G26" i="1"/>
  <c r="I26" i="1"/>
  <c r="E60" i="1"/>
  <c r="F60" i="1"/>
  <c r="G60" i="1"/>
  <c r="I60" i="1"/>
  <c r="E44" i="1"/>
  <c r="F44" i="1"/>
  <c r="G44" i="1"/>
  <c r="I44" i="1"/>
  <c r="G38" i="1"/>
  <c r="I38" i="1"/>
  <c r="E31" i="1"/>
  <c r="F31" i="1"/>
  <c r="G31" i="1"/>
  <c r="I31" i="1"/>
  <c r="G25" i="1"/>
  <c r="I25" i="1"/>
  <c r="E23" i="1"/>
  <c r="F23" i="1"/>
  <c r="G23" i="1"/>
  <c r="I23" i="1"/>
  <c r="E65" i="1"/>
  <c r="F65" i="1"/>
  <c r="G65" i="1"/>
  <c r="I65" i="1"/>
  <c r="G59" i="1"/>
  <c r="I59" i="1"/>
  <c r="E57" i="1"/>
  <c r="F57" i="1"/>
  <c r="G57" i="1"/>
  <c r="I57" i="1"/>
  <c r="G51" i="1"/>
  <c r="I51" i="1"/>
  <c r="E49" i="1"/>
  <c r="F49" i="1"/>
  <c r="G49" i="1"/>
  <c r="I49" i="1"/>
  <c r="G43" i="1"/>
  <c r="I43" i="1"/>
  <c r="E41" i="1"/>
  <c r="F41" i="1"/>
  <c r="G41" i="1"/>
  <c r="I41" i="1"/>
  <c r="G35" i="1"/>
  <c r="I35" i="1"/>
  <c r="E33" i="1"/>
  <c r="F33" i="1"/>
  <c r="G33" i="1"/>
  <c r="G28" i="1"/>
  <c r="I28" i="1"/>
  <c r="E52" i="1"/>
  <c r="F52" i="1"/>
  <c r="G52" i="1"/>
  <c r="I52" i="1"/>
  <c r="E36" i="1"/>
  <c r="F36" i="1"/>
  <c r="G36" i="1"/>
  <c r="I36" i="1"/>
  <c r="G30" i="1"/>
  <c r="I30" i="1"/>
  <c r="E28" i="1"/>
  <c r="F28" i="1"/>
  <c r="G22" i="1"/>
  <c r="I22" i="1"/>
  <c r="G64" i="1"/>
  <c r="I64" i="1"/>
  <c r="E62" i="1"/>
  <c r="F62" i="1"/>
  <c r="G56" i="1"/>
  <c r="I56" i="1"/>
  <c r="E54" i="1"/>
  <c r="F54" i="1"/>
  <c r="G54" i="1"/>
  <c r="I54" i="1"/>
  <c r="G48" i="1"/>
  <c r="I48" i="1"/>
  <c r="E46" i="1"/>
  <c r="F46" i="1"/>
  <c r="G46" i="1"/>
  <c r="I46" i="1"/>
  <c r="G40" i="1"/>
  <c r="I40" i="1"/>
  <c r="E38" i="1"/>
  <c r="F38" i="1"/>
  <c r="E48" i="3"/>
  <c r="E70" i="3"/>
  <c r="E22" i="3"/>
  <c r="E57" i="3"/>
  <c r="E26" i="3"/>
  <c r="E30" i="3"/>
  <c r="E64" i="3"/>
  <c r="E37" i="3"/>
  <c r="E65" i="3"/>
  <c r="G85" i="2"/>
  <c r="I85" i="2"/>
  <c r="E88" i="2"/>
  <c r="F88" i="2"/>
  <c r="G88" i="2"/>
  <c r="J88" i="2"/>
  <c r="G51" i="2"/>
  <c r="I51" i="2"/>
  <c r="E48" i="2"/>
  <c r="F48" i="2"/>
  <c r="G48" i="2"/>
  <c r="I48" i="2"/>
  <c r="G42" i="2"/>
  <c r="I42" i="2"/>
  <c r="E40" i="2"/>
  <c r="F40" i="2"/>
  <c r="G40" i="2"/>
  <c r="I40" i="2"/>
  <c r="G33" i="2"/>
  <c r="I33" i="2"/>
  <c r="E31" i="2"/>
  <c r="F31" i="2"/>
  <c r="G31" i="2"/>
  <c r="I31" i="2"/>
  <c r="G75" i="2"/>
  <c r="I75" i="2"/>
  <c r="E73" i="2"/>
  <c r="F73" i="2"/>
  <c r="G73" i="2"/>
  <c r="I73" i="2"/>
  <c r="T26" i="2"/>
  <c r="E66" i="2"/>
  <c r="G57" i="2"/>
  <c r="I57" i="2"/>
  <c r="E82" i="2"/>
  <c r="G59" i="2"/>
  <c r="I59" i="2"/>
  <c r="E54" i="2"/>
  <c r="F54" i="2"/>
  <c r="G54" i="2"/>
  <c r="I54" i="2"/>
  <c r="E78" i="2"/>
  <c r="F78" i="2"/>
  <c r="G78" i="2"/>
  <c r="I78" i="2"/>
  <c r="E50" i="2"/>
  <c r="E23" i="2"/>
  <c r="F23" i="2"/>
  <c r="G23" i="2"/>
  <c r="H23" i="2"/>
  <c r="G84" i="2"/>
  <c r="I84" i="2"/>
  <c r="E87" i="2"/>
  <c r="G49" i="2"/>
  <c r="I49" i="2"/>
  <c r="E47" i="2"/>
  <c r="F47" i="2"/>
  <c r="G47" i="2"/>
  <c r="I47" i="2"/>
  <c r="G41" i="2"/>
  <c r="I41" i="2"/>
  <c r="E39" i="2"/>
  <c r="F39" i="2"/>
  <c r="G39" i="2"/>
  <c r="I39" i="2"/>
  <c r="G32" i="2"/>
  <c r="I32" i="2"/>
  <c r="E30" i="2"/>
  <c r="G74" i="2"/>
  <c r="I74" i="2"/>
  <c r="E72" i="2"/>
  <c r="F72" i="2"/>
  <c r="G72" i="2"/>
  <c r="I72" i="2"/>
  <c r="G67" i="2"/>
  <c r="I67" i="2"/>
  <c r="E65" i="2"/>
  <c r="F65" i="2"/>
  <c r="G65" i="2"/>
  <c r="I65" i="2"/>
  <c r="G89" i="2"/>
  <c r="K89" i="2"/>
  <c r="E81" i="2"/>
  <c r="F81" i="2"/>
  <c r="G81" i="2"/>
  <c r="I81" i="2"/>
  <c r="E53" i="2"/>
  <c r="F53" i="2"/>
  <c r="G53" i="2"/>
  <c r="I53" i="2"/>
  <c r="T22" i="2"/>
  <c r="E86" i="2"/>
  <c r="F86" i="2"/>
  <c r="G86" i="2"/>
  <c r="K86" i="2"/>
  <c r="G83" i="2"/>
  <c r="I83" i="2"/>
  <c r="E56" i="2"/>
  <c r="F56" i="2"/>
  <c r="G56" i="2"/>
  <c r="I56" i="2"/>
  <c r="G46" i="2"/>
  <c r="I46" i="2"/>
  <c r="E44" i="2"/>
  <c r="F44" i="2"/>
  <c r="G44" i="2"/>
  <c r="I44" i="2"/>
  <c r="G38" i="2"/>
  <c r="E35" i="2"/>
  <c r="F35" i="2"/>
  <c r="G35" i="2"/>
  <c r="I35" i="2"/>
  <c r="T29" i="2"/>
  <c r="E27" i="2"/>
  <c r="F27" i="2"/>
  <c r="T27" i="2"/>
  <c r="G71" i="2"/>
  <c r="I71" i="2"/>
  <c r="E69" i="2"/>
  <c r="F69" i="2"/>
  <c r="G69" i="2"/>
  <c r="I69" i="2"/>
  <c r="G64" i="2"/>
  <c r="I64" i="2"/>
  <c r="E62" i="2"/>
  <c r="F62" i="2"/>
  <c r="G62" i="2"/>
  <c r="I62" i="2"/>
  <c r="G79" i="2"/>
  <c r="I79" i="2"/>
  <c r="E77" i="2"/>
  <c r="F77" i="2"/>
  <c r="G77" i="2"/>
  <c r="I77" i="2"/>
  <c r="G52" i="2"/>
  <c r="I52" i="2"/>
  <c r="E25" i="2"/>
  <c r="F25" i="2"/>
  <c r="G25" i="2"/>
  <c r="H25" i="2"/>
  <c r="G60" i="2"/>
  <c r="I60" i="2"/>
  <c r="E58" i="2"/>
  <c r="G24" i="2"/>
  <c r="H24" i="2"/>
  <c r="E73" i="3"/>
  <c r="F82" i="2"/>
  <c r="G82" i="2"/>
  <c r="I82" i="2"/>
  <c r="E69" i="3"/>
  <c r="F50" i="2"/>
  <c r="G50" i="2"/>
  <c r="E62" i="3"/>
  <c r="E47" i="3"/>
  <c r="E61" i="3"/>
  <c r="E44" i="3"/>
  <c r="C11" i="1"/>
  <c r="I33" i="1"/>
  <c r="C12" i="1"/>
  <c r="C16" i="1"/>
  <c r="D18" i="1"/>
  <c r="I38" i="2"/>
  <c r="F30" i="2"/>
  <c r="G30" i="2"/>
  <c r="I30" i="2"/>
  <c r="E12" i="3"/>
  <c r="E59" i="3"/>
  <c r="E72" i="3"/>
  <c r="F58" i="2"/>
  <c r="G58" i="2"/>
  <c r="I58" i="2"/>
  <c r="E66" i="3"/>
  <c r="E34" i="3"/>
  <c r="E17" i="3"/>
  <c r="F87" i="2"/>
  <c r="G87" i="2"/>
  <c r="J87" i="2"/>
  <c r="E56" i="3"/>
  <c r="E13" i="3"/>
  <c r="F66" i="2"/>
  <c r="G66" i="2"/>
  <c r="I66" i="2"/>
  <c r="E41" i="3"/>
  <c r="I50" i="2"/>
  <c r="O32" i="1"/>
  <c r="O64" i="1"/>
  <c r="O25" i="1"/>
  <c r="O37" i="1"/>
  <c r="O57" i="1"/>
  <c r="O65" i="1"/>
  <c r="O45" i="1"/>
  <c r="O29" i="1"/>
  <c r="O41" i="1"/>
  <c r="O53" i="1"/>
  <c r="O61" i="1"/>
  <c r="O22" i="1"/>
  <c r="O26" i="1"/>
  <c r="O30" i="1"/>
  <c r="O34" i="1"/>
  <c r="O38" i="1"/>
  <c r="O42" i="1"/>
  <c r="O46" i="1"/>
  <c r="O50" i="1"/>
  <c r="O54" i="1"/>
  <c r="O58" i="1"/>
  <c r="O62" i="1"/>
  <c r="O23" i="1"/>
  <c r="O27" i="1"/>
  <c r="O31" i="1"/>
  <c r="O35" i="1"/>
  <c r="O39" i="1"/>
  <c r="O43" i="1"/>
  <c r="O47" i="1"/>
  <c r="O51" i="1"/>
  <c r="O55" i="1"/>
  <c r="O59" i="1"/>
  <c r="O63" i="1"/>
  <c r="O24" i="1"/>
  <c r="O40" i="1"/>
  <c r="O48" i="1"/>
  <c r="O56" i="1"/>
  <c r="O21" i="1"/>
  <c r="O28" i="1"/>
  <c r="O36" i="1"/>
  <c r="O44" i="1"/>
  <c r="O52" i="1"/>
  <c r="O60" i="1"/>
  <c r="O33" i="1"/>
  <c r="O49" i="1"/>
  <c r="C11" i="2"/>
  <c r="C12" i="2"/>
  <c r="C16" i="2" l="1"/>
  <c r="D18" i="2" s="1"/>
  <c r="O82" i="2"/>
  <c r="O25" i="2"/>
  <c r="O32" i="2"/>
  <c r="O75" i="2"/>
  <c r="O83" i="2"/>
  <c r="O45" i="2"/>
  <c r="O48" i="2"/>
  <c r="O64" i="2"/>
  <c r="O74" i="2"/>
  <c r="O81" i="2"/>
  <c r="O38" i="2"/>
  <c r="O79" i="2"/>
  <c r="O23" i="2"/>
  <c r="O49" i="2"/>
  <c r="O84" i="2"/>
  <c r="O34" i="2"/>
  <c r="O65" i="2"/>
  <c r="O89" i="2"/>
  <c r="O40" i="2"/>
  <c r="O66" i="2"/>
  <c r="O24" i="2"/>
  <c r="O77" i="2"/>
  <c r="O50" i="2"/>
  <c r="O86" i="2"/>
  <c r="O30" i="2"/>
  <c r="O57" i="2"/>
  <c r="O63" i="2"/>
  <c r="O72" i="2"/>
  <c r="O69" i="2"/>
  <c r="O36" i="2"/>
  <c r="O76" i="2"/>
  <c r="O39" i="2"/>
  <c r="O44" i="2"/>
  <c r="O43" i="2"/>
  <c r="O67" i="2"/>
  <c r="O60" i="2"/>
  <c r="O53" i="2"/>
  <c r="O78" i="2"/>
  <c r="O26" i="2"/>
  <c r="O33" i="2"/>
  <c r="O68" i="2"/>
  <c r="O71" i="2"/>
  <c r="O28" i="2"/>
  <c r="O87" i="2"/>
  <c r="O46" i="2"/>
  <c r="O31" i="2"/>
  <c r="O51" i="2"/>
  <c r="O59" i="2"/>
  <c r="O85" i="2"/>
  <c r="O70" i="2"/>
  <c r="O52" i="2"/>
  <c r="O42" i="2"/>
  <c r="O35" i="2"/>
  <c r="O61" i="2"/>
  <c r="O41" i="2"/>
  <c r="O22" i="2"/>
  <c r="O47" i="2"/>
  <c r="O88" i="2"/>
  <c r="O80" i="2"/>
  <c r="O27" i="2"/>
  <c r="O29" i="2"/>
  <c r="O58" i="2"/>
  <c r="C15" i="2"/>
  <c r="F18" i="2" s="1"/>
  <c r="O56" i="2"/>
  <c r="O62" i="2"/>
  <c r="O73" i="2"/>
  <c r="O37" i="2"/>
  <c r="O21" i="2"/>
  <c r="O55" i="2"/>
  <c r="O54" i="2"/>
  <c r="F17" i="2"/>
  <c r="C18" i="2" l="1"/>
  <c r="F19" i="2"/>
</calcChain>
</file>

<file path=xl/sharedStrings.xml><?xml version="1.0" encoding="utf-8"?>
<sst xmlns="http://schemas.openxmlformats.org/spreadsheetml/2006/main" count="886" uniqueCount="328">
  <si>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</si>
  <si>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</si>
  <si>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</si>
  <si>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</si>
  <si>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</si>
  <si>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</si>
  <si>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</si>
  <si>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</si>
  <si>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</si>
  <si>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</si>
  <si>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</si>
  <si>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</si>
  <si>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</si>
  <si>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</si>
  <si>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</si>
  <si>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</si>
  <si>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</si>
  <si>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</si>
  <si>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</si>
  <si>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S2</t>
  </si>
  <si>
    <t>S3</t>
  </si>
  <si>
    <t>LS Quadr term =</t>
  </si>
  <si>
    <t>Linear</t>
  </si>
  <si>
    <t>Quadratic</t>
  </si>
  <si>
    <t>Q. Fit</t>
  </si>
  <si>
    <t>Lin Fit</t>
  </si>
  <si>
    <t>Sum diff² =</t>
  </si>
  <si>
    <t>System Type:</t>
  </si>
  <si>
    <t>S4</t>
  </si>
  <si>
    <t>S5</t>
  </si>
  <si>
    <t>Misc</t>
  </si>
  <si>
    <t>BBSAG</t>
  </si>
  <si>
    <t>HI Cep</t>
  </si>
  <si>
    <t>Diethelm R</t>
  </si>
  <si>
    <t>BBSAG Bull.11</t>
  </si>
  <si>
    <t>B</t>
  </si>
  <si>
    <t>Locher K</t>
  </si>
  <si>
    <t>BBSAG Bull.15</t>
  </si>
  <si>
    <t>BBSAG Bull.81</t>
  </si>
  <si>
    <t>BBSAG Bull.82</t>
  </si>
  <si>
    <t>BBSAG Bull.83</t>
  </si>
  <si>
    <t>BBSAG Bull.84</t>
  </si>
  <si>
    <t>BBSAG Bull.85</t>
  </si>
  <si>
    <t>BBSAG Bull.86</t>
  </si>
  <si>
    <t>BBSAG Bull.88</t>
  </si>
  <si>
    <t>BBSAG Bull.90</t>
  </si>
  <si>
    <t>BBSAG Bull.92</t>
  </si>
  <si>
    <t>BBSAG Bull.94</t>
  </si>
  <si>
    <t>BBSAG Bull.97</t>
  </si>
  <si>
    <t>BBSAG Bull.99</t>
  </si>
  <si>
    <t>BBSAG Bull.100</t>
  </si>
  <si>
    <t>BBSAG Bull.102</t>
  </si>
  <si>
    <t>BBSAG Bull.104</t>
  </si>
  <si>
    <t>BBSAG Bull.106</t>
  </si>
  <si>
    <t>BBSAG Bull.107</t>
  </si>
  <si>
    <t>BBSAG Bull.108</t>
  </si>
  <si>
    <t>BBSAG Bull.109</t>
  </si>
  <si>
    <t>BBSAG Bull.113</t>
  </si>
  <si>
    <t>BBSAG Bull.115</t>
  </si>
  <si>
    <t>Dedoch A</t>
  </si>
  <si>
    <t>Peter H</t>
  </si>
  <si>
    <t>BBSAG Bull.116</t>
  </si>
  <si>
    <t>Kohl M</t>
  </si>
  <si>
    <t>BBSAG Bull.117</t>
  </si>
  <si>
    <t>Locher Kurt</t>
  </si>
  <si>
    <t>BBSAG Bull.118</t>
  </si>
  <si>
    <t>II</t>
  </si>
  <si>
    <t>IBVS 5438</t>
  </si>
  <si>
    <t>I</t>
  </si>
  <si>
    <t># of data points:</t>
  </si>
  <si>
    <t>E</t>
  </si>
  <si>
    <t>HI Cep / ??</t>
  </si>
  <si>
    <t>My time zone &gt;&gt;&gt;&gt;&gt;</t>
  </si>
  <si>
    <t>(PST=8, PDT=MDT=7, MDT=CST=6, etc.)</t>
  </si>
  <si>
    <t>JD today</t>
  </si>
  <si>
    <t>New Cycle</t>
  </si>
  <si>
    <t>Next ToM</t>
  </si>
  <si>
    <t>IBVS 5802</t>
  </si>
  <si>
    <t>OEJV 0074</t>
  </si>
  <si>
    <t>CCD</t>
  </si>
  <si>
    <t>OEJV 0003</t>
  </si>
  <si>
    <t>vis</t>
  </si>
  <si>
    <t>IBVS 6010</t>
  </si>
  <si>
    <t>Add cycle</t>
  </si>
  <si>
    <t>Old Cycle</t>
  </si>
  <si>
    <t>Start of linear fit &gt;&gt;&gt;&gt;&gt;&gt;&gt;&gt;&gt;&gt;&gt;&gt;&gt;&gt;&gt;&gt;&gt;&gt;&gt;&gt;&gt;</t>
  </si>
  <si>
    <t>Minima from the Lichtenknecker Database of the BAV</t>
  </si>
  <si>
    <t>C</t>
  </si>
  <si>
    <t>PE</t>
  </si>
  <si>
    <t>http://www.bav-astro.de/LkDB/index.php?lang=en&amp;sprache_dial=en</t>
  </si>
  <si>
    <t>F</t>
  </si>
  <si>
    <t>pg</t>
  </si>
  <si>
    <t>P</t>
  </si>
  <si>
    <t>V</t>
  </si>
  <si>
    <t> -0.003 </t>
  </si>
  <si>
    <t>2437934.509 </t>
  </si>
  <si>
    <t> 27.09.1962 00:12 </t>
  </si>
  <si>
    <t> -0.033 </t>
  </si>
  <si>
    <t>P </t>
  </si>
  <si>
    <t> H.Gessner </t>
  </si>
  <si>
    <t> MVS 3.24 </t>
  </si>
  <si>
    <t>2437936.516 </t>
  </si>
  <si>
    <t> 29.09.1962 00:23 </t>
  </si>
  <si>
    <t> 0.221 </t>
  </si>
  <si>
    <t>2438935.415 </t>
  </si>
  <si>
    <t> 23.06.1965 21:57 </t>
  </si>
  <si>
    <t> -0.049 </t>
  </si>
  <si>
    <t> G.Romano </t>
  </si>
  <si>
    <t>IBVS 2161 </t>
  </si>
  <si>
    <t>2440150.249 </t>
  </si>
  <si>
    <t> 20.10.1968 17:58 </t>
  </si>
  <si>
    <t> 0.006 </t>
  </si>
  <si>
    <t>2440504.273 </t>
  </si>
  <si>
    <t> 09.10.1969 18:33 </t>
  </si>
  <si>
    <t> -0.062 </t>
  </si>
  <si>
    <t>2446576.460 </t>
  </si>
  <si>
    <t> 25.05.1986 23:02 </t>
  </si>
  <si>
    <t> -0.017 </t>
  </si>
  <si>
    <t>V </t>
  </si>
  <si>
    <t> K.Locher </t>
  </si>
  <si>
    <t> BBS 81 </t>
  </si>
  <si>
    <t>2446590.505 </t>
  </si>
  <si>
    <t> 09.06.1986 00:07 </t>
  </si>
  <si>
    <t> 0.004 </t>
  </si>
  <si>
    <t>2446597.495 </t>
  </si>
  <si>
    <t> 15.06.1986 23:52 </t>
  </si>
  <si>
    <t>2446611.512 </t>
  </si>
  <si>
    <t> 30.06.1986 00:17 </t>
  </si>
  <si>
    <t> -0.024 </t>
  </si>
  <si>
    <t>2446674.624 </t>
  </si>
  <si>
    <t> 01.09.1986 02:58 </t>
  </si>
  <si>
    <t>2446681.638 </t>
  </si>
  <si>
    <t> 08.09.1986 03:18 </t>
  </si>
  <si>
    <t> -0.015 </t>
  </si>
  <si>
    <t>2446717.597 </t>
  </si>
  <si>
    <t> 14.10.1986 02:19 </t>
  </si>
  <si>
    <t> 0.009 </t>
  </si>
  <si>
    <t>2446718.458 </t>
  </si>
  <si>
    <t> 14.10.1986 22:59 </t>
  </si>
  <si>
    <t> -0.007 </t>
  </si>
  <si>
    <t>2446739.466 </t>
  </si>
  <si>
    <t> 04.11.1986 23:11 </t>
  </si>
  <si>
    <t> -0.034 </t>
  </si>
  <si>
    <t> BBS 82 </t>
  </si>
  <si>
    <t>2446746.508 </t>
  </si>
  <si>
    <t> 12.11.1986 00:11 </t>
  </si>
  <si>
    <t>2446851.671 </t>
  </si>
  <si>
    <t> 25.02.1987 04:06 </t>
  </si>
  <si>
    <t> -0.016 </t>
  </si>
  <si>
    <t>2446902.520 </t>
  </si>
  <si>
    <t> 17.04.1987 00:28 </t>
  </si>
  <si>
    <t> -0.002 </t>
  </si>
  <si>
    <t> BBS 83 </t>
  </si>
  <si>
    <t>2446909.531 </t>
  </si>
  <si>
    <t> 24.04.1987 00:44 </t>
  </si>
  <si>
    <t>2446923.550 </t>
  </si>
  <si>
    <t> 08.05.1987 01:12 </t>
  </si>
  <si>
    <t>2446974.397 </t>
  </si>
  <si>
    <t> 27.06.1987 21:31 </t>
  </si>
  <si>
    <t> 0.005 </t>
  </si>
  <si>
    <t> BBS 84 </t>
  </si>
  <si>
    <t>2447023.475 </t>
  </si>
  <si>
    <t> 15.08.1987 23:24 </t>
  </si>
  <si>
    <t> 0.001 </t>
  </si>
  <si>
    <t> BBS 85 </t>
  </si>
  <si>
    <t>2447107.616 </t>
  </si>
  <si>
    <t> 08.11.1987 02:47 </t>
  </si>
  <si>
    <t>2447321.492 </t>
  </si>
  <si>
    <t> 08.06.1988 23:48 </t>
  </si>
  <si>
    <t> 0.020 </t>
  </si>
  <si>
    <t> BBS 88 </t>
  </si>
  <si>
    <t>2447449.437 </t>
  </si>
  <si>
    <t> 14.10.1988 22:29 </t>
  </si>
  <si>
    <t> BBS 90 </t>
  </si>
  <si>
    <t>2447654.510 </t>
  </si>
  <si>
    <t> 08.05.1989 00:14 </t>
  </si>
  <si>
    <t> -0.018 </t>
  </si>
  <si>
    <t> BBS 92 </t>
  </si>
  <si>
    <t>2447803.525 </t>
  </si>
  <si>
    <t> 04.10.1989 00:36 </t>
  </si>
  <si>
    <t> A.Dedoch </t>
  </si>
  <si>
    <t> BRNO 30 </t>
  </si>
  <si>
    <t>2447838.565 </t>
  </si>
  <si>
    <t> 08.11.1989 01:33 </t>
  </si>
  <si>
    <t> -0.021 </t>
  </si>
  <si>
    <t> BBS 94 </t>
  </si>
  <si>
    <t>2448073.484 </t>
  </si>
  <si>
    <t> 30.06.1990 23:36 </t>
  </si>
  <si>
    <t> K.Hornoch </t>
  </si>
  <si>
    <t> BRNO 31 </t>
  </si>
  <si>
    <t>2448180.402 </t>
  </si>
  <si>
    <t> 15.10.1990 21:38 </t>
  </si>
  <si>
    <t> -0.004 </t>
  </si>
  <si>
    <t>2448187.416 </t>
  </si>
  <si>
    <t> 22.10.1990 21:59 </t>
  </si>
  <si>
    <t> J.Borovicka </t>
  </si>
  <si>
    <t>2448306.608 </t>
  </si>
  <si>
    <t> 19.02.1991 02:35 </t>
  </si>
  <si>
    <t> -0.009 </t>
  </si>
  <si>
    <t> BBS 97 </t>
  </si>
  <si>
    <t>2448571.301 </t>
  </si>
  <si>
    <t> 10.11.1991 19:13 </t>
  </si>
  <si>
    <t> -0.008 </t>
  </si>
  <si>
    <t> BBS 99 </t>
  </si>
  <si>
    <t>2448683.496 </t>
  </si>
  <si>
    <t> 01.03.1992 23:54 </t>
  </si>
  <si>
    <t> -0.001 </t>
  </si>
  <si>
    <t> BBS 100 </t>
  </si>
  <si>
    <t>2448825.476 </t>
  </si>
  <si>
    <t> 21.07.1992 23:25 </t>
  </si>
  <si>
    <t> P.Stepan </t>
  </si>
  <si>
    <t>2448825.478 </t>
  </si>
  <si>
    <t> 21.07.1992 23:28 </t>
  </si>
  <si>
    <t> -0.006 </t>
  </si>
  <si>
    <t> P.Hajek </t>
  </si>
  <si>
    <t>2448825.481 </t>
  </si>
  <si>
    <t> 21.07.1992 23:32 </t>
  </si>
  <si>
    <t> P.Lutcha </t>
  </si>
  <si>
    <t>2448883.324 </t>
  </si>
  <si>
    <t> 17.09.1992 19:46 </t>
  </si>
  <si>
    <t> BBS 102 </t>
  </si>
  <si>
    <t>2449130.478 </t>
  </si>
  <si>
    <t> 22.05.1993 23:28 </t>
  </si>
  <si>
    <t> BBS 104 </t>
  </si>
  <si>
    <t>2449372.403 </t>
  </si>
  <si>
    <t> 19.01.1994 21:40 </t>
  </si>
  <si>
    <t> BBS 106 </t>
  </si>
  <si>
    <t>2449605.531 </t>
  </si>
  <si>
    <t> 10.09.1994 00:44 </t>
  </si>
  <si>
    <t> BBS 107 </t>
  </si>
  <si>
    <t>2449621.318 </t>
  </si>
  <si>
    <t> 25.09.1994 19:37 </t>
  </si>
  <si>
    <t>2449670.384 </t>
  </si>
  <si>
    <t> 13.11.1994 21:12 </t>
  </si>
  <si>
    <t> -0.011 </t>
  </si>
  <si>
    <t> BBS 108 </t>
  </si>
  <si>
    <t>2449840.410 </t>
  </si>
  <si>
    <t> 02.05.1995 21:50 </t>
  </si>
  <si>
    <t> -0.019 </t>
  </si>
  <si>
    <t> BBS 109 </t>
  </si>
  <si>
    <t>2450336.500 </t>
  </si>
  <si>
    <t> 10.09.1996 00:00 </t>
  </si>
  <si>
    <t> BBS 113 </t>
  </si>
  <si>
    <t>2450555.612 </t>
  </si>
  <si>
    <t> 17.04.1997 02:41 </t>
  </si>
  <si>
    <t> -0.012 </t>
  </si>
  <si>
    <t> BBS 115 </t>
  </si>
  <si>
    <t>2450620.473 </t>
  </si>
  <si>
    <t> 20.06.1997 23:21 </t>
  </si>
  <si>
    <t>2450699.372 </t>
  </si>
  <si>
    <t> 07.09.1997 20:55 </t>
  </si>
  <si>
    <t> 0.008 </t>
  </si>
  <si>
    <t> H.Peter </t>
  </si>
  <si>
    <t> BBS 116 </t>
  </si>
  <si>
    <t>2450720.399 </t>
  </si>
  <si>
    <t> 28.09.1997 21:34 </t>
  </si>
  <si>
    <t> -0.000 </t>
  </si>
  <si>
    <t>2450727.403 </t>
  </si>
  <si>
    <t> 05.10.1997 21:40 </t>
  </si>
  <si>
    <t>2450727.421 </t>
  </si>
  <si>
    <t> 05.10.1997 22:06 </t>
  </si>
  <si>
    <t> 0.010 </t>
  </si>
  <si>
    <t> M.Kohl </t>
  </si>
  <si>
    <t>2450925.503 </t>
  </si>
  <si>
    <t> 22.04.1998 00:04 </t>
  </si>
  <si>
    <t> 0.011 </t>
  </si>
  <si>
    <t> BBS 117 </t>
  </si>
  <si>
    <t>2450988.592 </t>
  </si>
  <si>
    <t> 24.06.1998 02:12 </t>
  </si>
  <si>
    <t> -0.005 </t>
  </si>
  <si>
    <t> BBS 118 </t>
  </si>
  <si>
    <t>2451430.346 </t>
  </si>
  <si>
    <t> 08.09.1999 20:18 </t>
  </si>
  <si>
    <t> BBS 121 </t>
  </si>
  <si>
    <t>2451626.657 </t>
  </si>
  <si>
    <t> 23.03.2000 03:46 </t>
  </si>
  <si>
    <t> BBS 122 </t>
  </si>
  <si>
    <t>2451847.515 </t>
  </si>
  <si>
    <t> 30.10.2000 00:21 </t>
  </si>
  <si>
    <t> BBS 124 </t>
  </si>
  <si>
    <t>2452196.36889 </t>
  </si>
  <si>
    <t> 13.10.2001 20:51 </t>
  </si>
  <si>
    <t> 0.00436 </t>
  </si>
  <si>
    <t>C </t>
  </si>
  <si>
    <t>o</t>
  </si>
  <si>
    <t> D.Motl </t>
  </si>
  <si>
    <t>OEJV 0074 </t>
  </si>
  <si>
    <t>2452224.425 </t>
  </si>
  <si>
    <t> 10.11.2001 22:12 </t>
  </si>
  <si>
    <t> 0.014 </t>
  </si>
  <si>
    <t> BBS 127 </t>
  </si>
  <si>
    <t>2452436.525 </t>
  </si>
  <si>
    <t> 11.06.2002 00:36 </t>
  </si>
  <si>
    <t> BBS 128 </t>
  </si>
  <si>
    <t>2452820.406 </t>
  </si>
  <si>
    <t> 29.06.2003 21:44 </t>
  </si>
  <si>
    <t> BBS 129 </t>
  </si>
  <si>
    <t>2453216.572 </t>
  </si>
  <si>
    <t> 30.07.2004 01:43 </t>
  </si>
  <si>
    <t> 0.003 </t>
  </si>
  <si>
    <t>OEJV 0003 </t>
  </si>
  <si>
    <t>2453565.414 </t>
  </si>
  <si>
    <t> 13.07.2005 21:56 </t>
  </si>
  <si>
    <t> 0.013 </t>
  </si>
  <si>
    <t>2453947.540 </t>
  </si>
  <si>
    <t> 31.07.2006 00:57 </t>
  </si>
  <si>
    <t> 0.000 </t>
  </si>
  <si>
    <t> V.Novotný </t>
  </si>
  <si>
    <t>2454260.4249 </t>
  </si>
  <si>
    <t> 08.06.2007 22:11 </t>
  </si>
  <si>
    <t> -0.0123 </t>
  </si>
  <si>
    <t>-I</t>
  </si>
  <si>
    <t> F.Agerer </t>
  </si>
  <si>
    <t>BAVM 186 </t>
  </si>
  <si>
    <t>2455495.3721 </t>
  </si>
  <si>
    <t> 25.10.2010 20:55 </t>
  </si>
  <si>
    <t>1708</t>
  </si>
  <si>
    <t> -0.0029 </t>
  </si>
  <si>
    <t> M.&amp; K.Rätz </t>
  </si>
  <si>
    <t>BAVM 220 </t>
  </si>
  <si>
    <t>2455879.2615 </t>
  </si>
  <si>
    <t> 13.11.2011 18:16 </t>
  </si>
  <si>
    <t>1927</t>
  </si>
  <si>
    <t> -0.0048 </t>
  </si>
  <si>
    <t>-U;-I</t>
  </si>
  <si>
    <t>BAVM 225 </t>
  </si>
  <si>
    <t>BAD?</t>
  </si>
  <si>
    <t>IBVS 2161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</si>
</sst>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2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 Unicode MS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name val="Arial"/>
      <family val="2"/>
    </font>
    <font>
      <sz val="10"/>
      <color indexed="12"/>
      <name val="Arial"/>
      <family val="2"/>
    </font>
    <font>
      <sz val="10"/>
      <color indexed="20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21" fillId="0" borderId="0" applyFont="0" applyFill="0" applyBorder="0" applyAlignment="0" applyProtection="0"/>
    <xf numFmtId="2" fontId="21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1" fillId="0" borderId="1" applyNumberFormat="0" applyFont="0" applyFill="0" applyAlignment="0" applyProtection="0"/>
  </cellStyleXfs>
  <cellXfs count="5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2" xfId="0" applyBorder="1" applyAlignment="1"/>
    <xf numFmtId="0" fontId="0" fillId="0" borderId="3" xfId="0" applyBorder="1" applyAlignment="1"/>
    <xf numFmtId="0" fontId="4" fillId="0" borderId="0" xfId="0" applyFont="1" applyAlignment="1"/>
    <xf numFmtId="0" fontId="0" fillId="0" borderId="0" xfId="0" applyAlignment="1">
      <alignment horizontal="center"/>
    </xf>
    <xf numFmtId="0" fontId="0" fillId="0" borderId="4" xfId="0" applyBorder="1" applyAlignment="1">
      <alignment horizontal="center"/>
    </xf>
    <xf numFmtId="0" fontId="6" fillId="0" borderId="0" xfId="0" applyFont="1" applyAlignment="1"/>
    <xf numFmtId="0" fontId="6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8" fillId="0" borderId="0" xfId="0" applyFont="1" applyAlignment="1"/>
    <xf numFmtId="0" fontId="0" fillId="0" borderId="3" xfId="0" applyBorder="1" applyAlignment="1">
      <alignment horizontal="center"/>
    </xf>
    <xf numFmtId="0" fontId="5" fillId="0" borderId="0" xfId="0" applyFont="1">
      <alignment vertical="top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5" xfId="0" applyFont="1" applyBorder="1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6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2" xfId="0" applyBorder="1">
      <alignment vertical="top"/>
    </xf>
    <xf numFmtId="0" fontId="0" fillId="0" borderId="3" xfId="0" applyBorder="1">
      <alignment vertical="top"/>
    </xf>
    <xf numFmtId="0" fontId="14" fillId="0" borderId="0" xfId="0" applyFont="1" applyAlignment="1">
      <alignment horizontal="left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6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7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18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5" fillId="2" borderId="12" xfId="0" applyFont="1" applyFill="1" applyBorder="1" applyAlignment="1">
      <alignment horizontal="left" vertical="top" wrapText="1" indent="1"/>
    </xf>
    <xf numFmtId="0" fontId="5" fillId="2" borderId="12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right" vertical="top" wrapText="1"/>
    </xf>
    <xf numFmtId="0" fontId="18" fillId="2" borderId="12" xfId="7" applyFill="1" applyBorder="1" applyAlignment="1" applyProtection="1">
      <alignment horizontal="right" vertical="top" wrapText="1"/>
    </xf>
    <xf numFmtId="0" fontId="19" fillId="0" borderId="0" xfId="0" applyFont="1" applyAlignment="1">
      <alignment horizontal="left"/>
    </xf>
    <xf numFmtId="0" fontId="19" fillId="0" borderId="0" xfId="0" applyFont="1" applyAlignment="1">
      <alignment horizontal="center"/>
    </xf>
    <xf numFmtId="0" fontId="20" fillId="0" borderId="4" xfId="0" applyFont="1" applyBorder="1" applyAlignment="1">
      <alignment horizontal="center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HI Cep - O-C Diagr.</a:t>
            </a:r>
          </a:p>
        </c:rich>
      </c:tx>
      <c:layout>
        <c:manualLayout>
          <c:xMode val="edge"/>
          <c:yMode val="edge"/>
          <c:x val="0.36708898729430972"/>
          <c:y val="3.37423312883435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466558885622885"/>
          <c:y val="0.14723926380368099"/>
          <c:w val="0.79927737843066449"/>
          <c:h val="0.6288343558282208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Active!$H$21:$H$992</c:f>
              <c:numCache>
                <c:formatCode>General</c:formatCode>
                <c:ptCount val="972"/>
                <c:pt idx="0">
                  <c:v>0</c:v>
                </c:pt>
                <c:pt idx="2">
                  <c:v>-1.6871790641744155E-2</c:v>
                </c:pt>
                <c:pt idx="3">
                  <c:v>3.6830221768468618E-2</c:v>
                </c:pt>
                <c:pt idx="4">
                  <c:v>-3.0973809247370809E-2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E4E-4EA4-8ED4-37CD8E319D98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Active!$I$21:$I$992</c:f>
              <c:numCache>
                <c:formatCode>General</c:formatCode>
                <c:ptCount val="972"/>
                <c:pt idx="9">
                  <c:v>7.4659757156041451E-3</c:v>
                </c:pt>
                <c:pt idx="10">
                  <c:v>2.9028192308032885E-2</c:v>
                </c:pt>
                <c:pt idx="11">
                  <c:v>7.3093006067210808E-3</c:v>
                </c:pt>
                <c:pt idx="12">
                  <c:v>8.715172007214278E-4</c:v>
                </c:pt>
                <c:pt idx="13">
                  <c:v>7.401491871860344E-3</c:v>
                </c:pt>
                <c:pt idx="14">
                  <c:v>9.6826001608860679E-3</c:v>
                </c:pt>
                <c:pt idx="16">
                  <c:v>1.815841872303281E-2</c:v>
                </c:pt>
                <c:pt idx="17">
                  <c:v>-8.9982563877128996E-3</c:v>
                </c:pt>
                <c:pt idx="18">
                  <c:v>2.1282851914293133E-2</c:v>
                </c:pt>
                <c:pt idx="19">
                  <c:v>8.4994763601571321E-3</c:v>
                </c:pt>
                <c:pt idx="20">
                  <c:v>2.2537511511472985E-2</c:v>
                </c:pt>
                <c:pt idx="21">
                  <c:v>2.1818619810801465E-2</c:v>
                </c:pt>
                <c:pt idx="22">
                  <c:v>1.7380836405209266E-2</c:v>
                </c:pt>
                <c:pt idx="23">
                  <c:v>2.9418871548841707E-2</c:v>
                </c:pt>
                <c:pt idx="24">
                  <c:v>2.5386629633430857E-2</c:v>
                </c:pt>
                <c:pt idx="25">
                  <c:v>2.5759929194464348E-2</c:v>
                </c:pt>
                <c:pt idx="26">
                  <c:v>4.4333732243103441E-2</c:v>
                </c:pt>
                <c:pt idx="27">
                  <c:v>2.5463958656473551E-2</c:v>
                </c:pt>
                <c:pt idx="28">
                  <c:v>5.6863763384171762E-3</c:v>
                </c:pt>
                <c:pt idx="29">
                  <c:v>2.1659927646396682E-2</c:v>
                </c:pt>
                <c:pt idx="30">
                  <c:v>3.0654691290692426E-3</c:v>
                </c:pt>
                <c:pt idx="31">
                  <c:v>2.9482597063179128E-2</c:v>
                </c:pt>
                <c:pt idx="32">
                  <c:v>1.8769498594338074E-2</c:v>
                </c:pt>
                <c:pt idx="33">
                  <c:v>2.1050606883363798E-2</c:v>
                </c:pt>
                <c:pt idx="34">
                  <c:v>1.3829447932948824E-2</c:v>
                </c:pt>
                <c:pt idx="35">
                  <c:v>1.4441286133660469E-2</c:v>
                </c:pt>
                <c:pt idx="36">
                  <c:v>2.1939018879493233E-2</c:v>
                </c:pt>
                <c:pt idx="37">
                  <c:v>1.4631461890530773E-2</c:v>
                </c:pt>
                <c:pt idx="38">
                  <c:v>1.6631461890938226E-2</c:v>
                </c:pt>
                <c:pt idx="39">
                  <c:v>1.9631461887911428E-2</c:v>
                </c:pt>
                <c:pt idx="40">
                  <c:v>1.5950605338730384E-2</c:v>
                </c:pt>
                <c:pt idx="41">
                  <c:v>6.8596728015108965E-3</c:v>
                </c:pt>
                <c:pt idx="42">
                  <c:v>2.7557909030292649E-2</c:v>
                </c:pt>
                <c:pt idx="43">
                  <c:v>1.5904759900877252E-2</c:v>
                </c:pt>
                <c:pt idx="44">
                  <c:v>2.6537253565038554E-2</c:v>
                </c:pt>
                <c:pt idx="45">
                  <c:v>1.0505011647182982E-2</c:v>
                </c:pt>
                <c:pt idx="46">
                  <c:v>2.3218878486659378E-3</c:v>
                </c:pt>
                <c:pt idx="47">
                  <c:v>1.3210299832280725E-2</c:v>
                </c:pt>
                <c:pt idx="48">
                  <c:v>8.9949341054307297E-3</c:v>
                </c:pt>
                <c:pt idx="49">
                  <c:v>1.1595185846090317E-2</c:v>
                </c:pt>
                <c:pt idx="50">
                  <c:v>2.8757654188666493E-2</c:v>
                </c:pt>
                <c:pt idx="51">
                  <c:v>2.0600979078153614E-2</c:v>
                </c:pt>
                <c:pt idx="52">
                  <c:v>1.2882087372418027E-2</c:v>
                </c:pt>
                <c:pt idx="53">
                  <c:v>3.088208737608511E-2</c:v>
                </c:pt>
                <c:pt idx="54">
                  <c:v>3.1823396755498834E-2</c:v>
                </c:pt>
                <c:pt idx="55">
                  <c:v>1.5353371425590012E-2</c:v>
                </c:pt>
                <c:pt idx="56">
                  <c:v>3.1063194117450621E-2</c:v>
                </c:pt>
                <c:pt idx="57">
                  <c:v>1.3934226430137642E-2</c:v>
                </c:pt>
                <c:pt idx="58">
                  <c:v>2.7891377758351155E-3</c:v>
                </c:pt>
                <c:pt idx="60">
                  <c:v>3.2898708726861514E-2</c:v>
                </c:pt>
                <c:pt idx="61">
                  <c:v>2.8402234704117291E-2</c:v>
                </c:pt>
                <c:pt idx="62">
                  <c:v>1.7792913953599054E-2</c:v>
                </c:pt>
                <c:pt idx="63">
                  <c:v>2.1675532712833956E-2</c:v>
                </c:pt>
                <c:pt idx="64">
                  <c:v>3.0660670476208907E-2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E4E-4EA4-8ED4-37CD8E319D98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Active!$J$21:$J$992</c:f>
              <c:numCache>
                <c:formatCode>General</c:formatCode>
                <c:ptCount val="972"/>
                <c:pt idx="66">
                  <c:v>4.9255303893005475E-3</c:v>
                </c:pt>
                <c:pt idx="67">
                  <c:v>1.3135729146597441E-2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E4E-4EA4-8ED4-37CD8E319D98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Active!$K$21:$K$992</c:f>
              <c:numCache>
                <c:formatCode>General</c:formatCode>
                <c:ptCount val="972"/>
                <c:pt idx="59">
                  <c:v>2.3664275540795643E-2</c:v>
                </c:pt>
                <c:pt idx="65">
                  <c:v>1.8571072643680964E-2</c:v>
                </c:pt>
                <c:pt idx="68">
                  <c:v>1.0926408394880127E-2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E4E-4EA4-8ED4-37CD8E319D98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E4E-4EA4-8ED4-37CD8E319D98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E4E-4EA4-8ED4-37CD8E319D98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E4E-4EA4-8ED4-37CD8E319D98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Active!$O$21:$O$992</c:f>
              <c:numCache>
                <c:formatCode>General</c:formatCode>
                <c:ptCount val="972"/>
                <c:pt idx="0">
                  <c:v>1.974979958102098E-2</c:v>
                </c:pt>
                <c:pt idx="1">
                  <c:v>1.9749618486240045E-2</c:v>
                </c:pt>
                <c:pt idx="2">
                  <c:v>1.9646394461106425E-2</c:v>
                </c:pt>
                <c:pt idx="3">
                  <c:v>1.9520895777917657E-2</c:v>
                </c:pt>
                <c:pt idx="4">
                  <c:v>1.9484314632168549E-2</c:v>
                </c:pt>
                <c:pt idx="5">
                  <c:v>1.9339619902200546E-2</c:v>
                </c:pt>
                <c:pt idx="6">
                  <c:v>1.9313451706355268E-2</c:v>
                </c:pt>
                <c:pt idx="7">
                  <c:v>1.9310825832031694E-2</c:v>
                </c:pt>
                <c:pt idx="8">
                  <c:v>1.9309829810736544E-2</c:v>
                </c:pt>
                <c:pt idx="9">
                  <c:v>1.8857002311005643E-2</c:v>
                </c:pt>
                <c:pt idx="10">
                  <c:v>1.8855553552758152E-2</c:v>
                </c:pt>
                <c:pt idx="11">
                  <c:v>1.8854829173634409E-2</c:v>
                </c:pt>
                <c:pt idx="12">
                  <c:v>1.8853380415386919E-2</c:v>
                </c:pt>
                <c:pt idx="13">
                  <c:v>1.8846861003273218E-2</c:v>
                </c:pt>
                <c:pt idx="14">
                  <c:v>1.8846136624149471E-2</c:v>
                </c:pt>
                <c:pt idx="15">
                  <c:v>1.884242418114028E-2</c:v>
                </c:pt>
                <c:pt idx="16">
                  <c:v>1.8842333633749812E-2</c:v>
                </c:pt>
                <c:pt idx="17">
                  <c:v>1.8840160496378579E-2</c:v>
                </c:pt>
                <c:pt idx="18">
                  <c:v>1.8839436117254835E-2</c:v>
                </c:pt>
                <c:pt idx="19">
                  <c:v>1.8828570430398664E-2</c:v>
                </c:pt>
                <c:pt idx="20">
                  <c:v>1.8823318681751515E-2</c:v>
                </c:pt>
                <c:pt idx="21">
                  <c:v>1.8822594302627768E-2</c:v>
                </c:pt>
                <c:pt idx="22">
                  <c:v>1.8821145544380281E-2</c:v>
                </c:pt>
                <c:pt idx="23">
                  <c:v>1.8815893795733132E-2</c:v>
                </c:pt>
                <c:pt idx="24">
                  <c:v>1.8810823141866918E-2</c:v>
                </c:pt>
                <c:pt idx="25">
                  <c:v>1.8802130592381981E-2</c:v>
                </c:pt>
                <c:pt idx="26">
                  <c:v>1.8780037029107768E-2</c:v>
                </c:pt>
                <c:pt idx="27">
                  <c:v>1.8766817110099428E-2</c:v>
                </c:pt>
                <c:pt idx="28">
                  <c:v>1.8745629020729897E-2</c:v>
                </c:pt>
                <c:pt idx="29">
                  <c:v>1.873023596435032E-2</c:v>
                </c:pt>
                <c:pt idx="30">
                  <c:v>1.8726614068731596E-2</c:v>
                </c:pt>
                <c:pt idx="31">
                  <c:v>1.8702347368086149E-2</c:v>
                </c:pt>
                <c:pt idx="32">
                  <c:v>1.8691300586449043E-2</c:v>
                </c:pt>
                <c:pt idx="33">
                  <c:v>1.86905762073253E-2</c:v>
                </c:pt>
                <c:pt idx="34">
                  <c:v>1.8678261762221638E-2</c:v>
                </c:pt>
                <c:pt idx="35">
                  <c:v>1.8650916450300276E-2</c:v>
                </c:pt>
                <c:pt idx="36">
                  <c:v>1.8639326384320361E-2</c:v>
                </c:pt>
                <c:pt idx="37">
                  <c:v>1.8624657707064531E-2</c:v>
                </c:pt>
                <c:pt idx="38">
                  <c:v>1.8624657707064531E-2</c:v>
                </c:pt>
                <c:pt idx="39">
                  <c:v>1.8624657707064531E-2</c:v>
                </c:pt>
                <c:pt idx="40">
                  <c:v>1.8618681579293639E-2</c:v>
                </c:pt>
                <c:pt idx="41">
                  <c:v>1.8593147215181637E-2</c:v>
                </c:pt>
                <c:pt idx="42">
                  <c:v>1.8568156135412444E-2</c:v>
                </c:pt>
                <c:pt idx="43">
                  <c:v>1.8544070529547933E-2</c:v>
                </c:pt>
                <c:pt idx="44">
                  <c:v>1.8542440676519507E-2</c:v>
                </c:pt>
                <c:pt idx="45">
                  <c:v>1.8537370022653297E-2</c:v>
                </c:pt>
                <c:pt idx="46">
                  <c:v>1.8519803828902486E-2</c:v>
                </c:pt>
                <c:pt idx="47">
                  <c:v>1.8468554005897551E-2</c:v>
                </c:pt>
                <c:pt idx="48">
                  <c:v>1.8445917158280527E-2</c:v>
                </c:pt>
                <c:pt idx="49">
                  <c:v>1.8439216651385891E-2</c:v>
                </c:pt>
                <c:pt idx="50">
                  <c:v>1.8431067386243762E-2</c:v>
                </c:pt>
                <c:pt idx="51">
                  <c:v>1.8428894248872528E-2</c:v>
                </c:pt>
                <c:pt idx="52">
                  <c:v>1.8428169869748781E-2</c:v>
                </c:pt>
                <c:pt idx="53">
                  <c:v>1.8428169869748781E-2</c:v>
                </c:pt>
                <c:pt idx="54">
                  <c:v>1.8407706159502997E-2</c:v>
                </c:pt>
                <c:pt idx="55">
                  <c:v>1.8401186747389293E-2</c:v>
                </c:pt>
                <c:pt idx="56">
                  <c:v>1.8355550862593377E-2</c:v>
                </c:pt>
                <c:pt idx="57">
                  <c:v>1.8335268247128524E-2</c:v>
                </c:pt>
                <c:pt idx="58">
                  <c:v>1.8312450304730568E-2</c:v>
                </c:pt>
                <c:pt idx="59">
                  <c:v>1.8276412443324268E-2</c:v>
                </c:pt>
                <c:pt idx="60">
                  <c:v>1.8273514926829292E-2</c:v>
                </c:pt>
                <c:pt idx="61">
                  <c:v>1.8251602458336014E-2</c:v>
                </c:pt>
                <c:pt idx="62">
                  <c:v>1.821194270131099E-2</c:v>
                </c:pt>
                <c:pt idx="63">
                  <c:v>1.8171015280819415E-2</c:v>
                </c:pt>
                <c:pt idx="64">
                  <c:v>1.8134977419413119E-2</c:v>
                </c:pt>
                <c:pt idx="65">
                  <c:v>1.809549875716903E-2</c:v>
                </c:pt>
                <c:pt idx="66">
                  <c:v>1.8063173338771926E-2</c:v>
                </c:pt>
                <c:pt idx="67">
                  <c:v>1.7935592065602392E-2</c:v>
                </c:pt>
                <c:pt idx="68">
                  <c:v>1.7895932308577368E-2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E4E-4EA4-8ED4-37CD8E319D98}"/>
            </c:ext>
          </c:extLst>
        </c:ser>
        <c:ser>
          <c:idx val="8"/>
          <c:order val="8"/>
          <c:tx>
            <c:strRef>
              <c:f>Active!$T$20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Active!$F$21:$F$299</c:f>
              <c:numCache>
                <c:formatCode>General</c:formatCode>
                <c:ptCount val="279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Active!$T$21:$T$299</c:f>
              <c:numCache>
                <c:formatCode>General</c:formatCode>
                <c:ptCount val="279"/>
                <c:pt idx="1">
                  <c:v>0.25407027707842644</c:v>
                </c:pt>
                <c:pt idx="5">
                  <c:v>-0.38682242697541369</c:v>
                </c:pt>
                <c:pt idx="6">
                  <c:v>0.31083261024468811</c:v>
                </c:pt>
                <c:pt idx="7">
                  <c:v>-0.16964837218256434</c:v>
                </c:pt>
                <c:pt idx="8">
                  <c:v>0.15823815172916511</c:v>
                </c:pt>
                <c:pt idx="15">
                  <c:v>-0.19350000000122236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7E4E-4EA4-8ED4-37CD8E319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53628408"/>
        <c:axId val="1"/>
      </c:scatterChart>
      <c:valAx>
        <c:axId val="6536284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898772147152494"/>
              <c:y val="0.837423312883435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4249547920433995E-2"/>
              <c:y val="0.3680981595092024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5362840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211592221858342"/>
          <c:y val="0.92024539877300615"/>
          <c:w val="0.86980184438970443"/>
          <c:h val="6.13496932515337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HI Cep - O-C Diagr.</a:t>
            </a:r>
          </a:p>
        </c:rich>
      </c:tx>
      <c:layout>
        <c:manualLayout>
          <c:xMode val="edge"/>
          <c:yMode val="edge"/>
          <c:x val="0.36642599277978338"/>
          <c:y val="3.36391437308868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52346570397112"/>
          <c:y val="0.14678942920199375"/>
          <c:w val="0.78880866425992779"/>
          <c:h val="0.62997130032522319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Active!$H$21:$H$992</c:f>
              <c:numCache>
                <c:formatCode>General</c:formatCode>
                <c:ptCount val="972"/>
                <c:pt idx="0">
                  <c:v>0</c:v>
                </c:pt>
                <c:pt idx="2">
                  <c:v>-1.6871790641744155E-2</c:v>
                </c:pt>
                <c:pt idx="3">
                  <c:v>3.6830221768468618E-2</c:v>
                </c:pt>
                <c:pt idx="4">
                  <c:v>-3.0973809247370809E-2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FDD-4331-A3C4-D07B126323E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Active!$D$21:$D$992</c:f>
                <c:numCache>
                  <c:formatCode>General</c:formatCode>
                  <c:ptCount val="9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Active!$I$21:$I$992</c:f>
              <c:numCache>
                <c:formatCode>General</c:formatCode>
                <c:ptCount val="972"/>
                <c:pt idx="9">
                  <c:v>7.4659757156041451E-3</c:v>
                </c:pt>
                <c:pt idx="10">
                  <c:v>2.9028192308032885E-2</c:v>
                </c:pt>
                <c:pt idx="11">
                  <c:v>7.3093006067210808E-3</c:v>
                </c:pt>
                <c:pt idx="12">
                  <c:v>8.715172007214278E-4</c:v>
                </c:pt>
                <c:pt idx="13">
                  <c:v>7.401491871860344E-3</c:v>
                </c:pt>
                <c:pt idx="14">
                  <c:v>9.6826001608860679E-3</c:v>
                </c:pt>
                <c:pt idx="16">
                  <c:v>1.815841872303281E-2</c:v>
                </c:pt>
                <c:pt idx="17">
                  <c:v>-8.9982563877128996E-3</c:v>
                </c:pt>
                <c:pt idx="18">
                  <c:v>2.1282851914293133E-2</c:v>
                </c:pt>
                <c:pt idx="19">
                  <c:v>8.4994763601571321E-3</c:v>
                </c:pt>
                <c:pt idx="20">
                  <c:v>2.2537511511472985E-2</c:v>
                </c:pt>
                <c:pt idx="21">
                  <c:v>2.1818619810801465E-2</c:v>
                </c:pt>
                <c:pt idx="22">
                  <c:v>1.7380836405209266E-2</c:v>
                </c:pt>
                <c:pt idx="23">
                  <c:v>2.9418871548841707E-2</c:v>
                </c:pt>
                <c:pt idx="24">
                  <c:v>2.5386629633430857E-2</c:v>
                </c:pt>
                <c:pt idx="25">
                  <c:v>2.5759929194464348E-2</c:v>
                </c:pt>
                <c:pt idx="26">
                  <c:v>4.4333732243103441E-2</c:v>
                </c:pt>
                <c:pt idx="27">
                  <c:v>2.5463958656473551E-2</c:v>
                </c:pt>
                <c:pt idx="28">
                  <c:v>5.6863763384171762E-3</c:v>
                </c:pt>
                <c:pt idx="29">
                  <c:v>2.1659927646396682E-2</c:v>
                </c:pt>
                <c:pt idx="30">
                  <c:v>3.0654691290692426E-3</c:v>
                </c:pt>
                <c:pt idx="31">
                  <c:v>2.9482597063179128E-2</c:v>
                </c:pt>
                <c:pt idx="32">
                  <c:v>1.8769498594338074E-2</c:v>
                </c:pt>
                <c:pt idx="33">
                  <c:v>2.1050606883363798E-2</c:v>
                </c:pt>
                <c:pt idx="34">
                  <c:v>1.3829447932948824E-2</c:v>
                </c:pt>
                <c:pt idx="35">
                  <c:v>1.4441286133660469E-2</c:v>
                </c:pt>
                <c:pt idx="36">
                  <c:v>2.1939018879493233E-2</c:v>
                </c:pt>
                <c:pt idx="37">
                  <c:v>1.4631461890530773E-2</c:v>
                </c:pt>
                <c:pt idx="38">
                  <c:v>1.6631461890938226E-2</c:v>
                </c:pt>
                <c:pt idx="39">
                  <c:v>1.9631461887911428E-2</c:v>
                </c:pt>
                <c:pt idx="40">
                  <c:v>1.5950605338730384E-2</c:v>
                </c:pt>
                <c:pt idx="41">
                  <c:v>6.8596728015108965E-3</c:v>
                </c:pt>
                <c:pt idx="42">
                  <c:v>2.7557909030292649E-2</c:v>
                </c:pt>
                <c:pt idx="43">
                  <c:v>1.5904759900877252E-2</c:v>
                </c:pt>
                <c:pt idx="44">
                  <c:v>2.6537253565038554E-2</c:v>
                </c:pt>
                <c:pt idx="45">
                  <c:v>1.0505011647182982E-2</c:v>
                </c:pt>
                <c:pt idx="46">
                  <c:v>2.3218878486659378E-3</c:v>
                </c:pt>
                <c:pt idx="47">
                  <c:v>1.3210299832280725E-2</c:v>
                </c:pt>
                <c:pt idx="48">
                  <c:v>8.9949341054307297E-3</c:v>
                </c:pt>
                <c:pt idx="49">
                  <c:v>1.1595185846090317E-2</c:v>
                </c:pt>
                <c:pt idx="50">
                  <c:v>2.8757654188666493E-2</c:v>
                </c:pt>
                <c:pt idx="51">
                  <c:v>2.0600979078153614E-2</c:v>
                </c:pt>
                <c:pt idx="52">
                  <c:v>1.2882087372418027E-2</c:v>
                </c:pt>
                <c:pt idx="53">
                  <c:v>3.088208737608511E-2</c:v>
                </c:pt>
                <c:pt idx="54">
                  <c:v>3.1823396755498834E-2</c:v>
                </c:pt>
                <c:pt idx="55">
                  <c:v>1.5353371425590012E-2</c:v>
                </c:pt>
                <c:pt idx="56">
                  <c:v>3.1063194117450621E-2</c:v>
                </c:pt>
                <c:pt idx="57">
                  <c:v>1.3934226430137642E-2</c:v>
                </c:pt>
                <c:pt idx="58">
                  <c:v>2.7891377758351155E-3</c:v>
                </c:pt>
                <c:pt idx="60">
                  <c:v>3.2898708726861514E-2</c:v>
                </c:pt>
                <c:pt idx="61">
                  <c:v>2.8402234704117291E-2</c:v>
                </c:pt>
                <c:pt idx="62">
                  <c:v>1.7792913953599054E-2</c:v>
                </c:pt>
                <c:pt idx="63">
                  <c:v>2.1675532712833956E-2</c:v>
                </c:pt>
                <c:pt idx="64">
                  <c:v>3.0660670476208907E-2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FDD-4331-A3C4-D07B126323E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plus>
            <c:minus>
              <c:numRef>
                <c:f>Active!$D$21:$D$44</c:f>
                <c:numCache>
                  <c:formatCode>General</c:formatCode>
                  <c:ptCount val="24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Active!$J$21:$J$992</c:f>
              <c:numCache>
                <c:formatCode>General</c:formatCode>
                <c:ptCount val="972"/>
                <c:pt idx="66">
                  <c:v>4.9255303893005475E-3</c:v>
                </c:pt>
                <c:pt idx="67">
                  <c:v>1.3135729146597441E-2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FDD-4331-A3C4-D07B126323E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Active!$K$21:$K$992</c:f>
              <c:numCache>
                <c:formatCode>General</c:formatCode>
                <c:ptCount val="972"/>
                <c:pt idx="59">
                  <c:v>2.3664275540795643E-2</c:v>
                </c:pt>
                <c:pt idx="65">
                  <c:v>1.8571072643680964E-2</c:v>
                </c:pt>
                <c:pt idx="68">
                  <c:v>1.0926408394880127E-2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FDD-4331-A3C4-D07B126323E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Active!$L$21:$L$992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FDD-4331-A3C4-D07B126323E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Active!$M$21:$M$992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FDD-4331-A3C4-D07B126323E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plus>
            <c:minus>
              <c:numRef>
                <c:f>Active!$D$21:$D$92</c:f>
                <c:numCache>
                  <c:formatCode>General</c:formatCode>
                  <c:ptCount val="72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29">
                    <c:v>0</c:v>
                  </c:pt>
                  <c:pt idx="31">
                    <c:v>0</c:v>
                  </c:pt>
                  <c:pt idx="32">
                    <c:v>0</c:v>
                  </c:pt>
                  <c:pt idx="33">
                    <c:v>0</c:v>
                  </c:pt>
                  <c:pt idx="34">
                    <c:v>7.0000000000000001E-3</c:v>
                  </c:pt>
                  <c:pt idx="35">
                    <c:v>6.0000000000000001E-3</c:v>
                  </c:pt>
                  <c:pt idx="36">
                    <c:v>4.0000000000000001E-3</c:v>
                  </c:pt>
                  <c:pt idx="37">
                    <c:v>0</c:v>
                  </c:pt>
                  <c:pt idx="38">
                    <c:v>0</c:v>
                  </c:pt>
                  <c:pt idx="39">
                    <c:v>0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3">
                    <c:v>5.0000000000000001E-3</c:v>
                  </c:pt>
                  <c:pt idx="44">
                    <c:v>8.0000000000000002E-3</c:v>
                  </c:pt>
                  <c:pt idx="45">
                    <c:v>8.9999999999999993E-3</c:v>
                  </c:pt>
                  <c:pt idx="46">
                    <c:v>7.0000000000000001E-3</c:v>
                  </c:pt>
                  <c:pt idx="47">
                    <c:v>6.0000000000000001E-3</c:v>
                  </c:pt>
                  <c:pt idx="48">
                    <c:v>5.0000000000000001E-3</c:v>
                  </c:pt>
                  <c:pt idx="49">
                    <c:v>8.0000000000000002E-3</c:v>
                  </c:pt>
                  <c:pt idx="50">
                    <c:v>5.0000000000000001E-3</c:v>
                  </c:pt>
                  <c:pt idx="51">
                    <c:v>7.0000000000000001E-3</c:v>
                  </c:pt>
                  <c:pt idx="52">
                    <c:v>7.0000000000000001E-3</c:v>
                  </c:pt>
                  <c:pt idx="53">
                    <c:v>4.0000000000000001E-3</c:v>
                  </c:pt>
                  <c:pt idx="54">
                    <c:v>8.0000000000000002E-3</c:v>
                  </c:pt>
                  <c:pt idx="55">
                    <c:v>6.0000000000000001E-3</c:v>
                  </c:pt>
                  <c:pt idx="56">
                    <c:v>0</c:v>
                  </c:pt>
                  <c:pt idx="57">
                    <c:v>0</c:v>
                  </c:pt>
                  <c:pt idx="58">
                    <c:v>0</c:v>
                  </c:pt>
                  <c:pt idx="59">
                    <c:v>0</c:v>
                  </c:pt>
                  <c:pt idx="60">
                    <c:v>0</c:v>
                  </c:pt>
                  <c:pt idx="61">
                    <c:v>0</c:v>
                  </c:pt>
                  <c:pt idx="62">
                    <c:v>7.0000000000000001E-3</c:v>
                  </c:pt>
                  <c:pt idx="63">
                    <c:v>4.0000000000000001E-3</c:v>
                  </c:pt>
                  <c:pt idx="64">
                    <c:v>6.0000000000000001E-3</c:v>
                  </c:pt>
                  <c:pt idx="65">
                    <c:v>0</c:v>
                  </c:pt>
                  <c:pt idx="66">
                    <c:v>3.0000000000000001E-3</c:v>
                  </c:pt>
                  <c:pt idx="67">
                    <c:v>1E-4</c:v>
                  </c:pt>
                  <c:pt idx="68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Active!$N$21:$N$992</c:f>
              <c:numCache>
                <c:formatCode>General</c:formatCode>
                <c:ptCount val="97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FDD-4331-A3C4-D07B126323E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Active!$F$21:$F$992</c:f>
              <c:numCache>
                <c:formatCode>General</c:formatCode>
                <c:ptCount val="972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Active!$O$21:$O$992</c:f>
              <c:numCache>
                <c:formatCode>General</c:formatCode>
                <c:ptCount val="972"/>
                <c:pt idx="0">
                  <c:v>1.974979958102098E-2</c:v>
                </c:pt>
                <c:pt idx="1">
                  <c:v>1.9749618486240045E-2</c:v>
                </c:pt>
                <c:pt idx="2">
                  <c:v>1.9646394461106425E-2</c:v>
                </c:pt>
                <c:pt idx="3">
                  <c:v>1.9520895777917657E-2</c:v>
                </c:pt>
                <c:pt idx="4">
                  <c:v>1.9484314632168549E-2</c:v>
                </c:pt>
                <c:pt idx="5">
                  <c:v>1.9339619902200546E-2</c:v>
                </c:pt>
                <c:pt idx="6">
                  <c:v>1.9313451706355268E-2</c:v>
                </c:pt>
                <c:pt idx="7">
                  <c:v>1.9310825832031694E-2</c:v>
                </c:pt>
                <c:pt idx="8">
                  <c:v>1.9309829810736544E-2</c:v>
                </c:pt>
                <c:pt idx="9">
                  <c:v>1.8857002311005643E-2</c:v>
                </c:pt>
                <c:pt idx="10">
                  <c:v>1.8855553552758152E-2</c:v>
                </c:pt>
                <c:pt idx="11">
                  <c:v>1.8854829173634409E-2</c:v>
                </c:pt>
                <c:pt idx="12">
                  <c:v>1.8853380415386919E-2</c:v>
                </c:pt>
                <c:pt idx="13">
                  <c:v>1.8846861003273218E-2</c:v>
                </c:pt>
                <c:pt idx="14">
                  <c:v>1.8846136624149471E-2</c:v>
                </c:pt>
                <c:pt idx="15">
                  <c:v>1.884242418114028E-2</c:v>
                </c:pt>
                <c:pt idx="16">
                  <c:v>1.8842333633749812E-2</c:v>
                </c:pt>
                <c:pt idx="17">
                  <c:v>1.8840160496378579E-2</c:v>
                </c:pt>
                <c:pt idx="18">
                  <c:v>1.8839436117254835E-2</c:v>
                </c:pt>
                <c:pt idx="19">
                  <c:v>1.8828570430398664E-2</c:v>
                </c:pt>
                <c:pt idx="20">
                  <c:v>1.8823318681751515E-2</c:v>
                </c:pt>
                <c:pt idx="21">
                  <c:v>1.8822594302627768E-2</c:v>
                </c:pt>
                <c:pt idx="22">
                  <c:v>1.8821145544380281E-2</c:v>
                </c:pt>
                <c:pt idx="23">
                  <c:v>1.8815893795733132E-2</c:v>
                </c:pt>
                <c:pt idx="24">
                  <c:v>1.8810823141866918E-2</c:v>
                </c:pt>
                <c:pt idx="25">
                  <c:v>1.8802130592381981E-2</c:v>
                </c:pt>
                <c:pt idx="26">
                  <c:v>1.8780037029107768E-2</c:v>
                </c:pt>
                <c:pt idx="27">
                  <c:v>1.8766817110099428E-2</c:v>
                </c:pt>
                <c:pt idx="28">
                  <c:v>1.8745629020729897E-2</c:v>
                </c:pt>
                <c:pt idx="29">
                  <c:v>1.873023596435032E-2</c:v>
                </c:pt>
                <c:pt idx="30">
                  <c:v>1.8726614068731596E-2</c:v>
                </c:pt>
                <c:pt idx="31">
                  <c:v>1.8702347368086149E-2</c:v>
                </c:pt>
                <c:pt idx="32">
                  <c:v>1.8691300586449043E-2</c:v>
                </c:pt>
                <c:pt idx="33">
                  <c:v>1.86905762073253E-2</c:v>
                </c:pt>
                <c:pt idx="34">
                  <c:v>1.8678261762221638E-2</c:v>
                </c:pt>
                <c:pt idx="35">
                  <c:v>1.8650916450300276E-2</c:v>
                </c:pt>
                <c:pt idx="36">
                  <c:v>1.8639326384320361E-2</c:v>
                </c:pt>
                <c:pt idx="37">
                  <c:v>1.8624657707064531E-2</c:v>
                </c:pt>
                <c:pt idx="38">
                  <c:v>1.8624657707064531E-2</c:v>
                </c:pt>
                <c:pt idx="39">
                  <c:v>1.8624657707064531E-2</c:v>
                </c:pt>
                <c:pt idx="40">
                  <c:v>1.8618681579293639E-2</c:v>
                </c:pt>
                <c:pt idx="41">
                  <c:v>1.8593147215181637E-2</c:v>
                </c:pt>
                <c:pt idx="42">
                  <c:v>1.8568156135412444E-2</c:v>
                </c:pt>
                <c:pt idx="43">
                  <c:v>1.8544070529547933E-2</c:v>
                </c:pt>
                <c:pt idx="44">
                  <c:v>1.8542440676519507E-2</c:v>
                </c:pt>
                <c:pt idx="45">
                  <c:v>1.8537370022653297E-2</c:v>
                </c:pt>
                <c:pt idx="46">
                  <c:v>1.8519803828902486E-2</c:v>
                </c:pt>
                <c:pt idx="47">
                  <c:v>1.8468554005897551E-2</c:v>
                </c:pt>
                <c:pt idx="48">
                  <c:v>1.8445917158280527E-2</c:v>
                </c:pt>
                <c:pt idx="49">
                  <c:v>1.8439216651385891E-2</c:v>
                </c:pt>
                <c:pt idx="50">
                  <c:v>1.8431067386243762E-2</c:v>
                </c:pt>
                <c:pt idx="51">
                  <c:v>1.8428894248872528E-2</c:v>
                </c:pt>
                <c:pt idx="52">
                  <c:v>1.8428169869748781E-2</c:v>
                </c:pt>
                <c:pt idx="53">
                  <c:v>1.8428169869748781E-2</c:v>
                </c:pt>
                <c:pt idx="54">
                  <c:v>1.8407706159502997E-2</c:v>
                </c:pt>
                <c:pt idx="55">
                  <c:v>1.8401186747389293E-2</c:v>
                </c:pt>
                <c:pt idx="56">
                  <c:v>1.8355550862593377E-2</c:v>
                </c:pt>
                <c:pt idx="57">
                  <c:v>1.8335268247128524E-2</c:v>
                </c:pt>
                <c:pt idx="58">
                  <c:v>1.8312450304730568E-2</c:v>
                </c:pt>
                <c:pt idx="59">
                  <c:v>1.8276412443324268E-2</c:v>
                </c:pt>
                <c:pt idx="60">
                  <c:v>1.8273514926829292E-2</c:v>
                </c:pt>
                <c:pt idx="61">
                  <c:v>1.8251602458336014E-2</c:v>
                </c:pt>
                <c:pt idx="62">
                  <c:v>1.821194270131099E-2</c:v>
                </c:pt>
                <c:pt idx="63">
                  <c:v>1.8171015280819415E-2</c:v>
                </c:pt>
                <c:pt idx="64">
                  <c:v>1.8134977419413119E-2</c:v>
                </c:pt>
                <c:pt idx="65">
                  <c:v>1.809549875716903E-2</c:v>
                </c:pt>
                <c:pt idx="66">
                  <c:v>1.8063173338771926E-2</c:v>
                </c:pt>
                <c:pt idx="67">
                  <c:v>1.7935592065602392E-2</c:v>
                </c:pt>
                <c:pt idx="68">
                  <c:v>1.7895932308577368E-2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FDD-4331-A3C4-D07B126323EB}"/>
            </c:ext>
          </c:extLst>
        </c:ser>
        <c:ser>
          <c:idx val="8"/>
          <c:order val="8"/>
          <c:tx>
            <c:strRef>
              <c:f>Active!$T$20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69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Active!$F$21:$F$299</c:f>
              <c:numCache>
                <c:formatCode>General</c:formatCode>
                <c:ptCount val="279"/>
                <c:pt idx="0">
                  <c:v>0</c:v>
                </c:pt>
                <c:pt idx="1">
                  <c:v>1</c:v>
                </c:pt>
                <c:pt idx="2">
                  <c:v>571</c:v>
                </c:pt>
                <c:pt idx="3">
                  <c:v>1264</c:v>
                </c:pt>
                <c:pt idx="4">
                  <c:v>1466</c:v>
                </c:pt>
                <c:pt idx="5">
                  <c:v>2265</c:v>
                </c:pt>
                <c:pt idx="6">
                  <c:v>2409.5</c:v>
                </c:pt>
                <c:pt idx="7">
                  <c:v>2424</c:v>
                </c:pt>
                <c:pt idx="8">
                  <c:v>2429.5</c:v>
                </c:pt>
                <c:pt idx="9">
                  <c:v>4930</c:v>
                </c:pt>
                <c:pt idx="10">
                  <c:v>4938</c:v>
                </c:pt>
                <c:pt idx="11">
                  <c:v>4942</c:v>
                </c:pt>
                <c:pt idx="12">
                  <c:v>4950</c:v>
                </c:pt>
                <c:pt idx="13">
                  <c:v>4986</c:v>
                </c:pt>
                <c:pt idx="14">
                  <c:v>4990</c:v>
                </c:pt>
                <c:pt idx="15">
                  <c:v>5010.5</c:v>
                </c:pt>
                <c:pt idx="16">
                  <c:v>5011</c:v>
                </c:pt>
                <c:pt idx="17">
                  <c:v>5023</c:v>
                </c:pt>
                <c:pt idx="18">
                  <c:v>5027</c:v>
                </c:pt>
                <c:pt idx="19">
                  <c:v>5087</c:v>
                </c:pt>
                <c:pt idx="20">
                  <c:v>5116</c:v>
                </c:pt>
                <c:pt idx="21">
                  <c:v>5120</c:v>
                </c:pt>
                <c:pt idx="22">
                  <c:v>5128</c:v>
                </c:pt>
                <c:pt idx="23">
                  <c:v>5157</c:v>
                </c:pt>
                <c:pt idx="24">
                  <c:v>5185</c:v>
                </c:pt>
                <c:pt idx="25">
                  <c:v>5233</c:v>
                </c:pt>
                <c:pt idx="26">
                  <c:v>5355</c:v>
                </c:pt>
                <c:pt idx="27">
                  <c:v>5428</c:v>
                </c:pt>
                <c:pt idx="28">
                  <c:v>5545</c:v>
                </c:pt>
                <c:pt idx="29">
                  <c:v>5630</c:v>
                </c:pt>
                <c:pt idx="30">
                  <c:v>5650</c:v>
                </c:pt>
                <c:pt idx="31">
                  <c:v>5784</c:v>
                </c:pt>
                <c:pt idx="32">
                  <c:v>5845</c:v>
                </c:pt>
                <c:pt idx="33">
                  <c:v>5849</c:v>
                </c:pt>
                <c:pt idx="34">
                  <c:v>5917</c:v>
                </c:pt>
                <c:pt idx="35">
                  <c:v>6068</c:v>
                </c:pt>
                <c:pt idx="36">
                  <c:v>6132</c:v>
                </c:pt>
                <c:pt idx="37">
                  <c:v>6213</c:v>
                </c:pt>
                <c:pt idx="38">
                  <c:v>6213</c:v>
                </c:pt>
                <c:pt idx="39">
                  <c:v>6213</c:v>
                </c:pt>
                <c:pt idx="40">
                  <c:v>6246</c:v>
                </c:pt>
                <c:pt idx="41">
                  <c:v>6387</c:v>
                </c:pt>
                <c:pt idx="42">
                  <c:v>6525</c:v>
                </c:pt>
                <c:pt idx="43">
                  <c:v>6658</c:v>
                </c:pt>
                <c:pt idx="44">
                  <c:v>6667</c:v>
                </c:pt>
                <c:pt idx="45">
                  <c:v>6695</c:v>
                </c:pt>
                <c:pt idx="46">
                  <c:v>6792</c:v>
                </c:pt>
                <c:pt idx="47">
                  <c:v>7075</c:v>
                </c:pt>
                <c:pt idx="48">
                  <c:v>7200</c:v>
                </c:pt>
                <c:pt idx="49">
                  <c:v>7237</c:v>
                </c:pt>
                <c:pt idx="50">
                  <c:v>7282</c:v>
                </c:pt>
                <c:pt idx="51">
                  <c:v>7294</c:v>
                </c:pt>
                <c:pt idx="52">
                  <c:v>7298</c:v>
                </c:pt>
                <c:pt idx="53">
                  <c:v>7298</c:v>
                </c:pt>
                <c:pt idx="54">
                  <c:v>7411</c:v>
                </c:pt>
                <c:pt idx="55">
                  <c:v>7447</c:v>
                </c:pt>
                <c:pt idx="56">
                  <c:v>7699</c:v>
                </c:pt>
                <c:pt idx="57">
                  <c:v>7811</c:v>
                </c:pt>
                <c:pt idx="58">
                  <c:v>7937</c:v>
                </c:pt>
                <c:pt idx="59">
                  <c:v>8136</c:v>
                </c:pt>
                <c:pt idx="60">
                  <c:v>8152</c:v>
                </c:pt>
                <c:pt idx="61">
                  <c:v>8273</c:v>
                </c:pt>
                <c:pt idx="62">
                  <c:v>8492</c:v>
                </c:pt>
                <c:pt idx="63">
                  <c:v>8718</c:v>
                </c:pt>
                <c:pt idx="64">
                  <c:v>8917</c:v>
                </c:pt>
                <c:pt idx="65">
                  <c:v>9135</c:v>
                </c:pt>
                <c:pt idx="66">
                  <c:v>9313.5</c:v>
                </c:pt>
                <c:pt idx="67">
                  <c:v>10018</c:v>
                </c:pt>
                <c:pt idx="68">
                  <c:v>10237</c:v>
                </c:pt>
              </c:numCache>
            </c:numRef>
          </c:xVal>
          <c:yVal>
            <c:numRef>
              <c:f>Active!$T$21:$T$299</c:f>
              <c:numCache>
                <c:formatCode>General</c:formatCode>
                <c:ptCount val="279"/>
                <c:pt idx="1">
                  <c:v>0.25407027707842644</c:v>
                </c:pt>
                <c:pt idx="5">
                  <c:v>-0.38682242697541369</c:v>
                </c:pt>
                <c:pt idx="6">
                  <c:v>0.31083261024468811</c:v>
                </c:pt>
                <c:pt idx="7">
                  <c:v>-0.16964837218256434</c:v>
                </c:pt>
                <c:pt idx="8">
                  <c:v>0.15823815172916511</c:v>
                </c:pt>
                <c:pt idx="15">
                  <c:v>-0.19350000000122236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FDD-4331-A3C4-D07B126323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17713568"/>
        <c:axId val="1"/>
      </c:scatterChart>
      <c:valAx>
        <c:axId val="917713568"/>
        <c:scaling>
          <c:orientation val="minMax"/>
          <c:min val="5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46570397111913"/>
              <c:y val="0.8379230577829147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1"/>
          <c:min val="-0.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4151624548736461E-2"/>
              <c:y val="0.370031544222109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9177135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913357400722022"/>
          <c:y val="0.9204921861831491"/>
          <c:w val="0.86823104693140796"/>
          <c:h val="6.116240057148825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HI Cep - O-C Diagr.</a:t>
            </a:r>
          </a:p>
        </c:rich>
      </c:tx>
      <c:layout>
        <c:manualLayout>
          <c:xMode val="edge"/>
          <c:yMode val="edge"/>
          <c:x val="0.34710787184659769"/>
          <c:y val="3.43750000000000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115718737610102"/>
          <c:y val="0.15"/>
          <c:w val="0.78099252343802805"/>
          <c:h val="0.621874999999999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 (old)'!$H$20:$H$20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'A (old)'!$F$21:$F$993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1132</c:v>
                </c:pt>
                <c:pt idx="2">
                  <c:v>1204.5</c:v>
                </c:pt>
                <c:pt idx="3">
                  <c:v>1211.5</c:v>
                </c:pt>
                <c:pt idx="4">
                  <c:v>1214.5</c:v>
                </c:pt>
                <c:pt idx="5">
                  <c:v>2464</c:v>
                </c:pt>
                <c:pt idx="6">
                  <c:v>2468</c:v>
                </c:pt>
                <c:pt idx="7">
                  <c:v>2470</c:v>
                </c:pt>
                <c:pt idx="8">
                  <c:v>2474</c:v>
                </c:pt>
                <c:pt idx="9">
                  <c:v>2492</c:v>
                </c:pt>
                <c:pt idx="10">
                  <c:v>2494</c:v>
                </c:pt>
                <c:pt idx="11">
                  <c:v>2504.5</c:v>
                </c:pt>
                <c:pt idx="12">
                  <c:v>2504.5</c:v>
                </c:pt>
                <c:pt idx="13">
                  <c:v>2510.5</c:v>
                </c:pt>
                <c:pt idx="14">
                  <c:v>2512.5</c:v>
                </c:pt>
                <c:pt idx="15">
                  <c:v>2542.5</c:v>
                </c:pt>
                <c:pt idx="16">
                  <c:v>2557</c:v>
                </c:pt>
                <c:pt idx="17">
                  <c:v>2559</c:v>
                </c:pt>
                <c:pt idx="18">
                  <c:v>2563</c:v>
                </c:pt>
                <c:pt idx="19">
                  <c:v>2577.5</c:v>
                </c:pt>
                <c:pt idx="20">
                  <c:v>2591.5</c:v>
                </c:pt>
                <c:pt idx="21">
                  <c:v>2615.5</c:v>
                </c:pt>
                <c:pt idx="22">
                  <c:v>2676.5</c:v>
                </c:pt>
                <c:pt idx="23">
                  <c:v>2713</c:v>
                </c:pt>
                <c:pt idx="24">
                  <c:v>2771.5</c:v>
                </c:pt>
                <c:pt idx="25">
                  <c:v>2824</c:v>
                </c:pt>
                <c:pt idx="26">
                  <c:v>2957.5</c:v>
                </c:pt>
                <c:pt idx="27">
                  <c:v>3033</c:v>
                </c:pt>
                <c:pt idx="28">
                  <c:v>3065</c:v>
                </c:pt>
                <c:pt idx="29">
                  <c:v>3122</c:v>
                </c:pt>
                <c:pt idx="30">
                  <c:v>3192.5</c:v>
                </c:pt>
                <c:pt idx="31">
                  <c:v>3261.5</c:v>
                </c:pt>
                <c:pt idx="32">
                  <c:v>3328</c:v>
                </c:pt>
                <c:pt idx="33">
                  <c:v>3332.5</c:v>
                </c:pt>
                <c:pt idx="34">
                  <c:v>3346.5</c:v>
                </c:pt>
                <c:pt idx="35">
                  <c:v>3395</c:v>
                </c:pt>
                <c:pt idx="36">
                  <c:v>3536.5</c:v>
                </c:pt>
                <c:pt idx="37">
                  <c:v>3599</c:v>
                </c:pt>
                <c:pt idx="38">
                  <c:v>3617.5</c:v>
                </c:pt>
                <c:pt idx="39">
                  <c:v>3640</c:v>
                </c:pt>
                <c:pt idx="40">
                  <c:v>3646</c:v>
                </c:pt>
                <c:pt idx="41">
                  <c:v>3648</c:v>
                </c:pt>
                <c:pt idx="42">
                  <c:v>3648</c:v>
                </c:pt>
                <c:pt idx="43">
                  <c:v>3704.5</c:v>
                </c:pt>
                <c:pt idx="44">
                  <c:v>3722.5</c:v>
                </c:pt>
              </c:numCache>
            </c:numRef>
          </c:xVal>
          <c:yVal>
            <c:numRef>
              <c:f>'A (old)'!$H$21:$H$993</c:f>
              <c:numCache>
                <c:formatCode>General</c:formatCode>
                <c:ptCount val="973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9CF-43DB-BA40-F7EE530F65AB}"/>
            </c:ext>
          </c:extLst>
        </c:ser>
        <c:ser>
          <c:idx val="1"/>
          <c:order val="1"/>
          <c:tx>
            <c:strRef>
              <c:f>'A (old)'!$I$20:$I$20</c:f>
              <c:strCache>
                <c:ptCount val="1"/>
                <c:pt idx="0">
                  <c:v>BBSAG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(old)'!$D$21:$D$993</c:f>
                <c:numCache>
                  <c:formatCode>General</c:formatCode>
                  <c:ptCount val="9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plus>
            <c:minus>
              <c:numRef>
                <c:f>'A (old)'!$D$21:$D$993</c:f>
                <c:numCache>
                  <c:formatCode>General</c:formatCode>
                  <c:ptCount val="9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1132</c:v>
                </c:pt>
                <c:pt idx="2">
                  <c:v>1204.5</c:v>
                </c:pt>
                <c:pt idx="3">
                  <c:v>1211.5</c:v>
                </c:pt>
                <c:pt idx="4">
                  <c:v>1214.5</c:v>
                </c:pt>
                <c:pt idx="5">
                  <c:v>2464</c:v>
                </c:pt>
                <c:pt idx="6">
                  <c:v>2468</c:v>
                </c:pt>
                <c:pt idx="7">
                  <c:v>2470</c:v>
                </c:pt>
                <c:pt idx="8">
                  <c:v>2474</c:v>
                </c:pt>
                <c:pt idx="9">
                  <c:v>2492</c:v>
                </c:pt>
                <c:pt idx="10">
                  <c:v>2494</c:v>
                </c:pt>
                <c:pt idx="11">
                  <c:v>2504.5</c:v>
                </c:pt>
                <c:pt idx="12">
                  <c:v>2504.5</c:v>
                </c:pt>
                <c:pt idx="13">
                  <c:v>2510.5</c:v>
                </c:pt>
                <c:pt idx="14">
                  <c:v>2512.5</c:v>
                </c:pt>
                <c:pt idx="15">
                  <c:v>2542.5</c:v>
                </c:pt>
                <c:pt idx="16">
                  <c:v>2557</c:v>
                </c:pt>
                <c:pt idx="17">
                  <c:v>2559</c:v>
                </c:pt>
                <c:pt idx="18">
                  <c:v>2563</c:v>
                </c:pt>
                <c:pt idx="19">
                  <c:v>2577.5</c:v>
                </c:pt>
                <c:pt idx="20">
                  <c:v>2591.5</c:v>
                </c:pt>
                <c:pt idx="21">
                  <c:v>2615.5</c:v>
                </c:pt>
                <c:pt idx="22">
                  <c:v>2676.5</c:v>
                </c:pt>
                <c:pt idx="23">
                  <c:v>2713</c:v>
                </c:pt>
                <c:pt idx="24">
                  <c:v>2771.5</c:v>
                </c:pt>
                <c:pt idx="25">
                  <c:v>2824</c:v>
                </c:pt>
                <c:pt idx="26">
                  <c:v>2957.5</c:v>
                </c:pt>
                <c:pt idx="27">
                  <c:v>3033</c:v>
                </c:pt>
                <c:pt idx="28">
                  <c:v>3065</c:v>
                </c:pt>
                <c:pt idx="29">
                  <c:v>3122</c:v>
                </c:pt>
                <c:pt idx="30">
                  <c:v>3192.5</c:v>
                </c:pt>
                <c:pt idx="31">
                  <c:v>3261.5</c:v>
                </c:pt>
                <c:pt idx="32">
                  <c:v>3328</c:v>
                </c:pt>
                <c:pt idx="33">
                  <c:v>3332.5</c:v>
                </c:pt>
                <c:pt idx="34">
                  <c:v>3346.5</c:v>
                </c:pt>
                <c:pt idx="35">
                  <c:v>3395</c:v>
                </c:pt>
                <c:pt idx="36">
                  <c:v>3536.5</c:v>
                </c:pt>
                <c:pt idx="37">
                  <c:v>3599</c:v>
                </c:pt>
                <c:pt idx="38">
                  <c:v>3617.5</c:v>
                </c:pt>
                <c:pt idx="39">
                  <c:v>3640</c:v>
                </c:pt>
                <c:pt idx="40">
                  <c:v>3646</c:v>
                </c:pt>
                <c:pt idx="41">
                  <c:v>3648</c:v>
                </c:pt>
                <c:pt idx="42">
                  <c:v>3648</c:v>
                </c:pt>
                <c:pt idx="43">
                  <c:v>3704.5</c:v>
                </c:pt>
                <c:pt idx="44">
                  <c:v>3722.5</c:v>
                </c:pt>
              </c:numCache>
            </c:numRef>
          </c:xVal>
          <c:yVal>
            <c:numRef>
              <c:f>'A (old)'!$I$21:$I$993</c:f>
              <c:numCache>
                <c:formatCode>General</c:formatCode>
                <c:ptCount val="973"/>
                <c:pt idx="1">
                  <c:v>7.5000000004365575E-2</c:v>
                </c:pt>
                <c:pt idx="2">
                  <c:v>-0.18649999999615829</c:v>
                </c:pt>
                <c:pt idx="3">
                  <c:v>0.20150000000285218</c:v>
                </c:pt>
                <c:pt idx="4">
                  <c:v>-0.3504999999931897</c:v>
                </c:pt>
                <c:pt idx="5">
                  <c:v>0.70300000000133878</c:v>
                </c:pt>
                <c:pt idx="6">
                  <c:v>0.72000000000116415</c:v>
                </c:pt>
                <c:pt idx="7">
                  <c:v>0.69600000000355067</c:v>
                </c:pt>
                <c:pt idx="8">
                  <c:v>0.68500000000494765</c:v>
                </c:pt>
                <c:pt idx="9">
                  <c:v>0.67100000000937143</c:v>
                </c:pt>
                <c:pt idx="10">
                  <c:v>0.67100000000209548</c:v>
                </c:pt>
                <c:pt idx="11">
                  <c:v>-0.19350000000122236</c:v>
                </c:pt>
                <c:pt idx="12">
                  <c:v>0.66749999999592546</c:v>
                </c:pt>
                <c:pt idx="13">
                  <c:v>0.63350000000355067</c:v>
                </c:pt>
                <c:pt idx="14">
                  <c:v>0.66150000000197906</c:v>
                </c:pt>
                <c:pt idx="15">
                  <c:v>0.61450000000331784</c:v>
                </c:pt>
                <c:pt idx="16">
                  <c:v>0.61200000000098953</c:v>
                </c:pt>
                <c:pt idx="17">
                  <c:v>0.60900000000401633</c:v>
                </c:pt>
                <c:pt idx="18">
                  <c:v>0.60000000000582077</c:v>
                </c:pt>
                <c:pt idx="19">
                  <c:v>0.59549999999580905</c:v>
                </c:pt>
                <c:pt idx="20">
                  <c:v>0.57549999999901047</c:v>
                </c:pt>
                <c:pt idx="21">
                  <c:v>0.54850000000442378</c:v>
                </c:pt>
                <c:pt idx="22">
                  <c:v>0.49749999999767169</c:v>
                </c:pt>
                <c:pt idx="23">
                  <c:v>0.43699999999807915</c:v>
                </c:pt>
                <c:pt idx="24">
                  <c:v>0.35050000000774162</c:v>
                </c:pt>
                <c:pt idx="25">
                  <c:v>0.28800000000046566</c:v>
                </c:pt>
                <c:pt idx="26">
                  <c:v>0.14650000000256114</c:v>
                </c:pt>
                <c:pt idx="27">
                  <c:v>6.1000000001513399E-2</c:v>
                </c:pt>
                <c:pt idx="28">
                  <c:v>3.19999999992433E-2</c:v>
                </c:pt>
                <c:pt idx="29">
                  <c:v>-3.8999999997031409E-2</c:v>
                </c:pt>
                <c:pt idx="30">
                  <c:v>-0.1284999999916181</c:v>
                </c:pt>
                <c:pt idx="31">
                  <c:v>-0.18650000000343425</c:v>
                </c:pt>
                <c:pt idx="32">
                  <c:v>-0.27399999999761349</c:v>
                </c:pt>
                <c:pt idx="33">
                  <c:v>-0.26849999999831198</c:v>
                </c:pt>
                <c:pt idx="34">
                  <c:v>-0.30050000000483124</c:v>
                </c:pt>
                <c:pt idx="35">
                  <c:v>-0.36399999999412103</c:v>
                </c:pt>
                <c:pt idx="36">
                  <c:v>-0.51449999999749707</c:v>
                </c:pt>
                <c:pt idx="37">
                  <c:v>-0.58999999999650754</c:v>
                </c:pt>
                <c:pt idx="38">
                  <c:v>-0.60850000000209548</c:v>
                </c:pt>
                <c:pt idx="39">
                  <c:v>-0.61699999999837019</c:v>
                </c:pt>
                <c:pt idx="40">
                  <c:v>-0.63200000000506407</c:v>
                </c:pt>
                <c:pt idx="41">
                  <c:v>-0.64199999999982538</c:v>
                </c:pt>
                <c:pt idx="42">
                  <c:v>-0.62399999999615829</c:v>
                </c:pt>
                <c:pt idx="43">
                  <c:v>-0.6875</c:v>
                </c:pt>
                <c:pt idx="44">
                  <c:v>-0.72450000000389991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29CF-43DB-BA40-F7EE530F65AB}"/>
            </c:ext>
          </c:extLst>
        </c:ser>
        <c:ser>
          <c:idx val="3"/>
          <c:order val="2"/>
          <c:tx>
            <c:strRef>
              <c:f>'A (old)'!$J$20</c:f>
              <c:strCache>
                <c:ptCount val="1"/>
                <c:pt idx="0">
                  <c:v>S2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(old)'!$D$21:$D$44</c:f>
                <c:numCache>
                  <c:formatCode>General</c:formatCode>
                  <c:ptCount val="24"/>
                  <c:pt idx="0">
                    <c:v>0</c:v>
                  </c:pt>
                </c:numCache>
              </c:numRef>
            </c:plus>
            <c:minus>
              <c:numRef>
                <c:f>'A (old)'!$D$21:$D$44</c:f>
                <c:numCache>
                  <c:formatCode>General</c:formatCode>
                  <c:ptCount val="24"/>
                  <c:pt idx="0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1132</c:v>
                </c:pt>
                <c:pt idx="2">
                  <c:v>1204.5</c:v>
                </c:pt>
                <c:pt idx="3">
                  <c:v>1211.5</c:v>
                </c:pt>
                <c:pt idx="4">
                  <c:v>1214.5</c:v>
                </c:pt>
                <c:pt idx="5">
                  <c:v>2464</c:v>
                </c:pt>
                <c:pt idx="6">
                  <c:v>2468</c:v>
                </c:pt>
                <c:pt idx="7">
                  <c:v>2470</c:v>
                </c:pt>
                <c:pt idx="8">
                  <c:v>2474</c:v>
                </c:pt>
                <c:pt idx="9">
                  <c:v>2492</c:v>
                </c:pt>
                <c:pt idx="10">
                  <c:v>2494</c:v>
                </c:pt>
                <c:pt idx="11">
                  <c:v>2504.5</c:v>
                </c:pt>
                <c:pt idx="12">
                  <c:v>2504.5</c:v>
                </c:pt>
                <c:pt idx="13">
                  <c:v>2510.5</c:v>
                </c:pt>
                <c:pt idx="14">
                  <c:v>2512.5</c:v>
                </c:pt>
                <c:pt idx="15">
                  <c:v>2542.5</c:v>
                </c:pt>
                <c:pt idx="16">
                  <c:v>2557</c:v>
                </c:pt>
                <c:pt idx="17">
                  <c:v>2559</c:v>
                </c:pt>
                <c:pt idx="18">
                  <c:v>2563</c:v>
                </c:pt>
                <c:pt idx="19">
                  <c:v>2577.5</c:v>
                </c:pt>
                <c:pt idx="20">
                  <c:v>2591.5</c:v>
                </c:pt>
                <c:pt idx="21">
                  <c:v>2615.5</c:v>
                </c:pt>
                <c:pt idx="22">
                  <c:v>2676.5</c:v>
                </c:pt>
                <c:pt idx="23">
                  <c:v>2713</c:v>
                </c:pt>
                <c:pt idx="24">
                  <c:v>2771.5</c:v>
                </c:pt>
                <c:pt idx="25">
                  <c:v>2824</c:v>
                </c:pt>
                <c:pt idx="26">
                  <c:v>2957.5</c:v>
                </c:pt>
                <c:pt idx="27">
                  <c:v>3033</c:v>
                </c:pt>
                <c:pt idx="28">
                  <c:v>3065</c:v>
                </c:pt>
                <c:pt idx="29">
                  <c:v>3122</c:v>
                </c:pt>
                <c:pt idx="30">
                  <c:v>3192.5</c:v>
                </c:pt>
                <c:pt idx="31">
                  <c:v>3261.5</c:v>
                </c:pt>
                <c:pt idx="32">
                  <c:v>3328</c:v>
                </c:pt>
                <c:pt idx="33">
                  <c:v>3332.5</c:v>
                </c:pt>
                <c:pt idx="34">
                  <c:v>3346.5</c:v>
                </c:pt>
                <c:pt idx="35">
                  <c:v>3395</c:v>
                </c:pt>
                <c:pt idx="36">
                  <c:v>3536.5</c:v>
                </c:pt>
                <c:pt idx="37">
                  <c:v>3599</c:v>
                </c:pt>
                <c:pt idx="38">
                  <c:v>3617.5</c:v>
                </c:pt>
                <c:pt idx="39">
                  <c:v>3640</c:v>
                </c:pt>
                <c:pt idx="40">
                  <c:v>3646</c:v>
                </c:pt>
                <c:pt idx="41">
                  <c:v>3648</c:v>
                </c:pt>
                <c:pt idx="42">
                  <c:v>3648</c:v>
                </c:pt>
                <c:pt idx="43">
                  <c:v>3704.5</c:v>
                </c:pt>
                <c:pt idx="44">
                  <c:v>3722.5</c:v>
                </c:pt>
              </c:numCache>
            </c:numRef>
          </c:xVal>
          <c:yVal>
            <c:numRef>
              <c:f>'A (old)'!$J$21:$J$993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29CF-43DB-BA40-F7EE530F65AB}"/>
            </c:ext>
          </c:extLst>
        </c:ser>
        <c:ser>
          <c:idx val="4"/>
          <c:order val="3"/>
          <c:tx>
            <c:strRef>
              <c:f>'A (old)'!$K$20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(old)'!$D$21:$D$93</c:f>
                <c:numCache>
                  <c:formatCode>General</c:formatCode>
                  <c:ptCount val="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plus>
            <c:minus>
              <c:numRef>
                <c:f>'A (old)'!$D$21:$D$93</c:f>
                <c:numCache>
                  <c:formatCode>General</c:formatCode>
                  <c:ptCount val="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1132</c:v>
                </c:pt>
                <c:pt idx="2">
                  <c:v>1204.5</c:v>
                </c:pt>
                <c:pt idx="3">
                  <c:v>1211.5</c:v>
                </c:pt>
                <c:pt idx="4">
                  <c:v>1214.5</c:v>
                </c:pt>
                <c:pt idx="5">
                  <c:v>2464</c:v>
                </c:pt>
                <c:pt idx="6">
                  <c:v>2468</c:v>
                </c:pt>
                <c:pt idx="7">
                  <c:v>2470</c:v>
                </c:pt>
                <c:pt idx="8">
                  <c:v>2474</c:v>
                </c:pt>
                <c:pt idx="9">
                  <c:v>2492</c:v>
                </c:pt>
                <c:pt idx="10">
                  <c:v>2494</c:v>
                </c:pt>
                <c:pt idx="11">
                  <c:v>2504.5</c:v>
                </c:pt>
                <c:pt idx="12">
                  <c:v>2504.5</c:v>
                </c:pt>
                <c:pt idx="13">
                  <c:v>2510.5</c:v>
                </c:pt>
                <c:pt idx="14">
                  <c:v>2512.5</c:v>
                </c:pt>
                <c:pt idx="15">
                  <c:v>2542.5</c:v>
                </c:pt>
                <c:pt idx="16">
                  <c:v>2557</c:v>
                </c:pt>
                <c:pt idx="17">
                  <c:v>2559</c:v>
                </c:pt>
                <c:pt idx="18">
                  <c:v>2563</c:v>
                </c:pt>
                <c:pt idx="19">
                  <c:v>2577.5</c:v>
                </c:pt>
                <c:pt idx="20">
                  <c:v>2591.5</c:v>
                </c:pt>
                <c:pt idx="21">
                  <c:v>2615.5</c:v>
                </c:pt>
                <c:pt idx="22">
                  <c:v>2676.5</c:v>
                </c:pt>
                <c:pt idx="23">
                  <c:v>2713</c:v>
                </c:pt>
                <c:pt idx="24">
                  <c:v>2771.5</c:v>
                </c:pt>
                <c:pt idx="25">
                  <c:v>2824</c:v>
                </c:pt>
                <c:pt idx="26">
                  <c:v>2957.5</c:v>
                </c:pt>
                <c:pt idx="27">
                  <c:v>3033</c:v>
                </c:pt>
                <c:pt idx="28">
                  <c:v>3065</c:v>
                </c:pt>
                <c:pt idx="29">
                  <c:v>3122</c:v>
                </c:pt>
                <c:pt idx="30">
                  <c:v>3192.5</c:v>
                </c:pt>
                <c:pt idx="31">
                  <c:v>3261.5</c:v>
                </c:pt>
                <c:pt idx="32">
                  <c:v>3328</c:v>
                </c:pt>
                <c:pt idx="33">
                  <c:v>3332.5</c:v>
                </c:pt>
                <c:pt idx="34">
                  <c:v>3346.5</c:v>
                </c:pt>
                <c:pt idx="35">
                  <c:v>3395</c:v>
                </c:pt>
                <c:pt idx="36">
                  <c:v>3536.5</c:v>
                </c:pt>
                <c:pt idx="37">
                  <c:v>3599</c:v>
                </c:pt>
                <c:pt idx="38">
                  <c:v>3617.5</c:v>
                </c:pt>
                <c:pt idx="39">
                  <c:v>3640</c:v>
                </c:pt>
                <c:pt idx="40">
                  <c:v>3646</c:v>
                </c:pt>
                <c:pt idx="41">
                  <c:v>3648</c:v>
                </c:pt>
                <c:pt idx="42">
                  <c:v>3648</c:v>
                </c:pt>
                <c:pt idx="43">
                  <c:v>3704.5</c:v>
                </c:pt>
                <c:pt idx="44">
                  <c:v>3722.5</c:v>
                </c:pt>
              </c:numCache>
            </c:numRef>
          </c:xVal>
          <c:yVal>
            <c:numRef>
              <c:f>'A (old)'!$K$21:$K$993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29CF-43DB-BA40-F7EE530F65AB}"/>
            </c:ext>
          </c:extLst>
        </c:ser>
        <c:ser>
          <c:idx val="2"/>
          <c:order val="4"/>
          <c:tx>
            <c:strRef>
              <c:f>'A (old)'!$L$20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(old)'!$D$21:$D$93</c:f>
                <c:numCache>
                  <c:formatCode>General</c:formatCode>
                  <c:ptCount val="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plus>
            <c:minus>
              <c:numRef>
                <c:f>'A (old)'!$D$21:$D$93</c:f>
                <c:numCache>
                  <c:formatCode>General</c:formatCode>
                  <c:ptCount val="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1132</c:v>
                </c:pt>
                <c:pt idx="2">
                  <c:v>1204.5</c:v>
                </c:pt>
                <c:pt idx="3">
                  <c:v>1211.5</c:v>
                </c:pt>
                <c:pt idx="4">
                  <c:v>1214.5</c:v>
                </c:pt>
                <c:pt idx="5">
                  <c:v>2464</c:v>
                </c:pt>
                <c:pt idx="6">
                  <c:v>2468</c:v>
                </c:pt>
                <c:pt idx="7">
                  <c:v>2470</c:v>
                </c:pt>
                <c:pt idx="8">
                  <c:v>2474</c:v>
                </c:pt>
                <c:pt idx="9">
                  <c:v>2492</c:v>
                </c:pt>
                <c:pt idx="10">
                  <c:v>2494</c:v>
                </c:pt>
                <c:pt idx="11">
                  <c:v>2504.5</c:v>
                </c:pt>
                <c:pt idx="12">
                  <c:v>2504.5</c:v>
                </c:pt>
                <c:pt idx="13">
                  <c:v>2510.5</c:v>
                </c:pt>
                <c:pt idx="14">
                  <c:v>2512.5</c:v>
                </c:pt>
                <c:pt idx="15">
                  <c:v>2542.5</c:v>
                </c:pt>
                <c:pt idx="16">
                  <c:v>2557</c:v>
                </c:pt>
                <c:pt idx="17">
                  <c:v>2559</c:v>
                </c:pt>
                <c:pt idx="18">
                  <c:v>2563</c:v>
                </c:pt>
                <c:pt idx="19">
                  <c:v>2577.5</c:v>
                </c:pt>
                <c:pt idx="20">
                  <c:v>2591.5</c:v>
                </c:pt>
                <c:pt idx="21">
                  <c:v>2615.5</c:v>
                </c:pt>
                <c:pt idx="22">
                  <c:v>2676.5</c:v>
                </c:pt>
                <c:pt idx="23">
                  <c:v>2713</c:v>
                </c:pt>
                <c:pt idx="24">
                  <c:v>2771.5</c:v>
                </c:pt>
                <c:pt idx="25">
                  <c:v>2824</c:v>
                </c:pt>
                <c:pt idx="26">
                  <c:v>2957.5</c:v>
                </c:pt>
                <c:pt idx="27">
                  <c:v>3033</c:v>
                </c:pt>
                <c:pt idx="28">
                  <c:v>3065</c:v>
                </c:pt>
                <c:pt idx="29">
                  <c:v>3122</c:v>
                </c:pt>
                <c:pt idx="30">
                  <c:v>3192.5</c:v>
                </c:pt>
                <c:pt idx="31">
                  <c:v>3261.5</c:v>
                </c:pt>
                <c:pt idx="32">
                  <c:v>3328</c:v>
                </c:pt>
                <c:pt idx="33">
                  <c:v>3332.5</c:v>
                </c:pt>
                <c:pt idx="34">
                  <c:v>3346.5</c:v>
                </c:pt>
                <c:pt idx="35">
                  <c:v>3395</c:v>
                </c:pt>
                <c:pt idx="36">
                  <c:v>3536.5</c:v>
                </c:pt>
                <c:pt idx="37">
                  <c:v>3599</c:v>
                </c:pt>
                <c:pt idx="38">
                  <c:v>3617.5</c:v>
                </c:pt>
                <c:pt idx="39">
                  <c:v>3640</c:v>
                </c:pt>
                <c:pt idx="40">
                  <c:v>3646</c:v>
                </c:pt>
                <c:pt idx="41">
                  <c:v>3648</c:v>
                </c:pt>
                <c:pt idx="42">
                  <c:v>3648</c:v>
                </c:pt>
                <c:pt idx="43">
                  <c:v>3704.5</c:v>
                </c:pt>
                <c:pt idx="44">
                  <c:v>3722.5</c:v>
                </c:pt>
              </c:numCache>
            </c:numRef>
          </c:xVal>
          <c:yVal>
            <c:numRef>
              <c:f>'A (old)'!$L$21:$L$993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29CF-43DB-BA40-F7EE530F65AB}"/>
            </c:ext>
          </c:extLst>
        </c:ser>
        <c:ser>
          <c:idx val="5"/>
          <c:order val="5"/>
          <c:tx>
            <c:strRef>
              <c:f>'A (old)'!$M$20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(old)'!$D$21:$D$93</c:f>
                <c:numCache>
                  <c:formatCode>General</c:formatCode>
                  <c:ptCount val="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plus>
            <c:minus>
              <c:numRef>
                <c:f>'A (old)'!$D$21:$D$93</c:f>
                <c:numCache>
                  <c:formatCode>General</c:formatCode>
                  <c:ptCount val="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1132</c:v>
                </c:pt>
                <c:pt idx="2">
                  <c:v>1204.5</c:v>
                </c:pt>
                <c:pt idx="3">
                  <c:v>1211.5</c:v>
                </c:pt>
                <c:pt idx="4">
                  <c:v>1214.5</c:v>
                </c:pt>
                <c:pt idx="5">
                  <c:v>2464</c:v>
                </c:pt>
                <c:pt idx="6">
                  <c:v>2468</c:v>
                </c:pt>
                <c:pt idx="7">
                  <c:v>2470</c:v>
                </c:pt>
                <c:pt idx="8">
                  <c:v>2474</c:v>
                </c:pt>
                <c:pt idx="9">
                  <c:v>2492</c:v>
                </c:pt>
                <c:pt idx="10">
                  <c:v>2494</c:v>
                </c:pt>
                <c:pt idx="11">
                  <c:v>2504.5</c:v>
                </c:pt>
                <c:pt idx="12">
                  <c:v>2504.5</c:v>
                </c:pt>
                <c:pt idx="13">
                  <c:v>2510.5</c:v>
                </c:pt>
                <c:pt idx="14">
                  <c:v>2512.5</c:v>
                </c:pt>
                <c:pt idx="15">
                  <c:v>2542.5</c:v>
                </c:pt>
                <c:pt idx="16">
                  <c:v>2557</c:v>
                </c:pt>
                <c:pt idx="17">
                  <c:v>2559</c:v>
                </c:pt>
                <c:pt idx="18">
                  <c:v>2563</c:v>
                </c:pt>
                <c:pt idx="19">
                  <c:v>2577.5</c:v>
                </c:pt>
                <c:pt idx="20">
                  <c:v>2591.5</c:v>
                </c:pt>
                <c:pt idx="21">
                  <c:v>2615.5</c:v>
                </c:pt>
                <c:pt idx="22">
                  <c:v>2676.5</c:v>
                </c:pt>
                <c:pt idx="23">
                  <c:v>2713</c:v>
                </c:pt>
                <c:pt idx="24">
                  <c:v>2771.5</c:v>
                </c:pt>
                <c:pt idx="25">
                  <c:v>2824</c:v>
                </c:pt>
                <c:pt idx="26">
                  <c:v>2957.5</c:v>
                </c:pt>
                <c:pt idx="27">
                  <c:v>3033</c:v>
                </c:pt>
                <c:pt idx="28">
                  <c:v>3065</c:v>
                </c:pt>
                <c:pt idx="29">
                  <c:v>3122</c:v>
                </c:pt>
                <c:pt idx="30">
                  <c:v>3192.5</c:v>
                </c:pt>
                <c:pt idx="31">
                  <c:v>3261.5</c:v>
                </c:pt>
                <c:pt idx="32">
                  <c:v>3328</c:v>
                </c:pt>
                <c:pt idx="33">
                  <c:v>3332.5</c:v>
                </c:pt>
                <c:pt idx="34">
                  <c:v>3346.5</c:v>
                </c:pt>
                <c:pt idx="35">
                  <c:v>3395</c:v>
                </c:pt>
                <c:pt idx="36">
                  <c:v>3536.5</c:v>
                </c:pt>
                <c:pt idx="37">
                  <c:v>3599</c:v>
                </c:pt>
                <c:pt idx="38">
                  <c:v>3617.5</c:v>
                </c:pt>
                <c:pt idx="39">
                  <c:v>3640</c:v>
                </c:pt>
                <c:pt idx="40">
                  <c:v>3646</c:v>
                </c:pt>
                <c:pt idx="41">
                  <c:v>3648</c:v>
                </c:pt>
                <c:pt idx="42">
                  <c:v>3648</c:v>
                </c:pt>
                <c:pt idx="43">
                  <c:v>3704.5</c:v>
                </c:pt>
                <c:pt idx="44">
                  <c:v>3722.5</c:v>
                </c:pt>
              </c:numCache>
            </c:numRef>
          </c:xVal>
          <c:yVal>
            <c:numRef>
              <c:f>'A (old)'!$M$21:$M$993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29CF-43DB-BA40-F7EE530F65AB}"/>
            </c:ext>
          </c:extLst>
        </c:ser>
        <c:ser>
          <c:idx val="6"/>
          <c:order val="6"/>
          <c:tx>
            <c:strRef>
              <c:f>'A (old)'!$N$20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 (old)'!$D$21:$D$93</c:f>
                <c:numCache>
                  <c:formatCode>General</c:formatCode>
                  <c:ptCount val="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plus>
            <c:minus>
              <c:numRef>
                <c:f>'A (old)'!$D$21:$D$93</c:f>
                <c:numCache>
                  <c:formatCode>General</c:formatCode>
                  <c:ptCount val="73"/>
                  <c:pt idx="0">
                    <c:v>0</c:v>
                  </c:pt>
                  <c:pt idx="26">
                    <c:v>7.0000000000000001E-3</c:v>
                  </c:pt>
                  <c:pt idx="27">
                    <c:v>6.0000000000000001E-3</c:v>
                  </c:pt>
                  <c:pt idx="28">
                    <c:v>4.0000000000000001E-3</c:v>
                  </c:pt>
                  <c:pt idx="29">
                    <c:v>7.0000000000000001E-3</c:v>
                  </c:pt>
                  <c:pt idx="30">
                    <c:v>7.0000000000000001E-3</c:v>
                  </c:pt>
                  <c:pt idx="32">
                    <c:v>5.0000000000000001E-3</c:v>
                  </c:pt>
                  <c:pt idx="33">
                    <c:v>8.0000000000000002E-3</c:v>
                  </c:pt>
                  <c:pt idx="34">
                    <c:v>8.9999999999999993E-3</c:v>
                  </c:pt>
                  <c:pt idx="35">
                    <c:v>7.0000000000000001E-3</c:v>
                  </c:pt>
                  <c:pt idx="36">
                    <c:v>6.0000000000000001E-3</c:v>
                  </c:pt>
                  <c:pt idx="37">
                    <c:v>5.0000000000000001E-3</c:v>
                  </c:pt>
                  <c:pt idx="38">
                    <c:v>8.0000000000000002E-3</c:v>
                  </c:pt>
                  <c:pt idx="39">
                    <c:v>5.0000000000000001E-3</c:v>
                  </c:pt>
                  <c:pt idx="40">
                    <c:v>7.0000000000000001E-3</c:v>
                  </c:pt>
                  <c:pt idx="41">
                    <c:v>7.0000000000000001E-3</c:v>
                  </c:pt>
                  <c:pt idx="42">
                    <c:v>4.0000000000000001E-3</c:v>
                  </c:pt>
                  <c:pt idx="43">
                    <c:v>8.0000000000000002E-3</c:v>
                  </c:pt>
                  <c:pt idx="44">
                    <c:v>6.0000000000000001E-3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 (old)'!$F$21:$F$993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1132</c:v>
                </c:pt>
                <c:pt idx="2">
                  <c:v>1204.5</c:v>
                </c:pt>
                <c:pt idx="3">
                  <c:v>1211.5</c:v>
                </c:pt>
                <c:pt idx="4">
                  <c:v>1214.5</c:v>
                </c:pt>
                <c:pt idx="5">
                  <c:v>2464</c:v>
                </c:pt>
                <c:pt idx="6">
                  <c:v>2468</c:v>
                </c:pt>
                <c:pt idx="7">
                  <c:v>2470</c:v>
                </c:pt>
                <c:pt idx="8">
                  <c:v>2474</c:v>
                </c:pt>
                <c:pt idx="9">
                  <c:v>2492</c:v>
                </c:pt>
                <c:pt idx="10">
                  <c:v>2494</c:v>
                </c:pt>
                <c:pt idx="11">
                  <c:v>2504.5</c:v>
                </c:pt>
                <c:pt idx="12">
                  <c:v>2504.5</c:v>
                </c:pt>
                <c:pt idx="13">
                  <c:v>2510.5</c:v>
                </c:pt>
                <c:pt idx="14">
                  <c:v>2512.5</c:v>
                </c:pt>
                <c:pt idx="15">
                  <c:v>2542.5</c:v>
                </c:pt>
                <c:pt idx="16">
                  <c:v>2557</c:v>
                </c:pt>
                <c:pt idx="17">
                  <c:v>2559</c:v>
                </c:pt>
                <c:pt idx="18">
                  <c:v>2563</c:v>
                </c:pt>
                <c:pt idx="19">
                  <c:v>2577.5</c:v>
                </c:pt>
                <c:pt idx="20">
                  <c:v>2591.5</c:v>
                </c:pt>
                <c:pt idx="21">
                  <c:v>2615.5</c:v>
                </c:pt>
                <c:pt idx="22">
                  <c:v>2676.5</c:v>
                </c:pt>
                <c:pt idx="23">
                  <c:v>2713</c:v>
                </c:pt>
                <c:pt idx="24">
                  <c:v>2771.5</c:v>
                </c:pt>
                <c:pt idx="25">
                  <c:v>2824</c:v>
                </c:pt>
                <c:pt idx="26">
                  <c:v>2957.5</c:v>
                </c:pt>
                <c:pt idx="27">
                  <c:v>3033</c:v>
                </c:pt>
                <c:pt idx="28">
                  <c:v>3065</c:v>
                </c:pt>
                <c:pt idx="29">
                  <c:v>3122</c:v>
                </c:pt>
                <c:pt idx="30">
                  <c:v>3192.5</c:v>
                </c:pt>
                <c:pt idx="31">
                  <c:v>3261.5</c:v>
                </c:pt>
                <c:pt idx="32">
                  <c:v>3328</c:v>
                </c:pt>
                <c:pt idx="33">
                  <c:v>3332.5</c:v>
                </c:pt>
                <c:pt idx="34">
                  <c:v>3346.5</c:v>
                </c:pt>
                <c:pt idx="35">
                  <c:v>3395</c:v>
                </c:pt>
                <c:pt idx="36">
                  <c:v>3536.5</c:v>
                </c:pt>
                <c:pt idx="37">
                  <c:v>3599</c:v>
                </c:pt>
                <c:pt idx="38">
                  <c:v>3617.5</c:v>
                </c:pt>
                <c:pt idx="39">
                  <c:v>3640</c:v>
                </c:pt>
                <c:pt idx="40">
                  <c:v>3646</c:v>
                </c:pt>
                <c:pt idx="41">
                  <c:v>3648</c:v>
                </c:pt>
                <c:pt idx="42">
                  <c:v>3648</c:v>
                </c:pt>
                <c:pt idx="43">
                  <c:v>3704.5</c:v>
                </c:pt>
                <c:pt idx="44">
                  <c:v>3722.5</c:v>
                </c:pt>
              </c:numCache>
            </c:numRef>
          </c:xVal>
          <c:yVal>
            <c:numRef>
              <c:f>'A (old)'!$N$21:$N$993</c:f>
              <c:numCache>
                <c:formatCode>General</c:formatCode>
                <c:ptCount val="973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29CF-43DB-BA40-F7EE530F65AB}"/>
            </c:ext>
          </c:extLst>
        </c:ser>
        <c:ser>
          <c:idx val="7"/>
          <c:order val="7"/>
          <c:tx>
            <c:strRef>
              <c:f>'A (old)'!$O$20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 (old)'!$F$21:$F$993</c:f>
              <c:numCache>
                <c:formatCode>General</c:formatCode>
                <c:ptCount val="973"/>
                <c:pt idx="0">
                  <c:v>0</c:v>
                </c:pt>
                <c:pt idx="1">
                  <c:v>1132</c:v>
                </c:pt>
                <c:pt idx="2">
                  <c:v>1204.5</c:v>
                </c:pt>
                <c:pt idx="3">
                  <c:v>1211.5</c:v>
                </c:pt>
                <c:pt idx="4">
                  <c:v>1214.5</c:v>
                </c:pt>
                <c:pt idx="5">
                  <c:v>2464</c:v>
                </c:pt>
                <c:pt idx="6">
                  <c:v>2468</c:v>
                </c:pt>
                <c:pt idx="7">
                  <c:v>2470</c:v>
                </c:pt>
                <c:pt idx="8">
                  <c:v>2474</c:v>
                </c:pt>
                <c:pt idx="9">
                  <c:v>2492</c:v>
                </c:pt>
                <c:pt idx="10">
                  <c:v>2494</c:v>
                </c:pt>
                <c:pt idx="11">
                  <c:v>2504.5</c:v>
                </c:pt>
                <c:pt idx="12">
                  <c:v>2504.5</c:v>
                </c:pt>
                <c:pt idx="13">
                  <c:v>2510.5</c:v>
                </c:pt>
                <c:pt idx="14">
                  <c:v>2512.5</c:v>
                </c:pt>
                <c:pt idx="15">
                  <c:v>2542.5</c:v>
                </c:pt>
                <c:pt idx="16">
                  <c:v>2557</c:v>
                </c:pt>
                <c:pt idx="17">
                  <c:v>2559</c:v>
                </c:pt>
                <c:pt idx="18">
                  <c:v>2563</c:v>
                </c:pt>
                <c:pt idx="19">
                  <c:v>2577.5</c:v>
                </c:pt>
                <c:pt idx="20">
                  <c:v>2591.5</c:v>
                </c:pt>
                <c:pt idx="21">
                  <c:v>2615.5</c:v>
                </c:pt>
                <c:pt idx="22">
                  <c:v>2676.5</c:v>
                </c:pt>
                <c:pt idx="23">
                  <c:v>2713</c:v>
                </c:pt>
                <c:pt idx="24">
                  <c:v>2771.5</c:v>
                </c:pt>
                <c:pt idx="25">
                  <c:v>2824</c:v>
                </c:pt>
                <c:pt idx="26">
                  <c:v>2957.5</c:v>
                </c:pt>
                <c:pt idx="27">
                  <c:v>3033</c:v>
                </c:pt>
                <c:pt idx="28">
                  <c:v>3065</c:v>
                </c:pt>
                <c:pt idx="29">
                  <c:v>3122</c:v>
                </c:pt>
                <c:pt idx="30">
                  <c:v>3192.5</c:v>
                </c:pt>
                <c:pt idx="31">
                  <c:v>3261.5</c:v>
                </c:pt>
                <c:pt idx="32">
                  <c:v>3328</c:v>
                </c:pt>
                <c:pt idx="33">
                  <c:v>3332.5</c:v>
                </c:pt>
                <c:pt idx="34">
                  <c:v>3346.5</c:v>
                </c:pt>
                <c:pt idx="35">
                  <c:v>3395</c:v>
                </c:pt>
                <c:pt idx="36">
                  <c:v>3536.5</c:v>
                </c:pt>
                <c:pt idx="37">
                  <c:v>3599</c:v>
                </c:pt>
                <c:pt idx="38">
                  <c:v>3617.5</c:v>
                </c:pt>
                <c:pt idx="39">
                  <c:v>3640</c:v>
                </c:pt>
                <c:pt idx="40">
                  <c:v>3646</c:v>
                </c:pt>
                <c:pt idx="41">
                  <c:v>3648</c:v>
                </c:pt>
                <c:pt idx="42">
                  <c:v>3648</c:v>
                </c:pt>
                <c:pt idx="43">
                  <c:v>3704.5</c:v>
                </c:pt>
                <c:pt idx="44">
                  <c:v>3722.5</c:v>
                </c:pt>
              </c:numCache>
            </c:numRef>
          </c:xVal>
          <c:yVal>
            <c:numRef>
              <c:f>'A (old)'!$O$21:$O$993</c:f>
              <c:numCache>
                <c:formatCode>General</c:formatCode>
                <c:ptCount val="973"/>
                <c:pt idx="0">
                  <c:v>3.5237303935527224</c:v>
                </c:pt>
                <c:pt idx="1">
                  <c:v>2.2326230976063082</c:v>
                </c:pt>
                <c:pt idx="2">
                  <c:v>2.1499329218500227</c:v>
                </c:pt>
                <c:pt idx="3">
                  <c:v>2.1419490428114845</c:v>
                </c:pt>
                <c:pt idx="4">
                  <c:v>2.1385273803663969</c:v>
                </c:pt>
                <c:pt idx="5">
                  <c:v>0.71340497198738184</c:v>
                </c:pt>
                <c:pt idx="6">
                  <c:v>0.7088427553939316</c:v>
                </c:pt>
                <c:pt idx="7">
                  <c:v>0.7065616470972067</c:v>
                </c:pt>
                <c:pt idx="8">
                  <c:v>0.70199943050375646</c:v>
                </c:pt>
                <c:pt idx="9">
                  <c:v>0.68146945583323015</c:v>
                </c:pt>
                <c:pt idx="10">
                  <c:v>0.67918834753650525</c:v>
                </c:pt>
                <c:pt idx="11">
                  <c:v>0.66721252897869832</c:v>
                </c:pt>
                <c:pt idx="12">
                  <c:v>0.66721252897869832</c:v>
                </c:pt>
                <c:pt idx="13">
                  <c:v>0.66036920408852318</c:v>
                </c:pt>
                <c:pt idx="14">
                  <c:v>0.65808809579179783</c:v>
                </c:pt>
                <c:pt idx="15">
                  <c:v>0.62387147134092125</c:v>
                </c:pt>
                <c:pt idx="16">
                  <c:v>0.60733343618966407</c:v>
                </c:pt>
                <c:pt idx="17">
                  <c:v>0.60505232789293872</c:v>
                </c:pt>
                <c:pt idx="18">
                  <c:v>0.60049011129948893</c:v>
                </c:pt>
                <c:pt idx="19">
                  <c:v>0.58395207614823175</c:v>
                </c:pt>
                <c:pt idx="20">
                  <c:v>0.56798431807115568</c:v>
                </c:pt>
                <c:pt idx="21">
                  <c:v>0.54061101851045468</c:v>
                </c:pt>
                <c:pt idx="22">
                  <c:v>0.47103721546033839</c:v>
                </c:pt>
                <c:pt idx="23">
                  <c:v>0.4294069890451051</c:v>
                </c:pt>
                <c:pt idx="24">
                  <c:v>0.36268457136589571</c:v>
                </c:pt>
                <c:pt idx="25">
                  <c:v>0.30280547857686146</c:v>
                </c:pt>
                <c:pt idx="26">
                  <c:v>0.15054149977046016</c:v>
                </c:pt>
                <c:pt idx="27">
                  <c:v>6.4429661569086694E-2</c:v>
                </c:pt>
                <c:pt idx="28">
                  <c:v>2.7931928821485208E-2</c:v>
                </c:pt>
                <c:pt idx="29">
                  <c:v>-3.707965763518084E-2</c:v>
                </c:pt>
                <c:pt idx="30">
                  <c:v>-0.11748872509474095</c:v>
                </c:pt>
                <c:pt idx="31">
                  <c:v>-0.19618696133175728</c:v>
                </c:pt>
                <c:pt idx="32">
                  <c:v>-0.2720338121978676</c:v>
                </c:pt>
                <c:pt idx="33">
                  <c:v>-0.27716630586549895</c:v>
                </c:pt>
                <c:pt idx="34">
                  <c:v>-0.29313406394257457</c:v>
                </c:pt>
                <c:pt idx="35">
                  <c:v>-0.34845094013815858</c:v>
                </c:pt>
                <c:pt idx="36">
                  <c:v>-0.50983935213146037</c:v>
                </c:pt>
                <c:pt idx="37">
                  <c:v>-0.58112398640412</c:v>
                </c:pt>
                <c:pt idx="38">
                  <c:v>-0.60222423814882742</c:v>
                </c:pt>
                <c:pt idx="39">
                  <c:v>-0.62788670648698552</c:v>
                </c:pt>
                <c:pt idx="40">
                  <c:v>-0.63473003137716066</c:v>
                </c:pt>
                <c:pt idx="41">
                  <c:v>-0.63701113967388601</c:v>
                </c:pt>
                <c:pt idx="42">
                  <c:v>-0.63701113967388601</c:v>
                </c:pt>
                <c:pt idx="43">
                  <c:v>-0.7014524490563705</c:v>
                </c:pt>
                <c:pt idx="44">
                  <c:v>-0.72198242372689592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29CF-43DB-BA40-F7EE530F65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6257928"/>
        <c:axId val="1"/>
      </c:scatterChart>
      <c:valAx>
        <c:axId val="5162579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72770655734146"/>
              <c:y val="0.83437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7851239669421489E-2"/>
              <c:y val="0.3656249999999999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162579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3.9256198347107439E-2"/>
          <c:y val="0.91874999999999996"/>
          <c:w val="0.99173640485022019"/>
          <c:h val="0.9812499999999999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95250</xdr:colOff>
      <xdr:row>0</xdr:row>
      <xdr:rowOff>0</xdr:rowOff>
    </xdr:from>
    <xdr:to>
      <xdr:col>17</xdr:col>
      <xdr:colOff>466725</xdr:colOff>
      <xdr:row>18</xdr:row>
      <xdr:rowOff>19050</xdr:rowOff>
    </xdr:to>
    <xdr:graphicFrame macro="">
      <xdr:nvGraphicFramePr>
        <xdr:cNvPr id="50180" name="Chart 1">
          <a:extLst>
            <a:ext uri="{FF2B5EF4-FFF2-40B4-BE49-F238E27FC236}">
              <a16:creationId xmlns:a16="http://schemas.microsoft.com/office/drawing/2014/main" id="{3A984D59-9EA8-CF68-4617-B365F1A67B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590550</xdr:colOff>
      <xdr:row>0</xdr:row>
      <xdr:rowOff>47626</xdr:rowOff>
    </xdr:from>
    <xdr:to>
      <xdr:col>27</xdr:col>
      <xdr:colOff>76200</xdr:colOff>
      <xdr:row>17</xdr:row>
      <xdr:rowOff>171451</xdr:rowOff>
    </xdr:to>
    <xdr:graphicFrame macro="">
      <xdr:nvGraphicFramePr>
        <xdr:cNvPr id="50181" name="Chart 3">
          <a:extLst>
            <a:ext uri="{FF2B5EF4-FFF2-40B4-BE49-F238E27FC236}">
              <a16:creationId xmlns:a16="http://schemas.microsoft.com/office/drawing/2014/main" id="{9A9F9098-8592-CC2D-C550-ABDD026595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104775</xdr:colOff>
      <xdr:row>0</xdr:row>
      <xdr:rowOff>0</xdr:rowOff>
    </xdr:from>
    <xdr:to>
      <xdr:col>12</xdr:col>
      <xdr:colOff>95250</xdr:colOff>
      <xdr:row>18</xdr:row>
      <xdr:rowOff>19050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4D6A576C-1A25-066A-9CDD-9391BBD361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186" TargetMode="External"/><Relationship Id="rId3" Type="http://schemas.openxmlformats.org/officeDocument/2006/relationships/hyperlink" Target="http://www.konkoly.hu/cgi-bin/IBVS?2161" TargetMode="External"/><Relationship Id="rId7" Type="http://schemas.openxmlformats.org/officeDocument/2006/relationships/hyperlink" Target="http://var.astro.cz/oejv/issues/oejv0074.pdf" TargetMode="External"/><Relationship Id="rId2" Type="http://schemas.openxmlformats.org/officeDocument/2006/relationships/hyperlink" Target="http://www.konkoly.hu/cgi-bin/IBVS?2161" TargetMode="External"/><Relationship Id="rId1" Type="http://schemas.openxmlformats.org/officeDocument/2006/relationships/hyperlink" Target="http://www.konkoly.hu/cgi-bin/IBVS?2161" TargetMode="External"/><Relationship Id="rId6" Type="http://schemas.openxmlformats.org/officeDocument/2006/relationships/hyperlink" Target="http://var.astro.cz/oejv/issues/oejv0003.pdf" TargetMode="External"/><Relationship Id="rId5" Type="http://schemas.openxmlformats.org/officeDocument/2006/relationships/hyperlink" Target="http://var.astro.cz/oejv/issues/oejv0003.pdf" TargetMode="External"/><Relationship Id="rId10" Type="http://schemas.openxmlformats.org/officeDocument/2006/relationships/hyperlink" Target="http://www.bav-astro.de/sfs/BAVM_link.php?BAVMnr=225" TargetMode="External"/><Relationship Id="rId4" Type="http://schemas.openxmlformats.org/officeDocument/2006/relationships/hyperlink" Target="http://var.astro.cz/oejv/issues/oejv0074.pdf" TargetMode="External"/><Relationship Id="rId9" Type="http://schemas.openxmlformats.org/officeDocument/2006/relationships/hyperlink" Target="http://www.bav-astro.de/sfs/BAVM_link.php?BAVMnr=2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2"/>
  </sheetPr>
  <dimension ref="A1:AE222"/>
  <sheetViews>
    <sheetView tabSelected="1" workbookViewId="0">
      <pane xSplit="14" ySplit="21" topLeftCell="O73" activePane="bottomRight" state="frozen"/>
      <selection pane="topRight" activeCell="O1" sqref="O1"/>
      <selection pane="bottomLeft" activeCell="A22" sqref="A22"/>
      <selection pane="bottomRight" activeCell="D93" sqref="D93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4" ht="20.25">
      <c r="A1" s="1" t="s">
        <v>71</v>
      </c>
      <c r="N1">
        <v>7.0140000000000002</v>
      </c>
    </row>
    <row r="2" spans="1:14">
      <c r="A2" t="s">
        <v>27</v>
      </c>
      <c r="B2" s="16" t="s">
        <v>70</v>
      </c>
      <c r="N2">
        <f>+N1/2</f>
        <v>3.5070000000000001</v>
      </c>
    </row>
    <row r="3" spans="1:14" ht="13.5" thickBot="1">
      <c r="N3">
        <f>+N2/2</f>
        <v>1.7535000000000001</v>
      </c>
    </row>
    <row r="4" spans="1:14" ht="14.25" thickTop="1" thickBot="1">
      <c r="A4" s="8" t="s">
        <v>0</v>
      </c>
      <c r="C4" s="3">
        <v>37934.508999999998</v>
      </c>
      <c r="D4" s="4">
        <v>3.5070000000000001</v>
      </c>
    </row>
    <row r="5" spans="1:14" ht="13.5" thickTop="1">
      <c r="A5" s="17" t="s">
        <v>72</v>
      </c>
      <c r="B5" s="18"/>
      <c r="C5" s="19">
        <v>-9.5</v>
      </c>
      <c r="D5" s="18" t="s">
        <v>73</v>
      </c>
    </row>
    <row r="6" spans="1:14">
      <c r="A6" s="8" t="s">
        <v>1</v>
      </c>
    </row>
    <row r="7" spans="1:14">
      <c r="A7" t="s">
        <v>2</v>
      </c>
      <c r="C7">
        <f>+C4</f>
        <v>37934.508999999998</v>
      </c>
    </row>
    <row r="8" spans="1:14">
      <c r="A8" t="s">
        <v>3</v>
      </c>
      <c r="C8">
        <v>1.7529297229258187</v>
      </c>
    </row>
    <row r="9" spans="1:14">
      <c r="A9" s="37" t="s">
        <v>85</v>
      </c>
      <c r="B9" s="38">
        <v>36</v>
      </c>
      <c r="C9" s="35" t="str">
        <f>"F"&amp;B9</f>
        <v>F36</v>
      </c>
      <c r="D9" s="36" t="str">
        <f>"G"&amp;B9</f>
        <v>G36</v>
      </c>
    </row>
    <row r="10" spans="1:14" ht="13.5" thickBot="1">
      <c r="A10" s="18"/>
      <c r="B10" s="18"/>
      <c r="C10" s="7" t="s">
        <v>22</v>
      </c>
      <c r="D10" s="7" t="s">
        <v>23</v>
      </c>
      <c r="E10" s="18"/>
    </row>
    <row r="11" spans="1:14">
      <c r="A11" s="18" t="s">
        <v>16</v>
      </c>
      <c r="B11" s="18"/>
      <c r="C11" s="34">
        <f ca="1">INTERCEPT(INDIRECT($D$9):G991,INDIRECT($C$9):F991)</f>
        <v>1.974979958102098E-2</v>
      </c>
      <c r="D11" s="6"/>
      <c r="E11" s="18"/>
    </row>
    <row r="12" spans="1:14">
      <c r="A12" s="18" t="s">
        <v>17</v>
      </c>
      <c r="B12" s="18"/>
      <c r="C12" s="34">
        <f ca="1">SLOPE(INDIRECT($D$9):G991,INDIRECT($C$9):F991)</f>
        <v>-1.8109478093617386E-7</v>
      </c>
      <c r="D12" s="6"/>
      <c r="E12" s="18"/>
    </row>
    <row r="13" spans="1:14">
      <c r="A13" s="18" t="s">
        <v>21</v>
      </c>
      <c r="B13" s="18"/>
      <c r="C13" s="6" t="s">
        <v>14</v>
      </c>
    </row>
    <row r="14" spans="1:14">
      <c r="A14" s="18"/>
      <c r="B14" s="18"/>
      <c r="C14" s="18"/>
    </row>
    <row r="15" spans="1:14">
      <c r="A15" s="20" t="s">
        <v>18</v>
      </c>
      <c r="B15" s="18"/>
      <c r="C15" s="21">
        <f ca="1">(C7+C11)+(C8+C12)*INT(MAX(F21:F3532))</f>
        <v>55879.268469523915</v>
      </c>
      <c r="E15" s="22" t="s">
        <v>83</v>
      </c>
      <c r="F15" s="19">
        <v>1</v>
      </c>
    </row>
    <row r="16" spans="1:14">
      <c r="A16" s="24" t="s">
        <v>4</v>
      </c>
      <c r="B16" s="18"/>
      <c r="C16" s="25">
        <f ca="1">+C8+C12</f>
        <v>1.7529295418310378</v>
      </c>
      <c r="E16" s="22" t="s">
        <v>74</v>
      </c>
      <c r="F16" s="23">
        <f ca="1">NOW()+15018.5+$C$5/24</f>
        <v>60332.685701388888</v>
      </c>
    </row>
    <row r="17" spans="1:31" ht="13.5" thickBot="1">
      <c r="A17" s="22" t="s">
        <v>69</v>
      </c>
      <c r="B17" s="18"/>
      <c r="C17" s="18">
        <f>COUNT(C21:C2190)</f>
        <v>69</v>
      </c>
      <c r="E17" s="22" t="s">
        <v>84</v>
      </c>
      <c r="F17" s="23">
        <f ca="1">ROUND(2*(F16-$C$7)/$C$8,0)/2+F15</f>
        <v>12778.5</v>
      </c>
    </row>
    <row r="18" spans="1:31" ht="14.25" thickTop="1" thickBot="1">
      <c r="A18" s="24" t="s">
        <v>5</v>
      </c>
      <c r="B18" s="18"/>
      <c r="C18" s="27">
        <f ca="1">+C15</f>
        <v>55879.268469523915</v>
      </c>
      <c r="D18" s="28">
        <f ca="1">+C16</f>
        <v>1.7529295418310378</v>
      </c>
      <c r="E18" s="22" t="s">
        <v>75</v>
      </c>
      <c r="F18" s="36">
        <f ca="1">ROUND(2*(F16-$C$15)/$C$16,0)/2+F15</f>
        <v>2541.5</v>
      </c>
    </row>
    <row r="19" spans="1:31" ht="13.5" thickTop="1">
      <c r="E19" s="22" t="s">
        <v>76</v>
      </c>
      <c r="F19" s="26">
        <f ca="1">+$C$15+$C$16*F18-15018.5-$C$5/24</f>
        <v>45316.234733420832</v>
      </c>
    </row>
    <row r="20" spans="1:31" ht="13.5" thickBot="1">
      <c r="A20" s="7" t="s">
        <v>6</v>
      </c>
      <c r="B20" s="7" t="s">
        <v>7</v>
      </c>
      <c r="C20" s="7" t="s">
        <v>8</v>
      </c>
      <c r="D20" s="7" t="s">
        <v>13</v>
      </c>
      <c r="E20" s="7" t="s">
        <v>9</v>
      </c>
      <c r="F20" s="7" t="s">
        <v>10</v>
      </c>
      <c r="G20" s="7" t="s">
        <v>11</v>
      </c>
      <c r="H20" s="10" t="s">
        <v>91</v>
      </c>
      <c r="I20" s="10" t="s">
        <v>81</v>
      </c>
      <c r="J20" s="10" t="s">
        <v>88</v>
      </c>
      <c r="K20" s="10" t="s">
        <v>79</v>
      </c>
      <c r="L20" s="10" t="s">
        <v>28</v>
      </c>
      <c r="M20" s="10" t="s">
        <v>29</v>
      </c>
      <c r="N20" s="10" t="s">
        <v>30</v>
      </c>
      <c r="O20" s="10" t="s">
        <v>25</v>
      </c>
      <c r="P20" s="9" t="s">
        <v>24</v>
      </c>
      <c r="Q20" s="7" t="s">
        <v>15</v>
      </c>
      <c r="T20" s="54" t="s">
        <v>326</v>
      </c>
    </row>
    <row r="21" spans="1:31">
      <c r="A21" t="s">
        <v>12</v>
      </c>
      <c r="C21" s="29">
        <v>37934.508999999998</v>
      </c>
      <c r="D21" s="29" t="s">
        <v>14</v>
      </c>
      <c r="E21">
        <f t="shared" ref="E21:E52" si="0">+(C21-C$7)/C$8</f>
        <v>0</v>
      </c>
      <c r="F21">
        <f t="shared" ref="F21:F52" si="1">ROUND(2*E21,0)/2</f>
        <v>0</v>
      </c>
      <c r="G21">
        <f>+C21-(C$7+F21*C$8)</f>
        <v>0</v>
      </c>
      <c r="H21">
        <f>+G21</f>
        <v>0</v>
      </c>
      <c r="O21">
        <f t="shared" ref="O21:O52" ca="1" si="2">+C$11+C$12*F21</f>
        <v>1.974979958102098E-2</v>
      </c>
      <c r="Q21" s="2">
        <f t="shared" ref="Q21:Q52" si="3">+C21-15018.5</f>
        <v>22916.008999999998</v>
      </c>
    </row>
    <row r="22" spans="1:31">
      <c r="A22" s="52" t="s">
        <v>100</v>
      </c>
      <c r="B22" s="53" t="s">
        <v>68</v>
      </c>
      <c r="C22" s="52">
        <v>37936.516000000003</v>
      </c>
      <c r="D22" s="52" t="s">
        <v>81</v>
      </c>
      <c r="E22">
        <f t="shared" si="0"/>
        <v>1.1449403668363705</v>
      </c>
      <c r="F22">
        <f t="shared" si="1"/>
        <v>1</v>
      </c>
      <c r="O22">
        <f t="shared" ca="1" si="2"/>
        <v>1.9749618486240045E-2</v>
      </c>
      <c r="Q22" s="2">
        <f t="shared" si="3"/>
        <v>22918.016000000003</v>
      </c>
      <c r="T22">
        <f>+C22-(C$7+F22*C$8)</f>
        <v>0.25407027707842644</v>
      </c>
    </row>
    <row r="23" spans="1:31">
      <c r="A23" s="52" t="s">
        <v>327</v>
      </c>
      <c r="B23" s="53" t="s">
        <v>68</v>
      </c>
      <c r="C23" s="52">
        <v>38935.415000000001</v>
      </c>
      <c r="D23" s="52" t="s">
        <v>81</v>
      </c>
      <c r="E23">
        <f t="shared" si="0"/>
        <v>570.99037509010248</v>
      </c>
      <c r="F23">
        <f t="shared" si="1"/>
        <v>571</v>
      </c>
      <c r="G23">
        <f>+C23-(C$7+F23*C$8)</f>
        <v>-1.6871790641744155E-2</v>
      </c>
      <c r="H23">
        <f>+G23</f>
        <v>-1.6871790641744155E-2</v>
      </c>
      <c r="O23">
        <f t="shared" ca="1" si="2"/>
        <v>1.9646394461106425E-2</v>
      </c>
      <c r="Q23" s="2">
        <f t="shared" si="3"/>
        <v>23916.915000000001</v>
      </c>
    </row>
    <row r="24" spans="1:31">
      <c r="A24" s="52" t="s">
        <v>327</v>
      </c>
      <c r="B24" s="53" t="s">
        <v>68</v>
      </c>
      <c r="C24" s="52">
        <v>40150.249000000003</v>
      </c>
      <c r="D24" s="52" t="s">
        <v>81</v>
      </c>
      <c r="E24">
        <f t="shared" si="0"/>
        <v>1264.0210106664795</v>
      </c>
      <c r="F24">
        <f t="shared" si="1"/>
        <v>1264</v>
      </c>
      <c r="G24">
        <f>+C24-(C$7+F24*C$8)</f>
        <v>3.6830221768468618E-2</v>
      </c>
      <c r="H24">
        <f>+G24</f>
        <v>3.6830221768468618E-2</v>
      </c>
      <c r="O24">
        <f t="shared" ca="1" si="2"/>
        <v>1.9520895777917657E-2</v>
      </c>
      <c r="Q24" s="2">
        <f t="shared" si="3"/>
        <v>25131.749000000003</v>
      </c>
    </row>
    <row r="25" spans="1:31">
      <c r="A25" s="52" t="s">
        <v>327</v>
      </c>
      <c r="B25" s="53" t="s">
        <v>68</v>
      </c>
      <c r="C25" s="52">
        <v>40504.273000000001</v>
      </c>
      <c r="D25" s="52" t="s">
        <v>81</v>
      </c>
      <c r="E25">
        <f t="shared" si="0"/>
        <v>1465.9823302618227</v>
      </c>
      <c r="F25">
        <f t="shared" si="1"/>
        <v>1466</v>
      </c>
      <c r="G25">
        <f>+C25-(C$7+F25*C$8)</f>
        <v>-3.0973809247370809E-2</v>
      </c>
      <c r="H25">
        <f>+G25</f>
        <v>-3.0973809247370809E-2</v>
      </c>
      <c r="O25">
        <f t="shared" ca="1" si="2"/>
        <v>1.9484314632168549E-2</v>
      </c>
      <c r="Q25" s="2">
        <f t="shared" si="3"/>
        <v>25485.773000000001</v>
      </c>
    </row>
    <row r="26" spans="1:31">
      <c r="A26" t="s">
        <v>34</v>
      </c>
      <c r="C26" s="29">
        <v>41904.508000000002</v>
      </c>
      <c r="D26" s="29"/>
      <c r="E26">
        <f t="shared" si="0"/>
        <v>2264.7793280461178</v>
      </c>
      <c r="F26">
        <f t="shared" si="1"/>
        <v>2265</v>
      </c>
      <c r="O26">
        <f t="shared" ca="1" si="2"/>
        <v>1.9339619902200546E-2</v>
      </c>
      <c r="Q26" s="2">
        <f t="shared" si="3"/>
        <v>26886.008000000002</v>
      </c>
      <c r="T26">
        <f>+C26-(C$7+F26*C$8)</f>
        <v>-0.38682242697541369</v>
      </c>
      <c r="AA26">
        <v>9</v>
      </c>
      <c r="AC26" t="s">
        <v>33</v>
      </c>
      <c r="AE26" t="s">
        <v>35</v>
      </c>
    </row>
    <row r="27" spans="1:31">
      <c r="A27" t="s">
        <v>37</v>
      </c>
      <c r="C27" s="29">
        <v>42158.504000000001</v>
      </c>
      <c r="D27" s="29"/>
      <c r="E27">
        <f t="shared" si="0"/>
        <v>2409.6773217751843</v>
      </c>
      <c r="F27">
        <f t="shared" si="1"/>
        <v>2409.5</v>
      </c>
      <c r="O27">
        <f t="shared" ca="1" si="2"/>
        <v>1.9313451706355268E-2</v>
      </c>
      <c r="Q27" s="2">
        <f t="shared" si="3"/>
        <v>27140.004000000001</v>
      </c>
      <c r="T27">
        <f>+C27-(C$7+F27*C$8)</f>
        <v>0.31083261024468811</v>
      </c>
      <c r="AA27">
        <v>11</v>
      </c>
      <c r="AC27" t="s">
        <v>36</v>
      </c>
      <c r="AE27" t="s">
        <v>35</v>
      </c>
    </row>
    <row r="28" spans="1:31">
      <c r="A28" t="s">
        <v>37</v>
      </c>
      <c r="C28" s="29">
        <v>42183.440999999999</v>
      </c>
      <c r="D28" s="29"/>
      <c r="E28">
        <f t="shared" si="0"/>
        <v>2423.9032200949273</v>
      </c>
      <c r="F28">
        <f t="shared" si="1"/>
        <v>2424</v>
      </c>
      <c r="O28">
        <f t="shared" ca="1" si="2"/>
        <v>1.9310825832031694E-2</v>
      </c>
      <c r="Q28" s="2">
        <f t="shared" si="3"/>
        <v>27164.940999999999</v>
      </c>
      <c r="T28">
        <f>+C28-(C$7+F28*C$8)</f>
        <v>-0.16964837218256434</v>
      </c>
      <c r="AA28">
        <v>8</v>
      </c>
      <c r="AC28" t="s">
        <v>36</v>
      </c>
      <c r="AE28" t="s">
        <v>35</v>
      </c>
    </row>
    <row r="29" spans="1:31">
      <c r="A29" t="s">
        <v>37</v>
      </c>
      <c r="C29" s="29">
        <v>42193.41</v>
      </c>
      <c r="D29" s="29"/>
      <c r="E29">
        <f t="shared" si="0"/>
        <v>2429.5902706763763</v>
      </c>
      <c r="F29">
        <f t="shared" si="1"/>
        <v>2429.5</v>
      </c>
      <c r="O29">
        <f t="shared" ca="1" si="2"/>
        <v>1.9309829810736544E-2</v>
      </c>
      <c r="Q29" s="2">
        <f t="shared" si="3"/>
        <v>27174.910000000003</v>
      </c>
      <c r="T29">
        <f>+C29-(C$7+F29*C$8)</f>
        <v>0.15823815172916511</v>
      </c>
      <c r="AA29">
        <v>6</v>
      </c>
      <c r="AC29" t="s">
        <v>36</v>
      </c>
      <c r="AE29" t="s">
        <v>35</v>
      </c>
    </row>
    <row r="30" spans="1:31">
      <c r="A30" t="s">
        <v>38</v>
      </c>
      <c r="C30" s="29">
        <v>46576.46</v>
      </c>
      <c r="D30" s="29"/>
      <c r="E30">
        <f t="shared" si="0"/>
        <v>4930.0042591414913</v>
      </c>
      <c r="F30">
        <f t="shared" si="1"/>
        <v>4930</v>
      </c>
      <c r="G30">
        <f t="shared" ref="G30:G35" si="4">+C30-(C$7+F30*C$8)</f>
        <v>7.4659757156041451E-3</v>
      </c>
      <c r="I30">
        <f t="shared" ref="I30:I35" si="5">+G30</f>
        <v>7.4659757156041451E-3</v>
      </c>
      <c r="O30">
        <f t="shared" ca="1" si="2"/>
        <v>1.8857002311005643E-2</v>
      </c>
      <c r="Q30" s="2">
        <f t="shared" si="3"/>
        <v>31557.96</v>
      </c>
      <c r="AA30">
        <v>4</v>
      </c>
      <c r="AC30" t="s">
        <v>36</v>
      </c>
      <c r="AE30" t="s">
        <v>35</v>
      </c>
    </row>
    <row r="31" spans="1:31">
      <c r="A31" t="s">
        <v>38</v>
      </c>
      <c r="C31" s="29">
        <v>46590.504999999997</v>
      </c>
      <c r="D31" s="29"/>
      <c r="E31">
        <f t="shared" si="0"/>
        <v>4938.0165598152207</v>
      </c>
      <c r="F31">
        <f t="shared" si="1"/>
        <v>4938</v>
      </c>
      <c r="G31">
        <f t="shared" si="4"/>
        <v>2.9028192308032885E-2</v>
      </c>
      <c r="I31">
        <f t="shared" si="5"/>
        <v>2.9028192308032885E-2</v>
      </c>
      <c r="O31">
        <f t="shared" ca="1" si="2"/>
        <v>1.8855553552758152E-2</v>
      </c>
      <c r="Q31" s="2">
        <f t="shared" si="3"/>
        <v>31572.004999999997</v>
      </c>
      <c r="AA31">
        <v>9</v>
      </c>
      <c r="AC31" t="s">
        <v>36</v>
      </c>
      <c r="AE31" t="s">
        <v>35</v>
      </c>
    </row>
    <row r="32" spans="1:31">
      <c r="A32" t="s">
        <v>38</v>
      </c>
      <c r="C32" s="29">
        <v>46597.495000000003</v>
      </c>
      <c r="D32" s="29"/>
      <c r="E32">
        <f t="shared" si="0"/>
        <v>4942.0041697624911</v>
      </c>
      <c r="F32">
        <f t="shared" si="1"/>
        <v>4942</v>
      </c>
      <c r="G32">
        <f t="shared" si="4"/>
        <v>7.3093006067210808E-3</v>
      </c>
      <c r="I32">
        <f t="shared" si="5"/>
        <v>7.3093006067210808E-3</v>
      </c>
      <c r="O32">
        <f t="shared" ca="1" si="2"/>
        <v>1.8854829173634409E-2</v>
      </c>
      <c r="Q32" s="2">
        <f t="shared" si="3"/>
        <v>31578.995000000003</v>
      </c>
      <c r="AA32">
        <v>6</v>
      </c>
      <c r="AC32" t="s">
        <v>36</v>
      </c>
      <c r="AE32" t="s">
        <v>35</v>
      </c>
    </row>
    <row r="33" spans="1:31">
      <c r="A33" t="s">
        <v>38</v>
      </c>
      <c r="C33" s="29">
        <v>46611.512000000002</v>
      </c>
      <c r="D33" s="29"/>
      <c r="E33">
        <f t="shared" si="0"/>
        <v>4950.0004971774906</v>
      </c>
      <c r="F33">
        <f t="shared" si="1"/>
        <v>4950</v>
      </c>
      <c r="G33">
        <f t="shared" si="4"/>
        <v>8.715172007214278E-4</v>
      </c>
      <c r="I33">
        <f t="shared" si="5"/>
        <v>8.715172007214278E-4</v>
      </c>
      <c r="O33">
        <f t="shared" ca="1" si="2"/>
        <v>1.8853380415386919E-2</v>
      </c>
      <c r="Q33" s="2">
        <f t="shared" si="3"/>
        <v>31593.012000000002</v>
      </c>
      <c r="AA33">
        <v>7</v>
      </c>
      <c r="AC33" t="s">
        <v>36</v>
      </c>
      <c r="AE33" t="s">
        <v>35</v>
      </c>
    </row>
    <row r="34" spans="1:31">
      <c r="A34" t="s">
        <v>38</v>
      </c>
      <c r="C34" s="29">
        <v>46674.624000000003</v>
      </c>
      <c r="D34" s="29"/>
      <c r="E34">
        <f t="shared" si="0"/>
        <v>4986.0042223551673</v>
      </c>
      <c r="F34">
        <f t="shared" si="1"/>
        <v>4986</v>
      </c>
      <c r="G34">
        <f t="shared" si="4"/>
        <v>7.401491871860344E-3</v>
      </c>
      <c r="I34">
        <f t="shared" si="5"/>
        <v>7.401491871860344E-3</v>
      </c>
      <c r="O34">
        <f t="shared" ca="1" si="2"/>
        <v>1.8846861003273218E-2</v>
      </c>
      <c r="Q34" s="2">
        <f t="shared" si="3"/>
        <v>31656.124000000003</v>
      </c>
      <c r="AA34">
        <v>11</v>
      </c>
      <c r="AC34" t="s">
        <v>36</v>
      </c>
      <c r="AE34" t="s">
        <v>35</v>
      </c>
    </row>
    <row r="35" spans="1:31">
      <c r="A35" t="s">
        <v>38</v>
      </c>
      <c r="C35" s="29">
        <v>46681.637999999999</v>
      </c>
      <c r="D35" s="29"/>
      <c r="E35">
        <f t="shared" si="0"/>
        <v>4990.0055236670578</v>
      </c>
      <c r="F35">
        <f t="shared" si="1"/>
        <v>4990</v>
      </c>
      <c r="G35">
        <f t="shared" si="4"/>
        <v>9.6826001608860679E-3</v>
      </c>
      <c r="I35">
        <f t="shared" si="5"/>
        <v>9.6826001608860679E-3</v>
      </c>
      <c r="O35">
        <f t="shared" ca="1" si="2"/>
        <v>1.8846136624149471E-2</v>
      </c>
      <c r="Q35" s="2">
        <f t="shared" si="3"/>
        <v>31663.137999999999</v>
      </c>
      <c r="AA35">
        <v>5</v>
      </c>
      <c r="AC35" t="s">
        <v>36</v>
      </c>
      <c r="AE35" t="s">
        <v>35</v>
      </c>
    </row>
    <row r="36" spans="1:31">
      <c r="A36" t="s">
        <v>38</v>
      </c>
      <c r="B36" t="s">
        <v>66</v>
      </c>
      <c r="C36" s="29">
        <v>46717.597000000002</v>
      </c>
      <c r="D36" s="29"/>
      <c r="E36">
        <f t="shared" si="0"/>
        <v>5010.5191811912073</v>
      </c>
      <c r="F36">
        <f t="shared" si="1"/>
        <v>5010.5</v>
      </c>
      <c r="O36">
        <f t="shared" ca="1" si="2"/>
        <v>1.884242418114028E-2</v>
      </c>
      <c r="Q36" s="2">
        <f t="shared" si="3"/>
        <v>31699.097000000002</v>
      </c>
      <c r="T36">
        <v>-0.19350000000122236</v>
      </c>
      <c r="AA36">
        <v>6</v>
      </c>
      <c r="AC36" t="s">
        <v>36</v>
      </c>
      <c r="AE36" t="s">
        <v>35</v>
      </c>
    </row>
    <row r="37" spans="1:31">
      <c r="A37" t="s">
        <v>38</v>
      </c>
      <c r="C37" s="29">
        <v>46718.457999999999</v>
      </c>
      <c r="D37" s="29"/>
      <c r="E37">
        <f t="shared" si="0"/>
        <v>5011.0103588971569</v>
      </c>
      <c r="F37">
        <f t="shared" si="1"/>
        <v>5011</v>
      </c>
      <c r="G37">
        <f t="shared" ref="G37:G68" si="6">+C37-(C$7+F37*C$8)</f>
        <v>1.815841872303281E-2</v>
      </c>
      <c r="I37">
        <f t="shared" ref="I37:I79" si="7">+G37</f>
        <v>1.815841872303281E-2</v>
      </c>
      <c r="O37">
        <f t="shared" ca="1" si="2"/>
        <v>1.8842333633749812E-2</v>
      </c>
      <c r="Q37" s="2">
        <f t="shared" si="3"/>
        <v>31699.957999999999</v>
      </c>
      <c r="AA37">
        <v>11</v>
      </c>
      <c r="AC37" t="s">
        <v>36</v>
      </c>
      <c r="AE37" t="s">
        <v>35</v>
      </c>
    </row>
    <row r="38" spans="1:31">
      <c r="A38" t="s">
        <v>39</v>
      </c>
      <c r="C38" s="29">
        <v>46739.466</v>
      </c>
      <c r="D38" s="29"/>
      <c r="E38">
        <f t="shared" si="0"/>
        <v>5022.9948667329518</v>
      </c>
      <c r="F38">
        <f t="shared" si="1"/>
        <v>5023</v>
      </c>
      <c r="G38">
        <f t="shared" si="6"/>
        <v>-8.9982563877128996E-3</v>
      </c>
      <c r="I38">
        <f t="shared" si="7"/>
        <v>-8.9982563877128996E-3</v>
      </c>
      <c r="O38">
        <f t="shared" ca="1" si="2"/>
        <v>1.8840160496378579E-2</v>
      </c>
      <c r="Q38" s="2">
        <f t="shared" si="3"/>
        <v>31720.966</v>
      </c>
      <c r="AA38">
        <v>4</v>
      </c>
      <c r="AC38" t="s">
        <v>36</v>
      </c>
      <c r="AE38" t="s">
        <v>35</v>
      </c>
    </row>
    <row r="39" spans="1:31">
      <c r="A39" t="s">
        <v>39</v>
      </c>
      <c r="C39" s="29">
        <v>46746.508000000002</v>
      </c>
      <c r="D39" s="29"/>
      <c r="E39">
        <f t="shared" si="0"/>
        <v>5027.0121413035758</v>
      </c>
      <c r="F39">
        <f t="shared" si="1"/>
        <v>5027</v>
      </c>
      <c r="G39">
        <f t="shared" si="6"/>
        <v>2.1282851914293133E-2</v>
      </c>
      <c r="I39">
        <f t="shared" si="7"/>
        <v>2.1282851914293133E-2</v>
      </c>
      <c r="O39">
        <f t="shared" ca="1" si="2"/>
        <v>1.8839436117254835E-2</v>
      </c>
      <c r="Q39" s="2">
        <f t="shared" si="3"/>
        <v>31728.008000000002</v>
      </c>
      <c r="AA39">
        <v>6</v>
      </c>
      <c r="AC39" t="s">
        <v>36</v>
      </c>
      <c r="AE39" t="s">
        <v>35</v>
      </c>
    </row>
    <row r="40" spans="1:31">
      <c r="A40" t="s">
        <v>39</v>
      </c>
      <c r="C40" s="29">
        <v>46851.671000000002</v>
      </c>
      <c r="D40" s="29"/>
      <c r="E40">
        <f t="shared" si="0"/>
        <v>5087.0048487262511</v>
      </c>
      <c r="F40">
        <f t="shared" si="1"/>
        <v>5087</v>
      </c>
      <c r="G40">
        <f t="shared" si="6"/>
        <v>8.4994763601571321E-3</v>
      </c>
      <c r="I40">
        <f t="shared" si="7"/>
        <v>8.4994763601571321E-3</v>
      </c>
      <c r="O40">
        <f t="shared" ca="1" si="2"/>
        <v>1.8828570430398664E-2</v>
      </c>
      <c r="Q40" s="2">
        <f t="shared" si="3"/>
        <v>31833.171000000002</v>
      </c>
      <c r="AA40">
        <v>4</v>
      </c>
      <c r="AC40" t="s">
        <v>36</v>
      </c>
      <c r="AE40" t="s">
        <v>35</v>
      </c>
    </row>
    <row r="41" spans="1:31">
      <c r="A41" t="s">
        <v>40</v>
      </c>
      <c r="C41" s="29">
        <v>46902.52</v>
      </c>
      <c r="D41" s="29"/>
      <c r="E41">
        <f t="shared" si="0"/>
        <v>5116.0128570536599</v>
      </c>
      <c r="F41">
        <f t="shared" si="1"/>
        <v>5116</v>
      </c>
      <c r="G41">
        <f t="shared" si="6"/>
        <v>2.2537511511472985E-2</v>
      </c>
      <c r="I41">
        <f t="shared" si="7"/>
        <v>2.2537511511472985E-2</v>
      </c>
      <c r="O41">
        <f t="shared" ca="1" si="2"/>
        <v>1.8823318681751515E-2</v>
      </c>
      <c r="Q41" s="2">
        <f t="shared" si="3"/>
        <v>31884.019999999997</v>
      </c>
      <c r="AA41">
        <v>6</v>
      </c>
      <c r="AC41" t="s">
        <v>36</v>
      </c>
      <c r="AE41" t="s">
        <v>35</v>
      </c>
    </row>
    <row r="42" spans="1:31">
      <c r="A42" t="s">
        <v>40</v>
      </c>
      <c r="C42" s="29">
        <v>46909.531000000003</v>
      </c>
      <c r="D42" s="29"/>
      <c r="E42">
        <f t="shared" si="0"/>
        <v>5120.0124469449784</v>
      </c>
      <c r="F42">
        <f t="shared" si="1"/>
        <v>5120</v>
      </c>
      <c r="G42">
        <f t="shared" si="6"/>
        <v>2.1818619810801465E-2</v>
      </c>
      <c r="I42">
        <f t="shared" si="7"/>
        <v>2.1818619810801465E-2</v>
      </c>
      <c r="O42">
        <f t="shared" ca="1" si="2"/>
        <v>1.8822594302627768E-2</v>
      </c>
      <c r="Q42" s="2">
        <f t="shared" si="3"/>
        <v>31891.031000000003</v>
      </c>
      <c r="AA42">
        <v>9</v>
      </c>
      <c r="AC42" t="s">
        <v>36</v>
      </c>
      <c r="AE42" t="s">
        <v>35</v>
      </c>
    </row>
    <row r="43" spans="1:31">
      <c r="A43" t="s">
        <v>40</v>
      </c>
      <c r="C43" s="29">
        <v>46923.55</v>
      </c>
      <c r="D43" s="29"/>
      <c r="E43">
        <f t="shared" si="0"/>
        <v>5128.0099153070305</v>
      </c>
      <c r="F43">
        <f t="shared" si="1"/>
        <v>5128</v>
      </c>
      <c r="G43">
        <f t="shared" si="6"/>
        <v>1.7380836405209266E-2</v>
      </c>
      <c r="I43">
        <f t="shared" si="7"/>
        <v>1.7380836405209266E-2</v>
      </c>
      <c r="O43">
        <f t="shared" ca="1" si="2"/>
        <v>1.8821145544380281E-2</v>
      </c>
      <c r="Q43" s="2">
        <f t="shared" si="3"/>
        <v>31905.050000000003</v>
      </c>
      <c r="AA43">
        <v>6</v>
      </c>
      <c r="AC43" t="s">
        <v>36</v>
      </c>
      <c r="AE43" t="s">
        <v>35</v>
      </c>
    </row>
    <row r="44" spans="1:31">
      <c r="A44" t="s">
        <v>41</v>
      </c>
      <c r="C44" s="29">
        <v>46974.396999999997</v>
      </c>
      <c r="D44" s="29"/>
      <c r="E44">
        <f t="shared" si="0"/>
        <v>5157.0167826873876</v>
      </c>
      <c r="F44">
        <f t="shared" si="1"/>
        <v>5157</v>
      </c>
      <c r="G44">
        <f t="shared" si="6"/>
        <v>2.9418871548841707E-2</v>
      </c>
      <c r="I44">
        <f t="shared" si="7"/>
        <v>2.9418871548841707E-2</v>
      </c>
      <c r="O44">
        <f t="shared" ca="1" si="2"/>
        <v>1.8815893795733132E-2</v>
      </c>
      <c r="Q44" s="2">
        <f t="shared" si="3"/>
        <v>31955.896999999997</v>
      </c>
      <c r="AA44">
        <v>4</v>
      </c>
      <c r="AC44" t="s">
        <v>36</v>
      </c>
      <c r="AE44" t="s">
        <v>35</v>
      </c>
    </row>
    <row r="45" spans="1:31">
      <c r="A45" t="s">
        <v>42</v>
      </c>
      <c r="C45" s="29">
        <v>47023.474999999999</v>
      </c>
      <c r="D45" s="29"/>
      <c r="E45">
        <f t="shared" si="0"/>
        <v>5185.01448240012</v>
      </c>
      <c r="F45">
        <f t="shared" si="1"/>
        <v>5185</v>
      </c>
      <c r="G45">
        <f t="shared" si="6"/>
        <v>2.5386629633430857E-2</v>
      </c>
      <c r="I45">
        <f t="shared" si="7"/>
        <v>2.5386629633430857E-2</v>
      </c>
      <c r="O45">
        <f t="shared" ca="1" si="2"/>
        <v>1.8810823141866918E-2</v>
      </c>
      <c r="Q45" s="2">
        <f t="shared" si="3"/>
        <v>32004.974999999999</v>
      </c>
      <c r="AA45">
        <v>4</v>
      </c>
      <c r="AC45" t="s">
        <v>36</v>
      </c>
      <c r="AE45" t="s">
        <v>35</v>
      </c>
    </row>
    <row r="46" spans="1:31">
      <c r="A46" t="s">
        <v>43</v>
      </c>
      <c r="C46" s="29">
        <v>47107.616000000002</v>
      </c>
      <c r="D46" s="29"/>
      <c r="E46">
        <f t="shared" si="0"/>
        <v>5233.0146953576386</v>
      </c>
      <c r="F46">
        <f t="shared" si="1"/>
        <v>5233</v>
      </c>
      <c r="G46">
        <f t="shared" si="6"/>
        <v>2.5759929194464348E-2</v>
      </c>
      <c r="I46">
        <f t="shared" si="7"/>
        <v>2.5759929194464348E-2</v>
      </c>
      <c r="O46">
        <f t="shared" ca="1" si="2"/>
        <v>1.8802130592381981E-2</v>
      </c>
      <c r="Q46" s="2">
        <f t="shared" si="3"/>
        <v>32089.116000000002</v>
      </c>
      <c r="AA46">
        <v>6</v>
      </c>
      <c r="AC46" t="s">
        <v>36</v>
      </c>
      <c r="AE46" t="s">
        <v>35</v>
      </c>
    </row>
    <row r="47" spans="1:31">
      <c r="A47" t="s">
        <v>44</v>
      </c>
      <c r="C47" s="29">
        <v>47321.491999999998</v>
      </c>
      <c r="D47" s="29"/>
      <c r="E47">
        <f t="shared" si="0"/>
        <v>5355.0252912205551</v>
      </c>
      <c r="F47">
        <f t="shared" si="1"/>
        <v>5355</v>
      </c>
      <c r="G47">
        <f t="shared" si="6"/>
        <v>4.4333732243103441E-2</v>
      </c>
      <c r="I47">
        <f t="shared" si="7"/>
        <v>4.4333732243103441E-2</v>
      </c>
      <c r="O47">
        <f t="shared" ca="1" si="2"/>
        <v>1.8780037029107768E-2</v>
      </c>
      <c r="Q47" s="2">
        <f t="shared" si="3"/>
        <v>32302.991999999998</v>
      </c>
      <c r="AA47">
        <v>6</v>
      </c>
      <c r="AC47" t="s">
        <v>36</v>
      </c>
      <c r="AE47" t="s">
        <v>35</v>
      </c>
    </row>
    <row r="48" spans="1:31">
      <c r="A48" t="s">
        <v>45</v>
      </c>
      <c r="C48" s="29">
        <v>47449.436999999998</v>
      </c>
      <c r="D48" s="29"/>
      <c r="E48">
        <f t="shared" si="0"/>
        <v>5428.0145265142819</v>
      </c>
      <c r="F48">
        <f t="shared" si="1"/>
        <v>5428</v>
      </c>
      <c r="G48">
        <f t="shared" si="6"/>
        <v>2.5463958656473551E-2</v>
      </c>
      <c r="I48">
        <f t="shared" si="7"/>
        <v>2.5463958656473551E-2</v>
      </c>
      <c r="O48">
        <f t="shared" ca="1" si="2"/>
        <v>1.8766817110099428E-2</v>
      </c>
      <c r="Q48" s="2">
        <f t="shared" si="3"/>
        <v>32430.936999999998</v>
      </c>
      <c r="AA48">
        <v>6</v>
      </c>
      <c r="AC48" t="s">
        <v>36</v>
      </c>
      <c r="AE48" t="s">
        <v>35</v>
      </c>
    </row>
    <row r="49" spans="1:31">
      <c r="A49" t="s">
        <v>46</v>
      </c>
      <c r="C49" s="29">
        <v>47654.51</v>
      </c>
      <c r="D49" s="29"/>
      <c r="E49">
        <f t="shared" si="0"/>
        <v>5545.0032439271608</v>
      </c>
      <c r="F49">
        <f t="shared" si="1"/>
        <v>5545</v>
      </c>
      <c r="G49">
        <f t="shared" si="6"/>
        <v>5.6863763384171762E-3</v>
      </c>
      <c r="I49">
        <f t="shared" si="7"/>
        <v>5.6863763384171762E-3</v>
      </c>
      <c r="O49">
        <f t="shared" ca="1" si="2"/>
        <v>1.8745629020729897E-2</v>
      </c>
      <c r="Q49" s="2">
        <f t="shared" si="3"/>
        <v>32636.010000000002</v>
      </c>
      <c r="AA49">
        <v>7</v>
      </c>
      <c r="AC49" t="s">
        <v>36</v>
      </c>
      <c r="AE49" t="s">
        <v>35</v>
      </c>
    </row>
    <row r="50" spans="1:31">
      <c r="A50" s="52" t="s">
        <v>181</v>
      </c>
      <c r="B50" s="53" t="s">
        <v>68</v>
      </c>
      <c r="C50" s="52">
        <v>47803.525000000001</v>
      </c>
      <c r="D50" s="52" t="s">
        <v>81</v>
      </c>
      <c r="E50">
        <f t="shared" si="0"/>
        <v>5630.0123564152973</v>
      </c>
      <c r="F50">
        <f t="shared" si="1"/>
        <v>5630</v>
      </c>
      <c r="G50">
        <f t="shared" si="6"/>
        <v>2.1659927646396682E-2</v>
      </c>
      <c r="I50">
        <f t="shared" si="7"/>
        <v>2.1659927646396682E-2</v>
      </c>
      <c r="O50">
        <f t="shared" ca="1" si="2"/>
        <v>1.873023596435032E-2</v>
      </c>
      <c r="Q50" s="2">
        <f t="shared" si="3"/>
        <v>32785.025000000001</v>
      </c>
    </row>
    <row r="51" spans="1:31">
      <c r="A51" t="s">
        <v>47</v>
      </c>
      <c r="C51" s="29">
        <v>47838.565000000002</v>
      </c>
      <c r="D51" s="29"/>
      <c r="E51">
        <f t="shared" si="0"/>
        <v>5650.0017487689829</v>
      </c>
      <c r="F51">
        <f t="shared" si="1"/>
        <v>5650</v>
      </c>
      <c r="G51">
        <f t="shared" si="6"/>
        <v>3.0654691290692426E-3</v>
      </c>
      <c r="I51">
        <f t="shared" si="7"/>
        <v>3.0654691290692426E-3</v>
      </c>
      <c r="O51">
        <f t="shared" ca="1" si="2"/>
        <v>1.8726614068731596E-2</v>
      </c>
      <c r="Q51" s="2">
        <f t="shared" si="3"/>
        <v>32820.065000000002</v>
      </c>
      <c r="AA51">
        <v>6</v>
      </c>
      <c r="AC51" t="s">
        <v>36</v>
      </c>
      <c r="AE51" t="s">
        <v>35</v>
      </c>
    </row>
    <row r="52" spans="1:31">
      <c r="A52" s="52" t="s">
        <v>189</v>
      </c>
      <c r="B52" s="53" t="s">
        <v>68</v>
      </c>
      <c r="C52" s="52">
        <v>48073.483999999997</v>
      </c>
      <c r="D52" s="52" t="s">
        <v>81</v>
      </c>
      <c r="E52">
        <f t="shared" si="0"/>
        <v>5784.0168190411041</v>
      </c>
      <c r="F52">
        <f t="shared" si="1"/>
        <v>5784</v>
      </c>
      <c r="G52">
        <f t="shared" si="6"/>
        <v>2.9482597063179128E-2</v>
      </c>
      <c r="I52">
        <f t="shared" si="7"/>
        <v>2.9482597063179128E-2</v>
      </c>
      <c r="O52">
        <f t="shared" ca="1" si="2"/>
        <v>1.8702347368086149E-2</v>
      </c>
      <c r="Q52" s="2">
        <f t="shared" si="3"/>
        <v>33054.983999999997</v>
      </c>
    </row>
    <row r="53" spans="1:31">
      <c r="A53" s="52" t="s">
        <v>189</v>
      </c>
      <c r="B53" s="53" t="s">
        <v>68</v>
      </c>
      <c r="C53" s="52">
        <v>48180.402000000002</v>
      </c>
      <c r="D53" s="52" t="s">
        <v>81</v>
      </c>
      <c r="E53">
        <f t="shared" ref="E53:E89" si="8">+(C53-C$7)/C$8</f>
        <v>5845.0107075020451</v>
      </c>
      <c r="F53">
        <f t="shared" ref="F53:F84" si="9">ROUND(2*E53,0)/2</f>
        <v>5845</v>
      </c>
      <c r="G53">
        <f t="shared" si="6"/>
        <v>1.8769498594338074E-2</v>
      </c>
      <c r="I53">
        <f t="shared" si="7"/>
        <v>1.8769498594338074E-2</v>
      </c>
      <c r="O53">
        <f t="shared" ref="O53:O89" ca="1" si="10">+C$11+C$12*F53</f>
        <v>1.8691300586449043E-2</v>
      </c>
      <c r="Q53" s="2">
        <f t="shared" ref="Q53:Q89" si="11">+C53-15018.5</f>
        <v>33161.902000000002</v>
      </c>
    </row>
    <row r="54" spans="1:31">
      <c r="A54" s="52" t="s">
        <v>189</v>
      </c>
      <c r="B54" s="53" t="s">
        <v>68</v>
      </c>
      <c r="C54" s="52">
        <v>48187.415999999997</v>
      </c>
      <c r="D54" s="52" t="s">
        <v>81</v>
      </c>
      <c r="E54">
        <f t="shared" si="8"/>
        <v>5849.0120088139356</v>
      </c>
      <c r="F54">
        <f t="shared" si="9"/>
        <v>5849</v>
      </c>
      <c r="G54">
        <f t="shared" si="6"/>
        <v>2.1050606883363798E-2</v>
      </c>
      <c r="I54">
        <f t="shared" si="7"/>
        <v>2.1050606883363798E-2</v>
      </c>
      <c r="O54">
        <f t="shared" ca="1" si="10"/>
        <v>1.86905762073253E-2</v>
      </c>
      <c r="Q54" s="2">
        <f t="shared" si="11"/>
        <v>33168.915999999997</v>
      </c>
    </row>
    <row r="55" spans="1:31">
      <c r="A55" t="s">
        <v>48</v>
      </c>
      <c r="C55" s="29">
        <v>48306.608</v>
      </c>
      <c r="D55" s="29">
        <v>7.0000000000000001E-3</v>
      </c>
      <c r="E55">
        <f t="shared" si="8"/>
        <v>5917.007889333926</v>
      </c>
      <c r="F55">
        <f t="shared" si="9"/>
        <v>5917</v>
      </c>
      <c r="G55">
        <f t="shared" si="6"/>
        <v>1.3829447932948824E-2</v>
      </c>
      <c r="I55">
        <f t="shared" si="7"/>
        <v>1.3829447932948824E-2</v>
      </c>
      <c r="O55">
        <f t="shared" ca="1" si="10"/>
        <v>1.8678261762221638E-2</v>
      </c>
      <c r="Q55" s="2">
        <f t="shared" si="11"/>
        <v>33288.108</v>
      </c>
      <c r="AA55">
        <v>7</v>
      </c>
      <c r="AC55" t="s">
        <v>36</v>
      </c>
      <c r="AE55" t="s">
        <v>35</v>
      </c>
    </row>
    <row r="56" spans="1:31">
      <c r="A56" t="s">
        <v>49</v>
      </c>
      <c r="C56" s="29">
        <v>48571.300999999999</v>
      </c>
      <c r="D56" s="29">
        <v>6.0000000000000001E-3</v>
      </c>
      <c r="E56">
        <f t="shared" si="8"/>
        <v>6068.0082383714216</v>
      </c>
      <c r="F56">
        <f t="shared" si="9"/>
        <v>6068</v>
      </c>
      <c r="G56">
        <f t="shared" si="6"/>
        <v>1.4441286133660469E-2</v>
      </c>
      <c r="I56">
        <f t="shared" si="7"/>
        <v>1.4441286133660469E-2</v>
      </c>
      <c r="O56">
        <f t="shared" ca="1" si="10"/>
        <v>1.8650916450300276E-2</v>
      </c>
      <c r="Q56" s="2">
        <f t="shared" si="11"/>
        <v>33552.800999999999</v>
      </c>
      <c r="AA56">
        <v>10</v>
      </c>
      <c r="AC56" t="s">
        <v>36</v>
      </c>
      <c r="AE56" t="s">
        <v>35</v>
      </c>
    </row>
    <row r="57" spans="1:31">
      <c r="A57" t="s">
        <v>50</v>
      </c>
      <c r="C57" s="29">
        <v>48683.495999999999</v>
      </c>
      <c r="D57" s="29">
        <v>4.0000000000000001E-3</v>
      </c>
      <c r="E57">
        <f t="shared" si="8"/>
        <v>6132.0125156294598</v>
      </c>
      <c r="F57">
        <f t="shared" si="9"/>
        <v>6132</v>
      </c>
      <c r="G57">
        <f t="shared" si="6"/>
        <v>2.1939018879493233E-2</v>
      </c>
      <c r="I57">
        <f t="shared" si="7"/>
        <v>2.1939018879493233E-2</v>
      </c>
      <c r="O57">
        <f t="shared" ca="1" si="10"/>
        <v>1.8639326384320361E-2</v>
      </c>
      <c r="Q57" s="2">
        <f t="shared" si="11"/>
        <v>33664.995999999999</v>
      </c>
      <c r="AA57">
        <v>6</v>
      </c>
      <c r="AC57" t="s">
        <v>36</v>
      </c>
      <c r="AE57" t="s">
        <v>35</v>
      </c>
    </row>
    <row r="58" spans="1:31">
      <c r="A58" s="52" t="s">
        <v>189</v>
      </c>
      <c r="B58" s="53" t="s">
        <v>68</v>
      </c>
      <c r="C58" s="52">
        <v>48825.476000000002</v>
      </c>
      <c r="D58" s="52" t="s">
        <v>81</v>
      </c>
      <c r="E58">
        <f t="shared" si="8"/>
        <v>6213.0083468616576</v>
      </c>
      <c r="F58">
        <f t="shared" si="9"/>
        <v>6213</v>
      </c>
      <c r="G58">
        <f t="shared" si="6"/>
        <v>1.4631461890530773E-2</v>
      </c>
      <c r="I58">
        <f t="shared" si="7"/>
        <v>1.4631461890530773E-2</v>
      </c>
      <c r="O58">
        <f t="shared" ca="1" si="10"/>
        <v>1.8624657707064531E-2</v>
      </c>
      <c r="Q58" s="2">
        <f t="shared" si="11"/>
        <v>33806.976000000002</v>
      </c>
    </row>
    <row r="59" spans="1:31">
      <c r="A59" s="52" t="s">
        <v>189</v>
      </c>
      <c r="B59" s="53" t="s">
        <v>68</v>
      </c>
      <c r="C59" s="52">
        <v>48825.478000000003</v>
      </c>
      <c r="D59" s="52" t="s">
        <v>81</v>
      </c>
      <c r="E59">
        <f t="shared" si="8"/>
        <v>6213.0094878087102</v>
      </c>
      <c r="F59">
        <f t="shared" si="9"/>
        <v>6213</v>
      </c>
      <c r="G59">
        <f t="shared" si="6"/>
        <v>1.6631461890938226E-2</v>
      </c>
      <c r="I59">
        <f t="shared" si="7"/>
        <v>1.6631461890938226E-2</v>
      </c>
      <c r="O59">
        <f t="shared" ca="1" si="10"/>
        <v>1.8624657707064531E-2</v>
      </c>
      <c r="Q59" s="2">
        <f t="shared" si="11"/>
        <v>33806.978000000003</v>
      </c>
    </row>
    <row r="60" spans="1:31">
      <c r="A60" s="52" t="s">
        <v>189</v>
      </c>
      <c r="B60" s="53" t="s">
        <v>68</v>
      </c>
      <c r="C60" s="52">
        <v>48825.481</v>
      </c>
      <c r="D60" s="52" t="s">
        <v>81</v>
      </c>
      <c r="E60">
        <f t="shared" si="8"/>
        <v>6213.0111992292859</v>
      </c>
      <c r="F60">
        <f t="shared" si="9"/>
        <v>6213</v>
      </c>
      <c r="G60">
        <f t="shared" si="6"/>
        <v>1.9631461887911428E-2</v>
      </c>
      <c r="I60">
        <f t="shared" si="7"/>
        <v>1.9631461887911428E-2</v>
      </c>
      <c r="O60">
        <f t="shared" ca="1" si="10"/>
        <v>1.8624657707064531E-2</v>
      </c>
      <c r="Q60" s="2">
        <f t="shared" si="11"/>
        <v>33806.981</v>
      </c>
    </row>
    <row r="61" spans="1:31">
      <c r="A61" t="s">
        <v>51</v>
      </c>
      <c r="C61" s="29">
        <v>48883.324000000001</v>
      </c>
      <c r="D61" s="29">
        <v>7.0000000000000001E-3</v>
      </c>
      <c r="E61">
        <f t="shared" si="8"/>
        <v>6246.0090993980702</v>
      </c>
      <c r="F61">
        <f t="shared" si="9"/>
        <v>6246</v>
      </c>
      <c r="G61">
        <f t="shared" si="6"/>
        <v>1.5950605338730384E-2</v>
      </c>
      <c r="I61">
        <f t="shared" si="7"/>
        <v>1.5950605338730384E-2</v>
      </c>
      <c r="O61">
        <f t="shared" ca="1" si="10"/>
        <v>1.8618681579293639E-2</v>
      </c>
      <c r="Q61" s="2">
        <f t="shared" si="11"/>
        <v>33864.824000000001</v>
      </c>
      <c r="AA61">
        <v>7</v>
      </c>
      <c r="AC61" t="s">
        <v>36</v>
      </c>
      <c r="AE61" t="s">
        <v>35</v>
      </c>
    </row>
    <row r="62" spans="1:31">
      <c r="A62" t="s">
        <v>52</v>
      </c>
      <c r="C62" s="29">
        <v>49130.478000000003</v>
      </c>
      <c r="D62" s="29">
        <v>7.0000000000000001E-3</v>
      </c>
      <c r="E62">
        <f t="shared" si="8"/>
        <v>6387.0039132617303</v>
      </c>
      <c r="F62">
        <f t="shared" si="9"/>
        <v>6387</v>
      </c>
      <c r="G62">
        <f t="shared" si="6"/>
        <v>6.8596728015108965E-3</v>
      </c>
      <c r="I62">
        <f t="shared" si="7"/>
        <v>6.8596728015108965E-3</v>
      </c>
      <c r="O62">
        <f t="shared" ca="1" si="10"/>
        <v>1.8593147215181637E-2</v>
      </c>
      <c r="Q62" s="2">
        <f t="shared" si="11"/>
        <v>34111.978000000003</v>
      </c>
      <c r="AA62">
        <v>8</v>
      </c>
      <c r="AC62" t="s">
        <v>36</v>
      </c>
      <c r="AE62" t="s">
        <v>35</v>
      </c>
    </row>
    <row r="63" spans="1:31">
      <c r="A63" t="s">
        <v>53</v>
      </c>
      <c r="C63" s="29">
        <v>49372.402999999998</v>
      </c>
      <c r="D63" s="29"/>
      <c r="E63">
        <f t="shared" si="8"/>
        <v>6525.0157210575371</v>
      </c>
      <c r="F63">
        <f t="shared" si="9"/>
        <v>6525</v>
      </c>
      <c r="G63">
        <f t="shared" si="6"/>
        <v>2.7557909030292649E-2</v>
      </c>
      <c r="I63">
        <f t="shared" si="7"/>
        <v>2.7557909030292649E-2</v>
      </c>
      <c r="O63">
        <f t="shared" ca="1" si="10"/>
        <v>1.8568156135412444E-2</v>
      </c>
      <c r="Q63" s="2">
        <f t="shared" si="11"/>
        <v>34353.902999999998</v>
      </c>
      <c r="AA63">
        <v>9</v>
      </c>
      <c r="AC63" t="s">
        <v>36</v>
      </c>
      <c r="AE63" t="s">
        <v>35</v>
      </c>
    </row>
    <row r="64" spans="1:31">
      <c r="A64" t="s">
        <v>54</v>
      </c>
      <c r="C64" s="29">
        <v>49605.531000000003</v>
      </c>
      <c r="D64" s="29">
        <v>5.0000000000000001E-3</v>
      </c>
      <c r="E64">
        <f t="shared" si="8"/>
        <v>6658.0090732444633</v>
      </c>
      <c r="F64">
        <f t="shared" si="9"/>
        <v>6658</v>
      </c>
      <c r="G64">
        <f t="shared" si="6"/>
        <v>1.5904759900877252E-2</v>
      </c>
      <c r="I64">
        <f t="shared" si="7"/>
        <v>1.5904759900877252E-2</v>
      </c>
      <c r="O64">
        <f t="shared" ca="1" si="10"/>
        <v>1.8544070529547933E-2</v>
      </c>
      <c r="Q64" s="2">
        <f t="shared" si="11"/>
        <v>34587.031000000003</v>
      </c>
      <c r="AA64">
        <v>5</v>
      </c>
      <c r="AC64" t="s">
        <v>36</v>
      </c>
      <c r="AE64" t="s">
        <v>35</v>
      </c>
    </row>
    <row r="65" spans="1:31">
      <c r="A65" t="s">
        <v>54</v>
      </c>
      <c r="C65" s="29">
        <v>49621.317999999999</v>
      </c>
      <c r="D65" s="29">
        <v>8.0000000000000002E-3</v>
      </c>
      <c r="E65">
        <f t="shared" si="8"/>
        <v>6667.0151388006152</v>
      </c>
      <c r="F65">
        <f t="shared" si="9"/>
        <v>6667</v>
      </c>
      <c r="G65">
        <f t="shared" si="6"/>
        <v>2.6537253565038554E-2</v>
      </c>
      <c r="I65">
        <f t="shared" si="7"/>
        <v>2.6537253565038554E-2</v>
      </c>
      <c r="O65">
        <f t="shared" ca="1" si="10"/>
        <v>1.8542440676519507E-2</v>
      </c>
      <c r="Q65" s="2">
        <f t="shared" si="11"/>
        <v>34602.817999999999</v>
      </c>
      <c r="AA65">
        <v>6</v>
      </c>
      <c r="AC65" t="s">
        <v>36</v>
      </c>
      <c r="AE65" t="s">
        <v>35</v>
      </c>
    </row>
    <row r="66" spans="1:31">
      <c r="A66" t="s">
        <v>55</v>
      </c>
      <c r="C66" s="29">
        <v>49670.383999999998</v>
      </c>
      <c r="D66" s="29">
        <v>8.9999999999999993E-3</v>
      </c>
      <c r="E66">
        <f t="shared" si="8"/>
        <v>6695.0059928310338</v>
      </c>
      <c r="F66">
        <f t="shared" si="9"/>
        <v>6695</v>
      </c>
      <c r="G66">
        <f t="shared" si="6"/>
        <v>1.0505011647182982E-2</v>
      </c>
      <c r="I66">
        <f t="shared" si="7"/>
        <v>1.0505011647182982E-2</v>
      </c>
      <c r="O66">
        <f t="shared" ca="1" si="10"/>
        <v>1.8537370022653297E-2</v>
      </c>
      <c r="Q66" s="2">
        <f t="shared" si="11"/>
        <v>34651.883999999998</v>
      </c>
      <c r="AA66">
        <v>5</v>
      </c>
      <c r="AC66" t="s">
        <v>36</v>
      </c>
      <c r="AE66" t="s">
        <v>35</v>
      </c>
    </row>
    <row r="67" spans="1:31">
      <c r="A67" t="s">
        <v>56</v>
      </c>
      <c r="C67" s="29">
        <v>49840.41</v>
      </c>
      <c r="D67" s="29">
        <v>7.0000000000000001E-3</v>
      </c>
      <c r="E67">
        <f t="shared" si="8"/>
        <v>6792.0013245755454</v>
      </c>
      <c r="F67">
        <f t="shared" si="9"/>
        <v>6792</v>
      </c>
      <c r="G67">
        <f t="shared" si="6"/>
        <v>2.3218878486659378E-3</v>
      </c>
      <c r="I67">
        <f t="shared" si="7"/>
        <v>2.3218878486659378E-3</v>
      </c>
      <c r="O67">
        <f t="shared" ca="1" si="10"/>
        <v>1.8519803828902486E-2</v>
      </c>
      <c r="Q67" s="2">
        <f t="shared" si="11"/>
        <v>34821.910000000003</v>
      </c>
      <c r="AA67">
        <v>7</v>
      </c>
      <c r="AC67" t="s">
        <v>36</v>
      </c>
      <c r="AE67" t="s">
        <v>35</v>
      </c>
    </row>
    <row r="68" spans="1:31">
      <c r="A68" t="s">
        <v>57</v>
      </c>
      <c r="C68" s="29">
        <v>50336.5</v>
      </c>
      <c r="D68" s="29">
        <v>6.0000000000000001E-3</v>
      </c>
      <c r="E68">
        <f t="shared" si="8"/>
        <v>7075.0075361263271</v>
      </c>
      <c r="F68">
        <f t="shared" si="9"/>
        <v>7075</v>
      </c>
      <c r="G68">
        <f t="shared" si="6"/>
        <v>1.3210299832280725E-2</v>
      </c>
      <c r="I68">
        <f t="shared" si="7"/>
        <v>1.3210299832280725E-2</v>
      </c>
      <c r="O68">
        <f t="shared" ca="1" si="10"/>
        <v>1.8468554005897551E-2</v>
      </c>
      <c r="Q68" s="2">
        <f t="shared" si="11"/>
        <v>35318</v>
      </c>
      <c r="AA68">
        <v>7</v>
      </c>
      <c r="AC68" t="s">
        <v>36</v>
      </c>
      <c r="AE68" t="s">
        <v>35</v>
      </c>
    </row>
    <row r="69" spans="1:31">
      <c r="A69" t="s">
        <v>58</v>
      </c>
      <c r="C69" s="29">
        <v>50555.612000000001</v>
      </c>
      <c r="D69" s="29">
        <v>5.0000000000000001E-3</v>
      </c>
      <c r="E69">
        <f t="shared" si="8"/>
        <v>7200.0051313717777</v>
      </c>
      <c r="F69">
        <f t="shared" si="9"/>
        <v>7200</v>
      </c>
      <c r="G69">
        <f t="shared" ref="G69:G89" si="12">+C69-(C$7+F69*C$8)</f>
        <v>8.9949341054307297E-3</v>
      </c>
      <c r="I69">
        <f t="shared" si="7"/>
        <v>8.9949341054307297E-3</v>
      </c>
      <c r="O69">
        <f t="shared" ca="1" si="10"/>
        <v>1.8445917158280527E-2</v>
      </c>
      <c r="Q69" s="2">
        <f t="shared" si="11"/>
        <v>35537.112000000001</v>
      </c>
      <c r="AA69">
        <v>6</v>
      </c>
      <c r="AC69" t="s">
        <v>36</v>
      </c>
      <c r="AE69" t="s">
        <v>35</v>
      </c>
    </row>
    <row r="70" spans="1:31">
      <c r="A70" t="s">
        <v>58</v>
      </c>
      <c r="C70" s="29">
        <v>50620.472999999998</v>
      </c>
      <c r="D70" s="29">
        <v>8.0000000000000002E-3</v>
      </c>
      <c r="E70">
        <f t="shared" si="8"/>
        <v>7237.0066147465568</v>
      </c>
      <c r="F70">
        <f t="shared" si="9"/>
        <v>7237</v>
      </c>
      <c r="G70">
        <f t="shared" si="12"/>
        <v>1.1595185846090317E-2</v>
      </c>
      <c r="I70">
        <f t="shared" si="7"/>
        <v>1.1595185846090317E-2</v>
      </c>
      <c r="O70">
        <f t="shared" ca="1" si="10"/>
        <v>1.8439216651385891E-2</v>
      </c>
      <c r="Q70" s="2">
        <f t="shared" si="11"/>
        <v>35601.972999999998</v>
      </c>
      <c r="AA70">
        <v>22</v>
      </c>
      <c r="AC70" t="s">
        <v>59</v>
      </c>
      <c r="AE70" t="s">
        <v>35</v>
      </c>
    </row>
    <row r="71" spans="1:31">
      <c r="A71" t="s">
        <v>61</v>
      </c>
      <c r="C71" s="29">
        <v>50699.372000000003</v>
      </c>
      <c r="D71" s="29">
        <v>5.0000000000000001E-3</v>
      </c>
      <c r="E71">
        <f t="shared" si="8"/>
        <v>7282.016405480389</v>
      </c>
      <c r="F71">
        <f t="shared" si="9"/>
        <v>7282</v>
      </c>
      <c r="G71">
        <f t="shared" si="12"/>
        <v>2.8757654188666493E-2</v>
      </c>
      <c r="I71">
        <f t="shared" si="7"/>
        <v>2.8757654188666493E-2</v>
      </c>
      <c r="O71">
        <f t="shared" ca="1" si="10"/>
        <v>1.8431067386243762E-2</v>
      </c>
      <c r="Q71" s="2">
        <f t="shared" si="11"/>
        <v>35680.872000000003</v>
      </c>
      <c r="AA71">
        <v>8</v>
      </c>
      <c r="AC71" t="s">
        <v>60</v>
      </c>
      <c r="AE71" t="s">
        <v>35</v>
      </c>
    </row>
    <row r="72" spans="1:31">
      <c r="A72" t="s">
        <v>61</v>
      </c>
      <c r="C72" s="29">
        <v>50720.398999999998</v>
      </c>
      <c r="D72" s="29">
        <v>7.0000000000000001E-3</v>
      </c>
      <c r="E72">
        <f t="shared" si="8"/>
        <v>7294.0117523131748</v>
      </c>
      <c r="F72">
        <f t="shared" si="9"/>
        <v>7294</v>
      </c>
      <c r="G72">
        <f t="shared" si="12"/>
        <v>2.0600979078153614E-2</v>
      </c>
      <c r="I72">
        <f t="shared" si="7"/>
        <v>2.0600979078153614E-2</v>
      </c>
      <c r="O72">
        <f t="shared" ca="1" si="10"/>
        <v>1.8428894248872528E-2</v>
      </c>
      <c r="Q72" s="2">
        <f t="shared" si="11"/>
        <v>35701.898999999998</v>
      </c>
      <c r="AA72">
        <v>8</v>
      </c>
      <c r="AC72" t="s">
        <v>36</v>
      </c>
      <c r="AE72" t="s">
        <v>35</v>
      </c>
    </row>
    <row r="73" spans="1:31">
      <c r="A73" t="s">
        <v>61</v>
      </c>
      <c r="C73" s="29">
        <v>50727.402999999998</v>
      </c>
      <c r="D73" s="29">
        <v>7.0000000000000001E-3</v>
      </c>
      <c r="E73">
        <f t="shared" si="8"/>
        <v>7298.0073488898079</v>
      </c>
      <c r="F73">
        <f t="shared" si="9"/>
        <v>7298</v>
      </c>
      <c r="G73">
        <f t="shared" si="12"/>
        <v>1.2882087372418027E-2</v>
      </c>
      <c r="I73">
        <f t="shared" si="7"/>
        <v>1.2882087372418027E-2</v>
      </c>
      <c r="O73">
        <f t="shared" ca="1" si="10"/>
        <v>1.8428169869748781E-2</v>
      </c>
      <c r="Q73" s="2">
        <f t="shared" si="11"/>
        <v>35708.902999999998</v>
      </c>
      <c r="AA73">
        <v>12</v>
      </c>
      <c r="AC73" t="s">
        <v>60</v>
      </c>
      <c r="AE73" t="s">
        <v>35</v>
      </c>
    </row>
    <row r="74" spans="1:31">
      <c r="A74" t="s">
        <v>61</v>
      </c>
      <c r="C74" s="29">
        <v>50727.421000000002</v>
      </c>
      <c r="D74" s="29">
        <v>4.0000000000000001E-3</v>
      </c>
      <c r="E74">
        <f t="shared" si="8"/>
        <v>7298.0176174132794</v>
      </c>
      <c r="F74">
        <f t="shared" si="9"/>
        <v>7298</v>
      </c>
      <c r="G74">
        <f t="shared" si="12"/>
        <v>3.088208737608511E-2</v>
      </c>
      <c r="I74">
        <f t="shared" si="7"/>
        <v>3.088208737608511E-2</v>
      </c>
      <c r="O74">
        <f t="shared" ca="1" si="10"/>
        <v>1.8428169869748781E-2</v>
      </c>
      <c r="Q74" s="2">
        <f t="shared" si="11"/>
        <v>35708.921000000002</v>
      </c>
      <c r="AA74">
        <v>12</v>
      </c>
      <c r="AC74" t="s">
        <v>62</v>
      </c>
      <c r="AE74" t="s">
        <v>35</v>
      </c>
    </row>
    <row r="75" spans="1:31">
      <c r="A75" t="s">
        <v>63</v>
      </c>
      <c r="C75" s="29">
        <v>50925.502999999997</v>
      </c>
      <c r="D75" s="29">
        <v>8.0000000000000002E-3</v>
      </c>
      <c r="E75">
        <f t="shared" si="8"/>
        <v>7411.0181544053594</v>
      </c>
      <c r="F75">
        <f t="shared" si="9"/>
        <v>7411</v>
      </c>
      <c r="G75">
        <f t="shared" si="12"/>
        <v>3.1823396755498834E-2</v>
      </c>
      <c r="I75">
        <f t="shared" si="7"/>
        <v>3.1823396755498834E-2</v>
      </c>
      <c r="O75">
        <f t="shared" ca="1" si="10"/>
        <v>1.8407706159502997E-2</v>
      </c>
      <c r="Q75" s="2">
        <f t="shared" si="11"/>
        <v>35907.002999999997</v>
      </c>
      <c r="AA75">
        <v>7</v>
      </c>
      <c r="AC75" t="s">
        <v>36</v>
      </c>
      <c r="AE75" t="s">
        <v>35</v>
      </c>
    </row>
    <row r="76" spans="1:31">
      <c r="A76" t="s">
        <v>65</v>
      </c>
      <c r="C76" s="29">
        <v>50988.591999999997</v>
      </c>
      <c r="D76" s="29">
        <v>6.0000000000000001E-3</v>
      </c>
      <c r="E76">
        <f t="shared" si="8"/>
        <v>7447.0087586919353</v>
      </c>
      <c r="F76">
        <f t="shared" si="9"/>
        <v>7447</v>
      </c>
      <c r="G76">
        <f t="shared" si="12"/>
        <v>1.5353371425590012E-2</v>
      </c>
      <c r="I76">
        <f t="shared" si="7"/>
        <v>1.5353371425590012E-2</v>
      </c>
      <c r="O76">
        <f t="shared" ca="1" si="10"/>
        <v>1.8401186747389293E-2</v>
      </c>
      <c r="Q76" s="2">
        <f t="shared" si="11"/>
        <v>35970.091999999997</v>
      </c>
      <c r="AA76">
        <v>6</v>
      </c>
      <c r="AC76" t="s">
        <v>64</v>
      </c>
      <c r="AE76" t="s">
        <v>35</v>
      </c>
    </row>
    <row r="77" spans="1:31">
      <c r="A77" s="52" t="s">
        <v>273</v>
      </c>
      <c r="B77" s="53" t="s">
        <v>68</v>
      </c>
      <c r="C77" s="52">
        <v>51430.345999999998</v>
      </c>
      <c r="D77" s="52" t="s">
        <v>81</v>
      </c>
      <c r="E77">
        <f t="shared" si="8"/>
        <v>7699.0177207298811</v>
      </c>
      <c r="F77">
        <f t="shared" si="9"/>
        <v>7699</v>
      </c>
      <c r="G77">
        <f t="shared" si="12"/>
        <v>3.1063194117450621E-2</v>
      </c>
      <c r="I77">
        <f t="shared" si="7"/>
        <v>3.1063194117450621E-2</v>
      </c>
      <c r="O77">
        <f t="shared" ca="1" si="10"/>
        <v>1.8355550862593377E-2</v>
      </c>
      <c r="Q77" s="2">
        <f t="shared" si="11"/>
        <v>36411.845999999998</v>
      </c>
    </row>
    <row r="78" spans="1:31">
      <c r="A78" s="52" t="s">
        <v>276</v>
      </c>
      <c r="B78" s="53" t="s">
        <v>68</v>
      </c>
      <c r="C78" s="52">
        <v>51626.656999999999</v>
      </c>
      <c r="D78" s="52" t="s">
        <v>81</v>
      </c>
      <c r="E78">
        <f t="shared" si="8"/>
        <v>7811.0079491072856</v>
      </c>
      <c r="F78">
        <f t="shared" si="9"/>
        <v>7811</v>
      </c>
      <c r="G78">
        <f t="shared" si="12"/>
        <v>1.3934226430137642E-2</v>
      </c>
      <c r="I78">
        <f t="shared" si="7"/>
        <v>1.3934226430137642E-2</v>
      </c>
      <c r="O78">
        <f t="shared" ca="1" si="10"/>
        <v>1.8335268247128524E-2</v>
      </c>
      <c r="Q78" s="2">
        <f t="shared" si="11"/>
        <v>36608.156999999999</v>
      </c>
    </row>
    <row r="79" spans="1:31">
      <c r="A79" s="52" t="s">
        <v>279</v>
      </c>
      <c r="B79" s="53" t="s">
        <v>68</v>
      </c>
      <c r="C79" s="52">
        <v>51847.514999999999</v>
      </c>
      <c r="D79" s="52" t="s">
        <v>81</v>
      </c>
      <c r="E79">
        <f t="shared" si="8"/>
        <v>7937.001591129263</v>
      </c>
      <c r="F79">
        <f t="shared" si="9"/>
        <v>7937</v>
      </c>
      <c r="G79">
        <f t="shared" si="12"/>
        <v>2.7891377758351155E-3</v>
      </c>
      <c r="I79">
        <f t="shared" si="7"/>
        <v>2.7891377758351155E-3</v>
      </c>
      <c r="O79">
        <f t="shared" ca="1" si="10"/>
        <v>1.8312450304730568E-2</v>
      </c>
      <c r="Q79" s="2">
        <f t="shared" si="11"/>
        <v>36829.014999999999</v>
      </c>
    </row>
    <row r="80" spans="1:31">
      <c r="A80" s="32" t="s">
        <v>78</v>
      </c>
      <c r="B80" s="33" t="s">
        <v>68</v>
      </c>
      <c r="C80" s="32">
        <v>52196.368889999998</v>
      </c>
      <c r="D80" s="32" t="s">
        <v>79</v>
      </c>
      <c r="E80">
        <f t="shared" si="8"/>
        <v>8136.0134998427084</v>
      </c>
      <c r="F80">
        <f t="shared" si="9"/>
        <v>8136</v>
      </c>
      <c r="G80">
        <f t="shared" si="12"/>
        <v>2.3664275540795643E-2</v>
      </c>
      <c r="K80">
        <f>+G80</f>
        <v>2.3664275540795643E-2</v>
      </c>
      <c r="O80">
        <f t="shared" ca="1" si="10"/>
        <v>1.8276412443324268E-2</v>
      </c>
      <c r="Q80" s="2">
        <f t="shared" si="11"/>
        <v>37177.868889999998</v>
      </c>
    </row>
    <row r="81" spans="1:17">
      <c r="A81" s="52" t="s">
        <v>290</v>
      </c>
      <c r="B81" s="53" t="s">
        <v>68</v>
      </c>
      <c r="C81" s="52">
        <v>52224.425000000003</v>
      </c>
      <c r="D81" s="52" t="s">
        <v>81</v>
      </c>
      <c r="E81">
        <f t="shared" si="8"/>
        <v>8152.0187678423727</v>
      </c>
      <c r="F81">
        <f t="shared" si="9"/>
        <v>8152</v>
      </c>
      <c r="G81">
        <f t="shared" si="12"/>
        <v>3.2898708726861514E-2</v>
      </c>
      <c r="I81">
        <f>+G81</f>
        <v>3.2898708726861514E-2</v>
      </c>
      <c r="O81">
        <f t="shared" ca="1" si="10"/>
        <v>1.8273514926829292E-2</v>
      </c>
      <c r="Q81" s="2">
        <f t="shared" si="11"/>
        <v>37205.925000000003</v>
      </c>
    </row>
    <row r="82" spans="1:17">
      <c r="A82" s="52" t="s">
        <v>293</v>
      </c>
      <c r="B82" s="53" t="s">
        <v>68</v>
      </c>
      <c r="C82" s="52">
        <v>52436.525000000001</v>
      </c>
      <c r="D82" s="52" t="s">
        <v>81</v>
      </c>
      <c r="E82">
        <f t="shared" si="8"/>
        <v>8273.0162027229799</v>
      </c>
      <c r="F82">
        <f t="shared" si="9"/>
        <v>8273</v>
      </c>
      <c r="G82">
        <f t="shared" si="12"/>
        <v>2.8402234704117291E-2</v>
      </c>
      <c r="I82">
        <f>+G82</f>
        <v>2.8402234704117291E-2</v>
      </c>
      <c r="O82">
        <f t="shared" ca="1" si="10"/>
        <v>1.8251602458336014E-2</v>
      </c>
      <c r="Q82" s="2">
        <f t="shared" si="11"/>
        <v>37418.025000000001</v>
      </c>
    </row>
    <row r="83" spans="1:17">
      <c r="A83" s="13" t="s">
        <v>67</v>
      </c>
      <c r="B83" s="14" t="s">
        <v>68</v>
      </c>
      <c r="C83" s="15">
        <v>52820.406000000003</v>
      </c>
      <c r="D83" s="15">
        <v>7.0000000000000001E-3</v>
      </c>
      <c r="E83">
        <f t="shared" si="8"/>
        <v>8492.0101503863607</v>
      </c>
      <c r="F83">
        <f t="shared" si="9"/>
        <v>8492</v>
      </c>
      <c r="G83">
        <f t="shared" si="12"/>
        <v>1.7792913953599054E-2</v>
      </c>
      <c r="I83">
        <f>+G83</f>
        <v>1.7792913953599054E-2</v>
      </c>
      <c r="O83">
        <f t="shared" ca="1" si="10"/>
        <v>1.821194270131099E-2</v>
      </c>
      <c r="Q83" s="2">
        <f t="shared" si="11"/>
        <v>37801.906000000003</v>
      </c>
    </row>
    <row r="84" spans="1:17">
      <c r="A84" s="32" t="s">
        <v>80</v>
      </c>
      <c r="B84" s="33" t="s">
        <v>68</v>
      </c>
      <c r="C84" s="32">
        <v>53216.572</v>
      </c>
      <c r="D84" s="32">
        <v>4.0000000000000001E-3</v>
      </c>
      <c r="E84">
        <f t="shared" si="8"/>
        <v>8718.0123653175779</v>
      </c>
      <c r="F84">
        <f t="shared" si="9"/>
        <v>8718</v>
      </c>
      <c r="G84">
        <f t="shared" si="12"/>
        <v>2.1675532712833956E-2</v>
      </c>
      <c r="I84">
        <f>+G84</f>
        <v>2.1675532712833956E-2</v>
      </c>
      <c r="O84">
        <f t="shared" ca="1" si="10"/>
        <v>1.8171015280819415E-2</v>
      </c>
      <c r="Q84" s="2">
        <f t="shared" si="11"/>
        <v>38198.072</v>
      </c>
    </row>
    <row r="85" spans="1:17">
      <c r="A85" s="32" t="s">
        <v>80</v>
      </c>
      <c r="B85" s="33" t="s">
        <v>68</v>
      </c>
      <c r="C85" s="32">
        <v>53565.413999999997</v>
      </c>
      <c r="D85" s="32">
        <v>6.0000000000000001E-3</v>
      </c>
      <c r="E85">
        <f t="shared" si="8"/>
        <v>8917.0174911007962</v>
      </c>
      <c r="F85">
        <f>ROUND(2*E85,0)/2</f>
        <v>8917</v>
      </c>
      <c r="G85">
        <f t="shared" si="12"/>
        <v>3.0660670476208907E-2</v>
      </c>
      <c r="I85">
        <f>+G85</f>
        <v>3.0660670476208907E-2</v>
      </c>
      <c r="O85">
        <f t="shared" ca="1" si="10"/>
        <v>1.8134977419413119E-2</v>
      </c>
      <c r="Q85" s="2">
        <f t="shared" si="11"/>
        <v>38546.913999999997</v>
      </c>
    </row>
    <row r="86" spans="1:17">
      <c r="A86" s="32" t="s">
        <v>78</v>
      </c>
      <c r="B86" s="33" t="s">
        <v>68</v>
      </c>
      <c r="C86" s="32">
        <v>53947.540589999997</v>
      </c>
      <c r="D86" s="32" t="s">
        <v>81</v>
      </c>
      <c r="E86">
        <f t="shared" si="8"/>
        <v>9135.0105943052949</v>
      </c>
      <c r="F86">
        <f>ROUND(2*E86,0)/2</f>
        <v>9135</v>
      </c>
      <c r="G86">
        <f t="shared" si="12"/>
        <v>1.8571072643680964E-2</v>
      </c>
      <c r="K86">
        <f>+G86</f>
        <v>1.8571072643680964E-2</v>
      </c>
      <c r="O86">
        <f t="shared" ca="1" si="10"/>
        <v>1.809549875716903E-2</v>
      </c>
      <c r="Q86" s="2">
        <f t="shared" si="11"/>
        <v>38929.040589999997</v>
      </c>
    </row>
    <row r="87" spans="1:17">
      <c r="A87" s="15" t="s">
        <v>77</v>
      </c>
      <c r="B87" s="30"/>
      <c r="C87" s="31">
        <v>54260.424899999998</v>
      </c>
      <c r="D87" s="31">
        <v>3.0000000000000001E-3</v>
      </c>
      <c r="E87">
        <f t="shared" si="8"/>
        <v>9313.5028098846869</v>
      </c>
      <c r="F87">
        <f>ROUND(2*E87,0)/2</f>
        <v>9313.5</v>
      </c>
      <c r="G87">
        <f t="shared" si="12"/>
        <v>4.9255303893005475E-3</v>
      </c>
      <c r="J87">
        <f>+G87</f>
        <v>4.9255303893005475E-3</v>
      </c>
      <c r="O87">
        <f t="shared" ca="1" si="10"/>
        <v>1.8063173338771926E-2</v>
      </c>
      <c r="Q87" s="2">
        <f t="shared" si="11"/>
        <v>39241.924899999998</v>
      </c>
    </row>
    <row r="88" spans="1:17">
      <c r="A88" s="32" t="s">
        <v>82</v>
      </c>
      <c r="B88" s="33" t="s">
        <v>68</v>
      </c>
      <c r="C88" s="32">
        <v>55495.372100000001</v>
      </c>
      <c r="D88" s="32">
        <v>1E-4</v>
      </c>
      <c r="E88">
        <f t="shared" si="8"/>
        <v>10018.007493585726</v>
      </c>
      <c r="F88">
        <f>ROUND(2*E88,0)/2</f>
        <v>10018</v>
      </c>
      <c r="G88">
        <f t="shared" si="12"/>
        <v>1.3135729146597441E-2</v>
      </c>
      <c r="J88">
        <f>+G88</f>
        <v>1.3135729146597441E-2</v>
      </c>
      <c r="O88">
        <f t="shared" ca="1" si="10"/>
        <v>1.7935592065602392E-2</v>
      </c>
      <c r="Q88" s="2">
        <f t="shared" si="11"/>
        <v>40476.872100000001</v>
      </c>
    </row>
    <row r="89" spans="1:17">
      <c r="A89" s="52" t="s">
        <v>325</v>
      </c>
      <c r="B89" s="53" t="s">
        <v>68</v>
      </c>
      <c r="C89" s="52">
        <v>55879.261500000001</v>
      </c>
      <c r="D89" s="52" t="s">
        <v>81</v>
      </c>
      <c r="E89">
        <f t="shared" si="8"/>
        <v>10237.006233226724</v>
      </c>
      <c r="F89">
        <f>ROUND(2*E89,0)/2</f>
        <v>10237</v>
      </c>
      <c r="G89">
        <f t="shared" si="12"/>
        <v>1.0926408394880127E-2</v>
      </c>
      <c r="K89">
        <f>+G89</f>
        <v>1.0926408394880127E-2</v>
      </c>
      <c r="O89">
        <f t="shared" ca="1" si="10"/>
        <v>1.7895932308577368E-2</v>
      </c>
      <c r="Q89" s="2">
        <f t="shared" si="11"/>
        <v>40860.761500000001</v>
      </c>
    </row>
    <row r="90" spans="1:17">
      <c r="B90" s="6"/>
      <c r="C90" s="29"/>
      <c r="D90" s="29"/>
    </row>
    <row r="91" spans="1:17">
      <c r="B91" s="6"/>
      <c r="C91" s="29"/>
      <c r="D91" s="29"/>
    </row>
    <row r="92" spans="1:17">
      <c r="C92" s="29"/>
      <c r="D92" s="29"/>
    </row>
    <row r="93" spans="1:17">
      <c r="C93" s="29"/>
      <c r="D93" s="29"/>
    </row>
    <row r="94" spans="1:17">
      <c r="C94" s="29"/>
      <c r="D94" s="29"/>
    </row>
    <row r="95" spans="1:17">
      <c r="C95" s="29"/>
      <c r="D95" s="29"/>
    </row>
    <row r="96" spans="1:17">
      <c r="C96" s="29"/>
      <c r="D96" s="29"/>
    </row>
    <row r="97" spans="3:4">
      <c r="C97" s="29"/>
      <c r="D97" s="29"/>
    </row>
    <row r="98" spans="3:4">
      <c r="C98" s="29"/>
      <c r="D98" s="29"/>
    </row>
    <row r="99" spans="3:4">
      <c r="C99" s="29"/>
      <c r="D99" s="29"/>
    </row>
    <row r="100" spans="3:4">
      <c r="C100" s="29"/>
      <c r="D100" s="29"/>
    </row>
    <row r="101" spans="3:4">
      <c r="C101" s="29"/>
      <c r="D101" s="29"/>
    </row>
    <row r="102" spans="3:4">
      <c r="C102" s="29"/>
      <c r="D102" s="29"/>
    </row>
    <row r="103" spans="3:4">
      <c r="C103" s="29"/>
      <c r="D103" s="29"/>
    </row>
    <row r="104" spans="3:4">
      <c r="C104" s="29"/>
      <c r="D104" s="29"/>
    </row>
    <row r="105" spans="3:4">
      <c r="C105" s="29"/>
      <c r="D105" s="29"/>
    </row>
    <row r="106" spans="3:4">
      <c r="C106" s="29"/>
      <c r="D106" s="29"/>
    </row>
    <row r="107" spans="3:4">
      <c r="C107" s="29"/>
      <c r="D107" s="29"/>
    </row>
    <row r="108" spans="3:4">
      <c r="C108" s="29"/>
      <c r="D108" s="29"/>
    </row>
    <row r="109" spans="3:4">
      <c r="C109" s="29"/>
      <c r="D109" s="29"/>
    </row>
    <row r="110" spans="3:4">
      <c r="C110" s="29"/>
      <c r="D110" s="29"/>
    </row>
    <row r="111" spans="3:4">
      <c r="C111" s="29"/>
      <c r="D111" s="29"/>
    </row>
    <row r="112" spans="3:4">
      <c r="C112" s="29"/>
      <c r="D112" s="29"/>
    </row>
    <row r="113" spans="3:4">
      <c r="C113" s="29"/>
      <c r="D113" s="29"/>
    </row>
    <row r="114" spans="3:4">
      <c r="C114" s="29"/>
      <c r="D114" s="29"/>
    </row>
    <row r="115" spans="3:4">
      <c r="C115" s="29"/>
      <c r="D115" s="29"/>
    </row>
    <row r="116" spans="3:4">
      <c r="C116" s="29"/>
      <c r="D116" s="29"/>
    </row>
    <row r="117" spans="3:4">
      <c r="C117" s="29"/>
      <c r="D117" s="29"/>
    </row>
    <row r="118" spans="3:4">
      <c r="C118" s="29"/>
      <c r="D118" s="29"/>
    </row>
    <row r="119" spans="3:4">
      <c r="C119" s="29"/>
      <c r="D119" s="29"/>
    </row>
    <row r="120" spans="3:4">
      <c r="C120" s="29"/>
      <c r="D120" s="29"/>
    </row>
    <row r="121" spans="3:4">
      <c r="C121" s="29"/>
      <c r="D121" s="29"/>
    </row>
    <row r="122" spans="3:4">
      <c r="C122" s="29"/>
      <c r="D122" s="29"/>
    </row>
    <row r="123" spans="3:4">
      <c r="C123" s="29"/>
      <c r="D123" s="29"/>
    </row>
    <row r="124" spans="3:4">
      <c r="C124" s="29"/>
      <c r="D124" s="29"/>
    </row>
    <row r="125" spans="3:4">
      <c r="C125" s="29"/>
      <c r="D125" s="29"/>
    </row>
    <row r="126" spans="3:4">
      <c r="C126" s="29"/>
      <c r="D126" s="29"/>
    </row>
    <row r="127" spans="3:4">
      <c r="C127" s="29"/>
      <c r="D127" s="29"/>
    </row>
    <row r="128" spans="3:4">
      <c r="C128" s="29"/>
      <c r="D128" s="29"/>
    </row>
    <row r="129" spans="3:4">
      <c r="C129" s="29"/>
      <c r="D129" s="29"/>
    </row>
    <row r="130" spans="3:4">
      <c r="C130" s="29"/>
      <c r="D130" s="29"/>
    </row>
    <row r="131" spans="3:4">
      <c r="C131" s="29"/>
      <c r="D131" s="29"/>
    </row>
    <row r="132" spans="3:4">
      <c r="C132" s="29"/>
      <c r="D132" s="29"/>
    </row>
    <row r="133" spans="3:4">
      <c r="C133" s="29"/>
      <c r="D133" s="29"/>
    </row>
    <row r="134" spans="3:4">
      <c r="C134" s="29"/>
      <c r="D134" s="29"/>
    </row>
    <row r="135" spans="3:4">
      <c r="C135" s="29"/>
      <c r="D135" s="29"/>
    </row>
    <row r="136" spans="3:4">
      <c r="C136" s="29"/>
      <c r="D136" s="29"/>
    </row>
    <row r="137" spans="3:4">
      <c r="C137" s="29"/>
      <c r="D137" s="29"/>
    </row>
    <row r="138" spans="3:4">
      <c r="C138" s="29"/>
      <c r="D138" s="29"/>
    </row>
    <row r="139" spans="3:4">
      <c r="C139" s="29"/>
      <c r="D139" s="29"/>
    </row>
    <row r="140" spans="3:4">
      <c r="C140" s="29"/>
      <c r="D140" s="29"/>
    </row>
    <row r="141" spans="3:4">
      <c r="C141" s="29"/>
      <c r="D141" s="29"/>
    </row>
    <row r="142" spans="3:4">
      <c r="C142" s="29"/>
      <c r="D142" s="29"/>
    </row>
    <row r="143" spans="3:4">
      <c r="C143" s="29"/>
      <c r="D143" s="29"/>
    </row>
    <row r="144" spans="3:4">
      <c r="C144" s="29"/>
      <c r="D144" s="29"/>
    </row>
    <row r="145" spans="3:4">
      <c r="C145" s="29"/>
      <c r="D145" s="29"/>
    </row>
    <row r="146" spans="3:4">
      <c r="C146" s="29"/>
      <c r="D146" s="29"/>
    </row>
    <row r="147" spans="3:4">
      <c r="C147" s="29"/>
      <c r="D147" s="29"/>
    </row>
    <row r="148" spans="3:4">
      <c r="C148" s="29"/>
      <c r="D148" s="29"/>
    </row>
    <row r="149" spans="3:4">
      <c r="C149" s="29"/>
      <c r="D149" s="29"/>
    </row>
    <row r="150" spans="3:4">
      <c r="C150" s="29"/>
      <c r="D150" s="29"/>
    </row>
    <row r="151" spans="3:4">
      <c r="C151" s="29"/>
      <c r="D151" s="29"/>
    </row>
    <row r="152" spans="3:4">
      <c r="C152" s="29"/>
      <c r="D152" s="29"/>
    </row>
    <row r="153" spans="3:4">
      <c r="C153" s="29"/>
      <c r="D153" s="29"/>
    </row>
    <row r="154" spans="3:4">
      <c r="C154" s="29"/>
      <c r="D154" s="29"/>
    </row>
    <row r="155" spans="3:4">
      <c r="C155" s="29"/>
      <c r="D155" s="29"/>
    </row>
    <row r="156" spans="3:4">
      <c r="C156" s="29"/>
      <c r="D156" s="29"/>
    </row>
    <row r="157" spans="3:4">
      <c r="C157" s="29"/>
      <c r="D157" s="29"/>
    </row>
    <row r="158" spans="3:4">
      <c r="C158" s="29"/>
      <c r="D158" s="29"/>
    </row>
    <row r="159" spans="3:4">
      <c r="C159" s="29"/>
      <c r="D159" s="29"/>
    </row>
    <row r="160" spans="3:4">
      <c r="C160" s="29"/>
      <c r="D160" s="29"/>
    </row>
    <row r="161" spans="3:4">
      <c r="C161" s="29"/>
      <c r="D161" s="29"/>
    </row>
    <row r="162" spans="3:4">
      <c r="C162" s="29"/>
      <c r="D162" s="29"/>
    </row>
    <row r="163" spans="3:4">
      <c r="C163" s="29"/>
      <c r="D163" s="29"/>
    </row>
    <row r="164" spans="3:4">
      <c r="C164" s="29"/>
      <c r="D164" s="29"/>
    </row>
    <row r="165" spans="3:4">
      <c r="C165" s="29"/>
      <c r="D165" s="29"/>
    </row>
    <row r="166" spans="3:4">
      <c r="C166" s="29"/>
      <c r="D166" s="29"/>
    </row>
    <row r="167" spans="3:4">
      <c r="C167" s="29"/>
      <c r="D167" s="29"/>
    </row>
    <row r="168" spans="3:4">
      <c r="C168" s="29"/>
      <c r="D168" s="29"/>
    </row>
    <row r="169" spans="3:4">
      <c r="C169" s="29"/>
      <c r="D169" s="29"/>
    </row>
    <row r="170" spans="3:4">
      <c r="C170" s="29"/>
      <c r="D170" s="29"/>
    </row>
    <row r="171" spans="3:4">
      <c r="C171" s="29"/>
      <c r="D171" s="29"/>
    </row>
    <row r="172" spans="3:4">
      <c r="C172" s="29"/>
      <c r="D172" s="29"/>
    </row>
    <row r="173" spans="3:4">
      <c r="C173" s="29"/>
      <c r="D173" s="29"/>
    </row>
    <row r="174" spans="3:4">
      <c r="C174" s="29"/>
      <c r="D174" s="29"/>
    </row>
    <row r="175" spans="3:4">
      <c r="C175" s="29"/>
      <c r="D175" s="29"/>
    </row>
    <row r="176" spans="3:4">
      <c r="C176" s="29"/>
      <c r="D176" s="29"/>
    </row>
    <row r="177" spans="3:4">
      <c r="C177" s="29"/>
      <c r="D177" s="29"/>
    </row>
    <row r="178" spans="3:4">
      <c r="C178" s="29"/>
      <c r="D178" s="29"/>
    </row>
    <row r="179" spans="3:4">
      <c r="C179" s="29"/>
      <c r="D179" s="29"/>
    </row>
    <row r="180" spans="3:4">
      <c r="C180" s="29"/>
      <c r="D180" s="29"/>
    </row>
    <row r="181" spans="3:4">
      <c r="C181" s="29"/>
      <c r="D181" s="29"/>
    </row>
    <row r="182" spans="3:4">
      <c r="C182" s="29"/>
      <c r="D182" s="29"/>
    </row>
    <row r="183" spans="3:4">
      <c r="C183" s="29"/>
      <c r="D183" s="29"/>
    </row>
    <row r="184" spans="3:4">
      <c r="C184" s="29"/>
      <c r="D184" s="29"/>
    </row>
    <row r="185" spans="3:4">
      <c r="C185" s="29"/>
      <c r="D185" s="29"/>
    </row>
    <row r="186" spans="3:4">
      <c r="C186" s="29"/>
      <c r="D186" s="29"/>
    </row>
    <row r="187" spans="3:4">
      <c r="C187" s="29"/>
      <c r="D187" s="29"/>
    </row>
    <row r="188" spans="3:4">
      <c r="C188" s="29"/>
      <c r="D188" s="29"/>
    </row>
    <row r="189" spans="3:4">
      <c r="C189" s="29"/>
      <c r="D189" s="29"/>
    </row>
    <row r="190" spans="3:4">
      <c r="C190" s="29"/>
      <c r="D190" s="29"/>
    </row>
    <row r="191" spans="3:4">
      <c r="C191" s="29"/>
      <c r="D191" s="29"/>
    </row>
    <row r="192" spans="3:4">
      <c r="C192" s="29"/>
      <c r="D192" s="29"/>
    </row>
    <row r="193" spans="3:4">
      <c r="C193" s="29"/>
      <c r="D193" s="29"/>
    </row>
    <row r="194" spans="3:4">
      <c r="C194" s="29"/>
      <c r="D194" s="29"/>
    </row>
    <row r="195" spans="3:4">
      <c r="C195" s="29"/>
      <c r="D195" s="29"/>
    </row>
    <row r="196" spans="3:4">
      <c r="C196" s="29"/>
      <c r="D196" s="29"/>
    </row>
    <row r="197" spans="3:4">
      <c r="C197" s="29"/>
      <c r="D197" s="29"/>
    </row>
    <row r="198" spans="3:4">
      <c r="C198" s="29"/>
      <c r="D198" s="29"/>
    </row>
    <row r="199" spans="3:4">
      <c r="C199" s="29"/>
      <c r="D199" s="29"/>
    </row>
    <row r="200" spans="3:4">
      <c r="C200" s="29"/>
      <c r="D200" s="29"/>
    </row>
    <row r="201" spans="3:4">
      <c r="C201" s="29"/>
      <c r="D201" s="29"/>
    </row>
    <row r="202" spans="3:4">
      <c r="C202" s="29"/>
      <c r="D202" s="29"/>
    </row>
    <row r="203" spans="3:4">
      <c r="C203" s="29"/>
      <c r="D203" s="29"/>
    </row>
    <row r="204" spans="3:4">
      <c r="C204" s="29"/>
      <c r="D204" s="29"/>
    </row>
    <row r="205" spans="3:4">
      <c r="C205" s="29"/>
      <c r="D205" s="29"/>
    </row>
    <row r="206" spans="3:4">
      <c r="C206" s="29"/>
      <c r="D206" s="29"/>
    </row>
    <row r="207" spans="3:4">
      <c r="C207" s="29"/>
      <c r="D207" s="29"/>
    </row>
    <row r="208" spans="3:4">
      <c r="C208" s="29"/>
      <c r="D208" s="29"/>
    </row>
    <row r="209" spans="3:4">
      <c r="C209" s="29"/>
      <c r="D209" s="29"/>
    </row>
    <row r="210" spans="3:4">
      <c r="C210" s="29"/>
      <c r="D210" s="29"/>
    </row>
    <row r="211" spans="3:4">
      <c r="C211" s="29"/>
      <c r="D211" s="29"/>
    </row>
    <row r="212" spans="3:4">
      <c r="C212" s="29"/>
      <c r="D212" s="29"/>
    </row>
    <row r="213" spans="3:4">
      <c r="C213" s="29"/>
      <c r="D213" s="29"/>
    </row>
    <row r="214" spans="3:4">
      <c r="C214" s="29"/>
      <c r="D214" s="29"/>
    </row>
    <row r="215" spans="3:4">
      <c r="C215" s="29"/>
      <c r="D215" s="29"/>
    </row>
    <row r="216" spans="3:4">
      <c r="C216" s="29"/>
      <c r="D216" s="29"/>
    </row>
    <row r="217" spans="3:4">
      <c r="C217" s="29"/>
      <c r="D217" s="29"/>
    </row>
    <row r="218" spans="3:4">
      <c r="C218" s="29"/>
      <c r="D218" s="29"/>
    </row>
    <row r="219" spans="3:4">
      <c r="C219" s="29"/>
      <c r="D219" s="29"/>
    </row>
    <row r="220" spans="3:4">
      <c r="C220" s="29"/>
      <c r="D220" s="29"/>
    </row>
    <row r="221" spans="3:4">
      <c r="C221" s="29"/>
      <c r="D221" s="29"/>
    </row>
    <row r="222" spans="3:4">
      <c r="C222" s="29"/>
      <c r="D222" s="29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66"/>
  <sheetViews>
    <sheetView workbookViewId="0">
      <selection activeCell="D9" sqref="D9"/>
    </sheetView>
  </sheetViews>
  <sheetFormatPr defaultColWidth="10.28515625" defaultRowHeight="12.75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4" ht="20.25">
      <c r="A1" s="1" t="s">
        <v>32</v>
      </c>
      <c r="N1">
        <v>7.0140000000000002</v>
      </c>
    </row>
    <row r="2" spans="1:14">
      <c r="A2" t="s">
        <v>27</v>
      </c>
      <c r="N2">
        <f>+N1/2</f>
        <v>3.5070000000000001</v>
      </c>
    </row>
    <row r="3" spans="1:14">
      <c r="N3">
        <f>+N2/2</f>
        <v>1.7535000000000001</v>
      </c>
    </row>
    <row r="4" spans="1:14">
      <c r="A4" s="8" t="s">
        <v>0</v>
      </c>
      <c r="C4" s="3">
        <v>37934.508999999998</v>
      </c>
      <c r="D4" s="12" t="s">
        <v>14</v>
      </c>
    </row>
    <row r="6" spans="1:14">
      <c r="A6" s="8" t="s">
        <v>1</v>
      </c>
    </row>
    <row r="7" spans="1:14">
      <c r="A7" t="s">
        <v>2</v>
      </c>
      <c r="C7">
        <f>+C4</f>
        <v>37934.508999999998</v>
      </c>
    </row>
    <row r="8" spans="1:14">
      <c r="A8" t="s">
        <v>3</v>
      </c>
      <c r="C8">
        <v>3.5070000000000001</v>
      </c>
    </row>
    <row r="10" spans="1:14" ht="13.5" thickBot="1">
      <c r="C10" s="7" t="s">
        <v>22</v>
      </c>
      <c r="D10" s="7" t="s">
        <v>23</v>
      </c>
    </row>
    <row r="11" spans="1:14">
      <c r="A11" t="s">
        <v>16</v>
      </c>
      <c r="C11">
        <f>INTERCEPT(G33:G993,F33:F993)</f>
        <v>3.5237303935527224</v>
      </c>
      <c r="D11" s="6"/>
    </row>
    <row r="12" spans="1:14">
      <c r="A12" t="s">
        <v>17</v>
      </c>
      <c r="C12">
        <f>SLOPE(G33:G993,F33:F993)</f>
        <v>-1.1405541483625571E-3</v>
      </c>
      <c r="D12" s="6"/>
    </row>
    <row r="13" spans="1:14">
      <c r="A13" t="s">
        <v>21</v>
      </c>
      <c r="C13" s="6" t="s">
        <v>14</v>
      </c>
      <c r="D13" s="6"/>
    </row>
    <row r="14" spans="1:14">
      <c r="A14" t="s">
        <v>26</v>
      </c>
    </row>
    <row r="15" spans="1:14">
      <c r="A15" s="5" t="s">
        <v>18</v>
      </c>
      <c r="C15" s="11">
        <v>44444</v>
      </c>
    </row>
    <row r="16" spans="1:14">
      <c r="A16" s="8" t="s">
        <v>4</v>
      </c>
      <c r="C16">
        <f>+C8+C12</f>
        <v>3.5058594458516374</v>
      </c>
    </row>
    <row r="17" spans="1:31" ht="13.5" thickBot="1"/>
    <row r="18" spans="1:31">
      <c r="A18" s="8" t="s">
        <v>5</v>
      </c>
      <c r="C18" s="3">
        <f>+C15</f>
        <v>44444</v>
      </c>
      <c r="D18" s="4">
        <f>+C16</f>
        <v>3.5058594458516374</v>
      </c>
    </row>
    <row r="19" spans="1:31" ht="13.5" thickTop="1"/>
    <row r="20" spans="1:31" ht="13.5" thickBot="1">
      <c r="A20" s="7" t="s">
        <v>6</v>
      </c>
      <c r="B20" s="7" t="s">
        <v>7</v>
      </c>
      <c r="C20" s="7" t="s">
        <v>8</v>
      </c>
      <c r="D20" s="7" t="s">
        <v>13</v>
      </c>
      <c r="E20" s="7" t="s">
        <v>9</v>
      </c>
      <c r="F20" s="7" t="s">
        <v>10</v>
      </c>
      <c r="G20" s="7" t="s">
        <v>11</v>
      </c>
      <c r="H20" s="10" t="s">
        <v>12</v>
      </c>
      <c r="I20" s="10" t="s">
        <v>31</v>
      </c>
      <c r="J20" s="10" t="s">
        <v>19</v>
      </c>
      <c r="K20" s="10" t="s">
        <v>20</v>
      </c>
      <c r="L20" s="10" t="s">
        <v>28</v>
      </c>
      <c r="M20" s="10" t="s">
        <v>29</v>
      </c>
      <c r="N20" s="10" t="s">
        <v>30</v>
      </c>
      <c r="O20" s="10" t="s">
        <v>25</v>
      </c>
      <c r="P20" s="9" t="s">
        <v>24</v>
      </c>
      <c r="Q20" s="7" t="s">
        <v>15</v>
      </c>
    </row>
    <row r="21" spans="1:31">
      <c r="A21" t="s">
        <v>12</v>
      </c>
      <c r="C21">
        <f>C4</f>
        <v>37934.508999999998</v>
      </c>
      <c r="D21" s="6" t="s">
        <v>14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>+C$11+C$12*F21</f>
        <v>3.5237303935527224</v>
      </c>
      <c r="Q21" s="2">
        <f>+C21-15018.5</f>
        <v>22916.008999999998</v>
      </c>
    </row>
    <row r="22" spans="1:31">
      <c r="A22" t="s">
        <v>34</v>
      </c>
      <c r="C22" s="11">
        <v>41904.508000000002</v>
      </c>
      <c r="E22">
        <f t="shared" ref="E22:E65" si="0">+(C22-C$7)/C$8</f>
        <v>1132.0213857998299</v>
      </c>
      <c r="F22">
        <f t="shared" ref="F22:F65" si="1">ROUND(2*E22,0)/2</f>
        <v>1132</v>
      </c>
      <c r="G22">
        <f t="shared" ref="G22:G65" si="2">+C22-(C$7+F22*C$8)</f>
        <v>7.5000000004365575E-2</v>
      </c>
      <c r="I22">
        <f t="shared" ref="I22:I31" si="3">+G22</f>
        <v>7.5000000004365575E-2</v>
      </c>
      <c r="O22">
        <f t="shared" ref="O22:O65" si="4">+C$11+C$12*F22</f>
        <v>2.2326230976063082</v>
      </c>
      <c r="Q22" s="2">
        <f t="shared" ref="Q22:Q65" si="5">+C22-15018.5</f>
        <v>26886.008000000002</v>
      </c>
      <c r="AA22">
        <v>9</v>
      </c>
      <c r="AC22" t="s">
        <v>33</v>
      </c>
      <c r="AE22" t="s">
        <v>35</v>
      </c>
    </row>
    <row r="23" spans="1:31">
      <c r="A23" t="s">
        <v>37</v>
      </c>
      <c r="C23" s="11">
        <v>42158.504000000001</v>
      </c>
      <c r="E23">
        <f t="shared" si="0"/>
        <v>1204.4468206444262</v>
      </c>
      <c r="F23">
        <f t="shared" si="1"/>
        <v>1204.5</v>
      </c>
      <c r="G23">
        <f t="shared" si="2"/>
        <v>-0.18649999999615829</v>
      </c>
      <c r="I23">
        <f t="shared" si="3"/>
        <v>-0.18649999999615829</v>
      </c>
      <c r="O23">
        <f t="shared" si="4"/>
        <v>2.1499329218500227</v>
      </c>
      <c r="Q23" s="2">
        <f t="shared" si="5"/>
        <v>27140.004000000001</v>
      </c>
      <c r="R23">
        <f>+C23-C22</f>
        <v>253.99599999999919</v>
      </c>
      <c r="AA23">
        <v>11</v>
      </c>
      <c r="AC23" t="s">
        <v>36</v>
      </c>
      <c r="AE23" t="s">
        <v>35</v>
      </c>
    </row>
    <row r="24" spans="1:31">
      <c r="A24" t="s">
        <v>37</v>
      </c>
      <c r="C24" s="11">
        <v>42183.440999999999</v>
      </c>
      <c r="E24">
        <f t="shared" si="0"/>
        <v>1211.5574565155405</v>
      </c>
      <c r="F24">
        <f t="shared" si="1"/>
        <v>1211.5</v>
      </c>
      <c r="G24">
        <f t="shared" si="2"/>
        <v>0.20150000000285218</v>
      </c>
      <c r="I24">
        <f t="shared" si="3"/>
        <v>0.20150000000285218</v>
      </c>
      <c r="O24">
        <f t="shared" si="4"/>
        <v>2.1419490428114845</v>
      </c>
      <c r="Q24" s="2">
        <f t="shared" si="5"/>
        <v>27164.940999999999</v>
      </c>
      <c r="R24">
        <f t="shared" ref="R24:R65" si="6">+C24-C23</f>
        <v>24.936999999998079</v>
      </c>
      <c r="AA24">
        <v>8</v>
      </c>
      <c r="AC24" t="s">
        <v>36</v>
      </c>
      <c r="AE24" t="s">
        <v>35</v>
      </c>
    </row>
    <row r="25" spans="1:31">
      <c r="A25" t="s">
        <v>37</v>
      </c>
      <c r="C25" s="11">
        <v>42193.41</v>
      </c>
      <c r="E25">
        <f t="shared" si="0"/>
        <v>1214.400057028801</v>
      </c>
      <c r="F25">
        <f t="shared" si="1"/>
        <v>1214.5</v>
      </c>
      <c r="G25">
        <f t="shared" si="2"/>
        <v>-0.3504999999931897</v>
      </c>
      <c r="I25">
        <f t="shared" si="3"/>
        <v>-0.3504999999931897</v>
      </c>
      <c r="O25">
        <f t="shared" si="4"/>
        <v>2.1385273803663969</v>
      </c>
      <c r="Q25" s="2">
        <f t="shared" si="5"/>
        <v>27174.910000000003</v>
      </c>
      <c r="R25">
        <f t="shared" si="6"/>
        <v>9.9690000000045984</v>
      </c>
      <c r="AA25">
        <v>6</v>
      </c>
      <c r="AC25" t="s">
        <v>36</v>
      </c>
      <c r="AE25" t="s">
        <v>35</v>
      </c>
    </row>
    <row r="26" spans="1:31">
      <c r="A26" t="s">
        <v>38</v>
      </c>
      <c r="C26" s="11">
        <v>46576.46</v>
      </c>
      <c r="E26">
        <f t="shared" si="0"/>
        <v>2464.2004562303964</v>
      </c>
      <c r="F26">
        <f t="shared" si="1"/>
        <v>2464</v>
      </c>
      <c r="G26">
        <f t="shared" si="2"/>
        <v>0.70300000000133878</v>
      </c>
      <c r="I26">
        <f t="shared" si="3"/>
        <v>0.70300000000133878</v>
      </c>
      <c r="O26">
        <f t="shared" si="4"/>
        <v>0.71340497198738184</v>
      </c>
      <c r="Q26" s="2">
        <f t="shared" si="5"/>
        <v>31557.96</v>
      </c>
      <c r="R26">
        <f t="shared" si="6"/>
        <v>4383.0499999999956</v>
      </c>
      <c r="AA26">
        <v>4</v>
      </c>
      <c r="AC26" t="s">
        <v>36</v>
      </c>
      <c r="AE26" t="s">
        <v>35</v>
      </c>
    </row>
    <row r="27" spans="1:31">
      <c r="A27" t="s">
        <v>38</v>
      </c>
      <c r="C27" s="11">
        <v>46590.504999999997</v>
      </c>
      <c r="E27">
        <f t="shared" si="0"/>
        <v>2468.2053036783573</v>
      </c>
      <c r="F27">
        <f t="shared" si="1"/>
        <v>2468</v>
      </c>
      <c r="G27">
        <f t="shared" si="2"/>
        <v>0.72000000000116415</v>
      </c>
      <c r="I27">
        <f t="shared" si="3"/>
        <v>0.72000000000116415</v>
      </c>
      <c r="O27">
        <f t="shared" si="4"/>
        <v>0.7088427553939316</v>
      </c>
      <c r="Q27" s="2">
        <f t="shared" si="5"/>
        <v>31572.004999999997</v>
      </c>
      <c r="R27">
        <f t="shared" si="6"/>
        <v>14.044999999998254</v>
      </c>
      <c r="AA27">
        <v>9</v>
      </c>
      <c r="AC27" t="s">
        <v>36</v>
      </c>
      <c r="AE27" t="s">
        <v>35</v>
      </c>
    </row>
    <row r="28" spans="1:31">
      <c r="A28" t="s">
        <v>38</v>
      </c>
      <c r="C28" s="11">
        <v>46597.495000000003</v>
      </c>
      <c r="E28">
        <f t="shared" si="0"/>
        <v>2470.1984602224134</v>
      </c>
      <c r="F28">
        <f t="shared" si="1"/>
        <v>2470</v>
      </c>
      <c r="G28">
        <f t="shared" si="2"/>
        <v>0.69600000000355067</v>
      </c>
      <c r="I28">
        <f t="shared" si="3"/>
        <v>0.69600000000355067</v>
      </c>
      <c r="O28">
        <f t="shared" si="4"/>
        <v>0.7065616470972067</v>
      </c>
      <c r="Q28" s="2">
        <f t="shared" si="5"/>
        <v>31578.995000000003</v>
      </c>
      <c r="R28">
        <f t="shared" si="6"/>
        <v>6.9900000000052387</v>
      </c>
      <c r="AA28">
        <v>6</v>
      </c>
      <c r="AC28" t="s">
        <v>36</v>
      </c>
      <c r="AE28" t="s">
        <v>35</v>
      </c>
    </row>
    <row r="29" spans="1:31">
      <c r="A29" t="s">
        <v>38</v>
      </c>
      <c r="C29" s="11">
        <v>46611.512000000002</v>
      </c>
      <c r="E29">
        <f t="shared" si="0"/>
        <v>2474.1953236384384</v>
      </c>
      <c r="F29">
        <f t="shared" si="1"/>
        <v>2474</v>
      </c>
      <c r="G29">
        <f t="shared" si="2"/>
        <v>0.68500000000494765</v>
      </c>
      <c r="I29">
        <f t="shared" si="3"/>
        <v>0.68500000000494765</v>
      </c>
      <c r="O29">
        <f t="shared" si="4"/>
        <v>0.70199943050375646</v>
      </c>
      <c r="Q29" s="2">
        <f t="shared" si="5"/>
        <v>31593.012000000002</v>
      </c>
      <c r="R29">
        <f t="shared" si="6"/>
        <v>14.016999999999825</v>
      </c>
      <c r="AA29">
        <v>7</v>
      </c>
      <c r="AC29" t="s">
        <v>36</v>
      </c>
      <c r="AE29" t="s">
        <v>35</v>
      </c>
    </row>
    <row r="30" spans="1:31">
      <c r="A30" t="s">
        <v>38</v>
      </c>
      <c r="C30" s="11">
        <v>46674.624000000003</v>
      </c>
      <c r="E30">
        <f t="shared" si="0"/>
        <v>2492.1913316224709</v>
      </c>
      <c r="F30">
        <f t="shared" si="1"/>
        <v>2492</v>
      </c>
      <c r="G30">
        <f t="shared" si="2"/>
        <v>0.67100000000937143</v>
      </c>
      <c r="I30">
        <f t="shared" si="3"/>
        <v>0.67100000000937143</v>
      </c>
      <c r="O30">
        <f t="shared" si="4"/>
        <v>0.68146945583323015</v>
      </c>
      <c r="Q30" s="2">
        <f t="shared" si="5"/>
        <v>31656.124000000003</v>
      </c>
      <c r="R30">
        <f t="shared" si="6"/>
        <v>63.11200000000099</v>
      </c>
      <c r="AA30">
        <v>11</v>
      </c>
      <c r="AC30" t="s">
        <v>36</v>
      </c>
      <c r="AE30" t="s">
        <v>35</v>
      </c>
    </row>
    <row r="31" spans="1:31">
      <c r="A31" t="s">
        <v>38</v>
      </c>
      <c r="C31" s="11">
        <v>46681.637999999999</v>
      </c>
      <c r="E31">
        <f t="shared" si="0"/>
        <v>2494.1913316224695</v>
      </c>
      <c r="F31">
        <f t="shared" si="1"/>
        <v>2494</v>
      </c>
      <c r="G31">
        <f t="shared" si="2"/>
        <v>0.67100000000209548</v>
      </c>
      <c r="I31">
        <f t="shared" si="3"/>
        <v>0.67100000000209548</v>
      </c>
      <c r="O31">
        <f t="shared" si="4"/>
        <v>0.67918834753650525</v>
      </c>
      <c r="Q31" s="2">
        <f t="shared" si="5"/>
        <v>31663.137999999999</v>
      </c>
      <c r="R31">
        <f t="shared" si="6"/>
        <v>7.0139999999955762</v>
      </c>
      <c r="AA31">
        <v>5</v>
      </c>
      <c r="AC31" t="s">
        <v>36</v>
      </c>
      <c r="AE31" t="s">
        <v>35</v>
      </c>
    </row>
    <row r="32" spans="1:31">
      <c r="A32" t="s">
        <v>38</v>
      </c>
      <c r="B32" t="s">
        <v>66</v>
      </c>
      <c r="C32" s="11">
        <v>46717.597000000002</v>
      </c>
      <c r="E32">
        <f t="shared" si="0"/>
        <v>2504.4448246364423</v>
      </c>
      <c r="F32">
        <f t="shared" si="1"/>
        <v>2504.5</v>
      </c>
      <c r="I32">
        <v>-0.19350000000122236</v>
      </c>
      <c r="O32">
        <f t="shared" si="4"/>
        <v>0.66721252897869832</v>
      </c>
      <c r="Q32" s="2">
        <f t="shared" si="5"/>
        <v>31699.097000000002</v>
      </c>
      <c r="R32">
        <f t="shared" si="6"/>
        <v>35.959000000002561</v>
      </c>
      <c r="AA32">
        <v>6</v>
      </c>
      <c r="AC32" t="s">
        <v>36</v>
      </c>
      <c r="AE32" t="s">
        <v>35</v>
      </c>
    </row>
    <row r="33" spans="1:31">
      <c r="A33" t="s">
        <v>38</v>
      </c>
      <c r="C33" s="11">
        <v>46718.457999999999</v>
      </c>
      <c r="E33">
        <f t="shared" si="0"/>
        <v>2504.6903336184773</v>
      </c>
      <c r="F33">
        <f t="shared" si="1"/>
        <v>2504.5</v>
      </c>
      <c r="G33">
        <f t="shared" si="2"/>
        <v>0.66749999999592546</v>
      </c>
      <c r="I33">
        <f t="shared" ref="I33:I65" si="7">+G33</f>
        <v>0.66749999999592546</v>
      </c>
      <c r="O33">
        <f t="shared" si="4"/>
        <v>0.66721252897869832</v>
      </c>
      <c r="Q33" s="2">
        <f t="shared" si="5"/>
        <v>31699.957999999999</v>
      </c>
      <c r="R33">
        <f t="shared" si="6"/>
        <v>0.86099999999714782</v>
      </c>
      <c r="AA33">
        <v>11</v>
      </c>
      <c r="AC33" t="s">
        <v>36</v>
      </c>
      <c r="AE33" t="s">
        <v>35</v>
      </c>
    </row>
    <row r="34" spans="1:31">
      <c r="A34" t="s">
        <v>39</v>
      </c>
      <c r="C34" s="11">
        <v>46739.466</v>
      </c>
      <c r="E34">
        <f t="shared" si="0"/>
        <v>2510.6806387225556</v>
      </c>
      <c r="F34">
        <f t="shared" si="1"/>
        <v>2510.5</v>
      </c>
      <c r="G34">
        <f t="shared" si="2"/>
        <v>0.63350000000355067</v>
      </c>
      <c r="I34">
        <f t="shared" si="7"/>
        <v>0.63350000000355067</v>
      </c>
      <c r="O34">
        <f t="shared" si="4"/>
        <v>0.66036920408852318</v>
      </c>
      <c r="Q34" s="2">
        <f t="shared" si="5"/>
        <v>31720.966</v>
      </c>
      <c r="R34">
        <f t="shared" si="6"/>
        <v>21.00800000000163</v>
      </c>
      <c r="AA34">
        <v>4</v>
      </c>
      <c r="AC34" t="s">
        <v>36</v>
      </c>
      <c r="AE34" t="s">
        <v>35</v>
      </c>
    </row>
    <row r="35" spans="1:31">
      <c r="A35" t="s">
        <v>39</v>
      </c>
      <c r="C35" s="11">
        <v>46746.508000000002</v>
      </c>
      <c r="E35">
        <f t="shared" si="0"/>
        <v>2512.6886227544919</v>
      </c>
      <c r="F35">
        <f t="shared" si="1"/>
        <v>2512.5</v>
      </c>
      <c r="G35">
        <f t="shared" si="2"/>
        <v>0.66150000000197906</v>
      </c>
      <c r="I35">
        <f t="shared" si="7"/>
        <v>0.66150000000197906</v>
      </c>
      <c r="O35">
        <f t="shared" si="4"/>
        <v>0.65808809579179783</v>
      </c>
      <c r="Q35" s="2">
        <f t="shared" si="5"/>
        <v>31728.008000000002</v>
      </c>
      <c r="R35">
        <f t="shared" si="6"/>
        <v>7.0420000000012806</v>
      </c>
      <c r="AA35">
        <v>6</v>
      </c>
      <c r="AC35" t="s">
        <v>36</v>
      </c>
      <c r="AE35" t="s">
        <v>35</v>
      </c>
    </row>
    <row r="36" spans="1:31">
      <c r="A36" t="s">
        <v>39</v>
      </c>
      <c r="C36" s="11">
        <v>46851.671000000002</v>
      </c>
      <c r="E36">
        <f t="shared" si="0"/>
        <v>2542.6752209865995</v>
      </c>
      <c r="F36">
        <f t="shared" si="1"/>
        <v>2542.5</v>
      </c>
      <c r="G36">
        <f t="shared" si="2"/>
        <v>0.61450000000331784</v>
      </c>
      <c r="I36">
        <f t="shared" si="7"/>
        <v>0.61450000000331784</v>
      </c>
      <c r="O36">
        <f t="shared" si="4"/>
        <v>0.62387147134092125</v>
      </c>
      <c r="Q36" s="2">
        <f t="shared" si="5"/>
        <v>31833.171000000002</v>
      </c>
      <c r="R36">
        <f t="shared" si="6"/>
        <v>105.16300000000047</v>
      </c>
      <c r="AA36">
        <v>4</v>
      </c>
      <c r="AC36" t="s">
        <v>36</v>
      </c>
      <c r="AE36" t="s">
        <v>35</v>
      </c>
    </row>
    <row r="37" spans="1:31">
      <c r="A37" t="s">
        <v>40</v>
      </c>
      <c r="C37" s="11">
        <v>46902.52</v>
      </c>
      <c r="E37">
        <f t="shared" si="0"/>
        <v>2557.1745081266035</v>
      </c>
      <c r="F37">
        <f t="shared" si="1"/>
        <v>2557</v>
      </c>
      <c r="G37">
        <f t="shared" si="2"/>
        <v>0.61200000000098953</v>
      </c>
      <c r="I37">
        <f t="shared" si="7"/>
        <v>0.61200000000098953</v>
      </c>
      <c r="O37">
        <f t="shared" si="4"/>
        <v>0.60733343618966407</v>
      </c>
      <c r="Q37" s="2">
        <f t="shared" si="5"/>
        <v>31884.019999999997</v>
      </c>
      <c r="R37">
        <f t="shared" si="6"/>
        <v>50.848999999994703</v>
      </c>
      <c r="AA37">
        <v>6</v>
      </c>
      <c r="AC37" t="s">
        <v>36</v>
      </c>
      <c r="AE37" t="s">
        <v>35</v>
      </c>
    </row>
    <row r="38" spans="1:31">
      <c r="A38" t="s">
        <v>40</v>
      </c>
      <c r="C38" s="11">
        <v>46909.531000000003</v>
      </c>
      <c r="E38">
        <f t="shared" si="0"/>
        <v>2559.173652694612</v>
      </c>
      <c r="F38">
        <f t="shared" si="1"/>
        <v>2559</v>
      </c>
      <c r="G38">
        <f t="shared" si="2"/>
        <v>0.60900000000401633</v>
      </c>
      <c r="I38">
        <f t="shared" si="7"/>
        <v>0.60900000000401633</v>
      </c>
      <c r="O38">
        <f t="shared" si="4"/>
        <v>0.60505232789293872</v>
      </c>
      <c r="Q38" s="2">
        <f t="shared" si="5"/>
        <v>31891.031000000003</v>
      </c>
      <c r="R38">
        <f t="shared" si="6"/>
        <v>7.011000000005879</v>
      </c>
      <c r="AA38">
        <v>9</v>
      </c>
      <c r="AC38" t="s">
        <v>36</v>
      </c>
      <c r="AE38" t="s">
        <v>35</v>
      </c>
    </row>
    <row r="39" spans="1:31">
      <c r="A39" t="s">
        <v>40</v>
      </c>
      <c r="C39" s="11">
        <v>46923.55</v>
      </c>
      <c r="E39">
        <f t="shared" si="0"/>
        <v>2563.1710863986327</v>
      </c>
      <c r="F39">
        <f t="shared" si="1"/>
        <v>2563</v>
      </c>
      <c r="G39">
        <f t="shared" si="2"/>
        <v>0.60000000000582077</v>
      </c>
      <c r="I39">
        <f t="shared" si="7"/>
        <v>0.60000000000582077</v>
      </c>
      <c r="O39">
        <f t="shared" si="4"/>
        <v>0.60049011129948893</v>
      </c>
      <c r="Q39" s="2">
        <f t="shared" si="5"/>
        <v>31905.050000000003</v>
      </c>
      <c r="R39">
        <f t="shared" si="6"/>
        <v>14.019000000000233</v>
      </c>
      <c r="AA39">
        <v>6</v>
      </c>
      <c r="AC39" t="s">
        <v>36</v>
      </c>
      <c r="AE39" t="s">
        <v>35</v>
      </c>
    </row>
    <row r="40" spans="1:31">
      <c r="A40" t="s">
        <v>41</v>
      </c>
      <c r="C40" s="11">
        <v>46974.396999999997</v>
      </c>
      <c r="E40">
        <f t="shared" si="0"/>
        <v>2577.6698032506411</v>
      </c>
      <c r="F40">
        <f t="shared" si="1"/>
        <v>2577.5</v>
      </c>
      <c r="G40">
        <f t="shared" si="2"/>
        <v>0.59549999999580905</v>
      </c>
      <c r="I40">
        <f t="shared" si="7"/>
        <v>0.59549999999580905</v>
      </c>
      <c r="O40">
        <f t="shared" si="4"/>
        <v>0.58395207614823175</v>
      </c>
      <c r="Q40" s="2">
        <f t="shared" si="5"/>
        <v>31955.896999999997</v>
      </c>
      <c r="R40">
        <f t="shared" si="6"/>
        <v>50.846999999994296</v>
      </c>
      <c r="AA40">
        <v>4</v>
      </c>
      <c r="AC40" t="s">
        <v>36</v>
      </c>
      <c r="AE40" t="s">
        <v>35</v>
      </c>
    </row>
    <row r="41" spans="1:31">
      <c r="A41" t="s">
        <v>42</v>
      </c>
      <c r="C41" s="11">
        <v>47023.474999999999</v>
      </c>
      <c r="E41">
        <f t="shared" si="0"/>
        <v>2591.6641003706873</v>
      </c>
      <c r="F41">
        <f t="shared" si="1"/>
        <v>2591.5</v>
      </c>
      <c r="G41">
        <f t="shared" si="2"/>
        <v>0.57549999999901047</v>
      </c>
      <c r="I41">
        <f t="shared" si="7"/>
        <v>0.57549999999901047</v>
      </c>
      <c r="O41">
        <f t="shared" si="4"/>
        <v>0.56798431807115568</v>
      </c>
      <c r="Q41" s="2">
        <f t="shared" si="5"/>
        <v>32004.974999999999</v>
      </c>
      <c r="R41">
        <f t="shared" si="6"/>
        <v>49.078000000001339</v>
      </c>
      <c r="AA41">
        <v>4</v>
      </c>
      <c r="AC41" t="s">
        <v>36</v>
      </c>
      <c r="AE41" t="s">
        <v>35</v>
      </c>
    </row>
    <row r="42" spans="1:31">
      <c r="A42" t="s">
        <v>43</v>
      </c>
      <c r="C42" s="11">
        <v>47107.616000000002</v>
      </c>
      <c r="E42">
        <f t="shared" si="0"/>
        <v>2615.6564014827495</v>
      </c>
      <c r="F42">
        <f t="shared" si="1"/>
        <v>2615.5</v>
      </c>
      <c r="G42">
        <f t="shared" si="2"/>
        <v>0.54850000000442378</v>
      </c>
      <c r="I42">
        <f t="shared" si="7"/>
        <v>0.54850000000442378</v>
      </c>
      <c r="O42">
        <f t="shared" si="4"/>
        <v>0.54061101851045468</v>
      </c>
      <c r="Q42" s="2">
        <f t="shared" si="5"/>
        <v>32089.116000000002</v>
      </c>
      <c r="R42">
        <f t="shared" si="6"/>
        <v>84.14100000000326</v>
      </c>
      <c r="AA42">
        <v>6</v>
      </c>
      <c r="AC42" t="s">
        <v>36</v>
      </c>
      <c r="AE42" t="s">
        <v>35</v>
      </c>
    </row>
    <row r="43" spans="1:31">
      <c r="A43" t="s">
        <v>44</v>
      </c>
      <c r="C43" s="11">
        <v>47321.491999999998</v>
      </c>
      <c r="E43">
        <f t="shared" si="0"/>
        <v>2676.6418591388651</v>
      </c>
      <c r="F43">
        <f t="shared" si="1"/>
        <v>2676.5</v>
      </c>
      <c r="G43">
        <f t="shared" si="2"/>
        <v>0.49749999999767169</v>
      </c>
      <c r="I43">
        <f t="shared" si="7"/>
        <v>0.49749999999767169</v>
      </c>
      <c r="O43">
        <f t="shared" si="4"/>
        <v>0.47103721546033839</v>
      </c>
      <c r="Q43" s="2">
        <f t="shared" si="5"/>
        <v>32302.991999999998</v>
      </c>
      <c r="R43">
        <f t="shared" si="6"/>
        <v>213.87599999999657</v>
      </c>
      <c r="AA43">
        <v>6</v>
      </c>
      <c r="AC43" t="s">
        <v>36</v>
      </c>
      <c r="AE43" t="s">
        <v>35</v>
      </c>
    </row>
    <row r="44" spans="1:31">
      <c r="A44" t="s">
        <v>45</v>
      </c>
      <c r="C44" s="11">
        <v>47449.436999999998</v>
      </c>
      <c r="E44">
        <f t="shared" si="0"/>
        <v>2713.1246079270031</v>
      </c>
      <c r="F44">
        <f t="shared" si="1"/>
        <v>2713</v>
      </c>
      <c r="G44">
        <f t="shared" si="2"/>
        <v>0.43699999999807915</v>
      </c>
      <c r="I44">
        <f t="shared" si="7"/>
        <v>0.43699999999807915</v>
      </c>
      <c r="O44">
        <f t="shared" si="4"/>
        <v>0.4294069890451051</v>
      </c>
      <c r="Q44" s="2">
        <f t="shared" si="5"/>
        <v>32430.936999999998</v>
      </c>
      <c r="R44">
        <f t="shared" si="6"/>
        <v>127.94499999999971</v>
      </c>
      <c r="AA44">
        <v>6</v>
      </c>
      <c r="AC44" t="s">
        <v>36</v>
      </c>
      <c r="AE44" t="s">
        <v>35</v>
      </c>
    </row>
    <row r="45" spans="1:31">
      <c r="A45" t="s">
        <v>46</v>
      </c>
      <c r="C45" s="11">
        <v>47654.51</v>
      </c>
      <c r="E45">
        <f t="shared" si="0"/>
        <v>2771.5999429712015</v>
      </c>
      <c r="F45">
        <f t="shared" si="1"/>
        <v>2771.5</v>
      </c>
      <c r="G45">
        <f t="shared" si="2"/>
        <v>0.35050000000774162</v>
      </c>
      <c r="I45">
        <f t="shared" si="7"/>
        <v>0.35050000000774162</v>
      </c>
      <c r="O45">
        <f t="shared" si="4"/>
        <v>0.36268457136589571</v>
      </c>
      <c r="Q45" s="2">
        <f t="shared" si="5"/>
        <v>32636.010000000002</v>
      </c>
      <c r="R45">
        <f t="shared" si="6"/>
        <v>205.07300000000396</v>
      </c>
      <c r="AA45">
        <v>7</v>
      </c>
      <c r="AC45" t="s">
        <v>36</v>
      </c>
      <c r="AE45" t="s">
        <v>35</v>
      </c>
    </row>
    <row r="46" spans="1:31">
      <c r="A46" t="s">
        <v>47</v>
      </c>
      <c r="C46" s="11">
        <v>47838.565000000002</v>
      </c>
      <c r="E46">
        <f t="shared" si="0"/>
        <v>2824.0821214713442</v>
      </c>
      <c r="F46">
        <f t="shared" si="1"/>
        <v>2824</v>
      </c>
      <c r="G46">
        <f t="shared" si="2"/>
        <v>0.28800000000046566</v>
      </c>
      <c r="I46">
        <f t="shared" si="7"/>
        <v>0.28800000000046566</v>
      </c>
      <c r="O46">
        <f t="shared" si="4"/>
        <v>0.30280547857686146</v>
      </c>
      <c r="Q46" s="2">
        <f t="shared" si="5"/>
        <v>32820.065000000002</v>
      </c>
      <c r="R46">
        <f t="shared" si="6"/>
        <v>184.05500000000029</v>
      </c>
      <c r="AA46">
        <v>6</v>
      </c>
      <c r="AC46" t="s">
        <v>36</v>
      </c>
      <c r="AE46" t="s">
        <v>35</v>
      </c>
    </row>
    <row r="47" spans="1:31">
      <c r="A47" t="s">
        <v>48</v>
      </c>
      <c r="C47" s="11">
        <v>48306.608</v>
      </c>
      <c r="D47">
        <v>7.0000000000000001E-3</v>
      </c>
      <c r="E47">
        <f t="shared" si="0"/>
        <v>2957.5417735956662</v>
      </c>
      <c r="F47">
        <f t="shared" si="1"/>
        <v>2957.5</v>
      </c>
      <c r="G47">
        <f t="shared" si="2"/>
        <v>0.14650000000256114</v>
      </c>
      <c r="I47">
        <f t="shared" si="7"/>
        <v>0.14650000000256114</v>
      </c>
      <c r="O47">
        <f t="shared" si="4"/>
        <v>0.15054149977046016</v>
      </c>
      <c r="Q47" s="2">
        <f t="shared" si="5"/>
        <v>33288.108</v>
      </c>
      <c r="R47">
        <f t="shared" si="6"/>
        <v>468.04299999999785</v>
      </c>
      <c r="AA47">
        <v>7</v>
      </c>
      <c r="AC47" t="s">
        <v>36</v>
      </c>
      <c r="AE47" t="s">
        <v>35</v>
      </c>
    </row>
    <row r="48" spans="1:31">
      <c r="A48" t="s">
        <v>49</v>
      </c>
      <c r="C48" s="11">
        <v>48571.300999999999</v>
      </c>
      <c r="D48">
        <v>6.0000000000000001E-3</v>
      </c>
      <c r="E48">
        <f t="shared" si="0"/>
        <v>3033.0173937838613</v>
      </c>
      <c r="F48">
        <f t="shared" si="1"/>
        <v>3033</v>
      </c>
      <c r="G48">
        <f t="shared" si="2"/>
        <v>6.1000000001513399E-2</v>
      </c>
      <c r="I48">
        <f t="shared" si="7"/>
        <v>6.1000000001513399E-2</v>
      </c>
      <c r="O48">
        <f t="shared" si="4"/>
        <v>6.4429661569086694E-2</v>
      </c>
      <c r="Q48" s="2">
        <f t="shared" si="5"/>
        <v>33552.800999999999</v>
      </c>
      <c r="R48">
        <f t="shared" si="6"/>
        <v>264.6929999999993</v>
      </c>
      <c r="AA48">
        <v>10</v>
      </c>
      <c r="AC48" t="s">
        <v>36</v>
      </c>
      <c r="AE48" t="s">
        <v>35</v>
      </c>
    </row>
    <row r="49" spans="1:31">
      <c r="A49" t="s">
        <v>50</v>
      </c>
      <c r="C49" s="11">
        <v>48683.495999999999</v>
      </c>
      <c r="D49">
        <v>4.0000000000000001E-3</v>
      </c>
      <c r="E49">
        <f t="shared" si="0"/>
        <v>3065.0091246079273</v>
      </c>
      <c r="F49">
        <f t="shared" si="1"/>
        <v>3065</v>
      </c>
      <c r="G49">
        <f t="shared" si="2"/>
        <v>3.19999999992433E-2</v>
      </c>
      <c r="I49">
        <f t="shared" si="7"/>
        <v>3.19999999992433E-2</v>
      </c>
      <c r="O49">
        <f t="shared" si="4"/>
        <v>2.7931928821485208E-2</v>
      </c>
      <c r="Q49" s="2">
        <f t="shared" si="5"/>
        <v>33664.995999999999</v>
      </c>
      <c r="R49">
        <f t="shared" si="6"/>
        <v>112.19499999999971</v>
      </c>
      <c r="AA49">
        <v>6</v>
      </c>
      <c r="AC49" t="s">
        <v>36</v>
      </c>
      <c r="AE49" t="s">
        <v>35</v>
      </c>
    </row>
    <row r="50" spans="1:31">
      <c r="A50" t="s">
        <v>51</v>
      </c>
      <c r="C50" s="11">
        <v>48883.324000000001</v>
      </c>
      <c r="D50">
        <v>7.0000000000000001E-3</v>
      </c>
      <c r="E50">
        <f t="shared" si="0"/>
        <v>3121.9888793840896</v>
      </c>
      <c r="F50">
        <f t="shared" si="1"/>
        <v>3122</v>
      </c>
      <c r="G50">
        <f t="shared" si="2"/>
        <v>-3.8999999997031409E-2</v>
      </c>
      <c r="I50">
        <f t="shared" si="7"/>
        <v>-3.8999999997031409E-2</v>
      </c>
      <c r="O50">
        <f t="shared" si="4"/>
        <v>-3.707965763518084E-2</v>
      </c>
      <c r="Q50" s="2">
        <f t="shared" si="5"/>
        <v>33864.824000000001</v>
      </c>
      <c r="R50">
        <f t="shared" si="6"/>
        <v>199.82800000000134</v>
      </c>
      <c r="AA50">
        <v>7</v>
      </c>
      <c r="AC50" t="s">
        <v>36</v>
      </c>
      <c r="AE50" t="s">
        <v>35</v>
      </c>
    </row>
    <row r="51" spans="1:31">
      <c r="A51" t="s">
        <v>52</v>
      </c>
      <c r="C51" s="11">
        <v>49130.478000000003</v>
      </c>
      <c r="D51">
        <v>7.0000000000000001E-3</v>
      </c>
      <c r="E51">
        <f t="shared" si="0"/>
        <v>3192.4633589962941</v>
      </c>
      <c r="F51">
        <f t="shared" si="1"/>
        <v>3192.5</v>
      </c>
      <c r="G51">
        <f t="shared" si="2"/>
        <v>-0.1284999999916181</v>
      </c>
      <c r="I51">
        <f t="shared" si="7"/>
        <v>-0.1284999999916181</v>
      </c>
      <c r="O51">
        <f t="shared" si="4"/>
        <v>-0.11748872509474095</v>
      </c>
      <c r="Q51" s="2">
        <f t="shared" si="5"/>
        <v>34111.978000000003</v>
      </c>
      <c r="R51">
        <f t="shared" si="6"/>
        <v>247.15400000000227</v>
      </c>
      <c r="AA51">
        <v>8</v>
      </c>
      <c r="AC51" t="s">
        <v>36</v>
      </c>
      <c r="AE51" t="s">
        <v>35</v>
      </c>
    </row>
    <row r="52" spans="1:31">
      <c r="A52" t="s">
        <v>53</v>
      </c>
      <c r="C52" s="11">
        <v>49372.402999999998</v>
      </c>
      <c r="E52">
        <f t="shared" si="0"/>
        <v>3261.4468206444253</v>
      </c>
      <c r="F52">
        <f t="shared" si="1"/>
        <v>3261.5</v>
      </c>
      <c r="G52">
        <f t="shared" si="2"/>
        <v>-0.18650000000343425</v>
      </c>
      <c r="I52">
        <f t="shared" si="7"/>
        <v>-0.18650000000343425</v>
      </c>
      <c r="O52">
        <f t="shared" si="4"/>
        <v>-0.19618696133175728</v>
      </c>
      <c r="Q52" s="2">
        <f t="shared" si="5"/>
        <v>34353.902999999998</v>
      </c>
      <c r="R52">
        <f t="shared" si="6"/>
        <v>241.92499999999563</v>
      </c>
      <c r="AA52">
        <v>9</v>
      </c>
      <c r="AC52" t="s">
        <v>36</v>
      </c>
      <c r="AE52" t="s">
        <v>35</v>
      </c>
    </row>
    <row r="53" spans="1:31">
      <c r="A53" t="s">
        <v>54</v>
      </c>
      <c r="C53" s="11">
        <v>49605.531000000003</v>
      </c>
      <c r="D53">
        <v>5.0000000000000001E-3</v>
      </c>
      <c r="E53">
        <f t="shared" si="0"/>
        <v>3327.921870544626</v>
      </c>
      <c r="F53">
        <f t="shared" si="1"/>
        <v>3328</v>
      </c>
      <c r="G53">
        <f t="shared" si="2"/>
        <v>-0.27399999999761349</v>
      </c>
      <c r="I53">
        <f t="shared" si="7"/>
        <v>-0.27399999999761349</v>
      </c>
      <c r="O53">
        <f t="shared" si="4"/>
        <v>-0.2720338121978676</v>
      </c>
      <c r="Q53" s="2">
        <f t="shared" si="5"/>
        <v>34587.031000000003</v>
      </c>
      <c r="R53">
        <f t="shared" si="6"/>
        <v>233.12800000000425</v>
      </c>
      <c r="AA53">
        <v>5</v>
      </c>
      <c r="AC53" t="s">
        <v>36</v>
      </c>
      <c r="AE53" t="s">
        <v>35</v>
      </c>
    </row>
    <row r="54" spans="1:31">
      <c r="A54" t="s">
        <v>54</v>
      </c>
      <c r="C54" s="11">
        <v>49621.317999999999</v>
      </c>
      <c r="D54">
        <v>8.0000000000000002E-3</v>
      </c>
      <c r="E54">
        <f t="shared" si="0"/>
        <v>3332.4234388366126</v>
      </c>
      <c r="F54">
        <f t="shared" si="1"/>
        <v>3332.5</v>
      </c>
      <c r="G54">
        <f t="shared" si="2"/>
        <v>-0.26849999999831198</v>
      </c>
      <c r="I54">
        <f t="shared" si="7"/>
        <v>-0.26849999999831198</v>
      </c>
      <c r="O54">
        <f t="shared" si="4"/>
        <v>-0.27716630586549895</v>
      </c>
      <c r="Q54" s="2">
        <f t="shared" si="5"/>
        <v>34602.817999999999</v>
      </c>
      <c r="R54">
        <f t="shared" si="6"/>
        <v>15.786999999996624</v>
      </c>
      <c r="AA54">
        <v>6</v>
      </c>
      <c r="AC54" t="s">
        <v>36</v>
      </c>
      <c r="AE54" t="s">
        <v>35</v>
      </c>
    </row>
    <row r="55" spans="1:31">
      <c r="A55" t="s">
        <v>55</v>
      </c>
      <c r="C55" s="11">
        <v>49670.383999999998</v>
      </c>
      <c r="D55">
        <v>8.9999999999999993E-3</v>
      </c>
      <c r="E55">
        <f t="shared" si="0"/>
        <v>3346.4143142286853</v>
      </c>
      <c r="F55">
        <f t="shared" si="1"/>
        <v>3346.5</v>
      </c>
      <c r="G55">
        <f t="shared" si="2"/>
        <v>-0.30050000000483124</v>
      </c>
      <c r="I55">
        <f t="shared" si="7"/>
        <v>-0.30050000000483124</v>
      </c>
      <c r="O55">
        <f t="shared" si="4"/>
        <v>-0.29313406394257457</v>
      </c>
      <c r="Q55" s="2">
        <f t="shared" si="5"/>
        <v>34651.883999999998</v>
      </c>
      <c r="R55">
        <f t="shared" si="6"/>
        <v>49.065999999998894</v>
      </c>
      <c r="AA55">
        <v>5</v>
      </c>
      <c r="AC55" t="s">
        <v>36</v>
      </c>
      <c r="AE55" t="s">
        <v>35</v>
      </c>
    </row>
    <row r="56" spans="1:31">
      <c r="A56" t="s">
        <v>56</v>
      </c>
      <c r="C56" s="11">
        <v>49840.41</v>
      </c>
      <c r="D56">
        <v>7.0000000000000001E-3</v>
      </c>
      <c r="E56">
        <f t="shared" si="0"/>
        <v>3394.8962075848317</v>
      </c>
      <c r="F56">
        <f t="shared" si="1"/>
        <v>3395</v>
      </c>
      <c r="G56">
        <f t="shared" si="2"/>
        <v>-0.36399999999412103</v>
      </c>
      <c r="I56">
        <f t="shared" si="7"/>
        <v>-0.36399999999412103</v>
      </c>
      <c r="O56">
        <f t="shared" si="4"/>
        <v>-0.34845094013815858</v>
      </c>
      <c r="Q56" s="2">
        <f t="shared" si="5"/>
        <v>34821.910000000003</v>
      </c>
      <c r="R56">
        <f t="shared" si="6"/>
        <v>170.0260000000053</v>
      </c>
      <c r="AA56">
        <v>7</v>
      </c>
      <c r="AC56" t="s">
        <v>36</v>
      </c>
      <c r="AE56" t="s">
        <v>35</v>
      </c>
    </row>
    <row r="57" spans="1:31">
      <c r="A57" t="s">
        <v>57</v>
      </c>
      <c r="C57" s="11">
        <v>50336.5</v>
      </c>
      <c r="D57">
        <v>6.0000000000000001E-3</v>
      </c>
      <c r="E57">
        <f t="shared" si="0"/>
        <v>3536.353293413174</v>
      </c>
      <c r="F57">
        <f t="shared" si="1"/>
        <v>3536.5</v>
      </c>
      <c r="G57">
        <f t="shared" si="2"/>
        <v>-0.51449999999749707</v>
      </c>
      <c r="I57">
        <f t="shared" si="7"/>
        <v>-0.51449999999749707</v>
      </c>
      <c r="O57">
        <f t="shared" si="4"/>
        <v>-0.50983935213146037</v>
      </c>
      <c r="Q57" s="2">
        <f t="shared" si="5"/>
        <v>35318</v>
      </c>
      <c r="R57">
        <f t="shared" si="6"/>
        <v>496.08999999999651</v>
      </c>
      <c r="AA57">
        <v>7</v>
      </c>
      <c r="AC57" t="s">
        <v>36</v>
      </c>
      <c r="AE57" t="s">
        <v>35</v>
      </c>
    </row>
    <row r="58" spans="1:31">
      <c r="A58" t="s">
        <v>58</v>
      </c>
      <c r="C58" s="11">
        <v>50555.612000000001</v>
      </c>
      <c r="D58">
        <v>5.0000000000000001E-3</v>
      </c>
      <c r="E58">
        <f t="shared" si="0"/>
        <v>3598.8317650413464</v>
      </c>
      <c r="F58">
        <f t="shared" si="1"/>
        <v>3599</v>
      </c>
      <c r="G58">
        <f t="shared" si="2"/>
        <v>-0.58999999999650754</v>
      </c>
      <c r="I58">
        <f t="shared" si="7"/>
        <v>-0.58999999999650754</v>
      </c>
      <c r="O58">
        <f t="shared" si="4"/>
        <v>-0.58112398640412</v>
      </c>
      <c r="Q58" s="2">
        <f t="shared" si="5"/>
        <v>35537.112000000001</v>
      </c>
      <c r="R58">
        <f t="shared" si="6"/>
        <v>219.11200000000099</v>
      </c>
      <c r="AA58">
        <v>6</v>
      </c>
      <c r="AC58" t="s">
        <v>36</v>
      </c>
      <c r="AE58" t="s">
        <v>35</v>
      </c>
    </row>
    <row r="59" spans="1:31">
      <c r="A59" t="s">
        <v>58</v>
      </c>
      <c r="C59" s="11">
        <v>50620.472999999998</v>
      </c>
      <c r="D59">
        <v>8.0000000000000002E-3</v>
      </c>
      <c r="E59">
        <f t="shared" si="0"/>
        <v>3617.3264898773878</v>
      </c>
      <c r="F59">
        <f t="shared" si="1"/>
        <v>3617.5</v>
      </c>
      <c r="G59">
        <f t="shared" si="2"/>
        <v>-0.60850000000209548</v>
      </c>
      <c r="I59">
        <f t="shared" si="7"/>
        <v>-0.60850000000209548</v>
      </c>
      <c r="O59">
        <f t="shared" si="4"/>
        <v>-0.60222423814882742</v>
      </c>
      <c r="Q59" s="2">
        <f t="shared" si="5"/>
        <v>35601.972999999998</v>
      </c>
      <c r="R59">
        <f t="shared" si="6"/>
        <v>64.860999999997148</v>
      </c>
      <c r="AA59">
        <v>22</v>
      </c>
      <c r="AC59" t="s">
        <v>59</v>
      </c>
      <c r="AE59" t="s">
        <v>35</v>
      </c>
    </row>
    <row r="60" spans="1:31">
      <c r="A60" t="s">
        <v>61</v>
      </c>
      <c r="C60" s="11">
        <v>50699.372000000003</v>
      </c>
      <c r="D60">
        <v>5.0000000000000001E-3</v>
      </c>
      <c r="E60">
        <f t="shared" si="0"/>
        <v>3639.8240661534087</v>
      </c>
      <c r="F60">
        <f t="shared" si="1"/>
        <v>3640</v>
      </c>
      <c r="G60">
        <f t="shared" si="2"/>
        <v>-0.61699999999837019</v>
      </c>
      <c r="I60">
        <f t="shared" si="7"/>
        <v>-0.61699999999837019</v>
      </c>
      <c r="O60">
        <f t="shared" si="4"/>
        <v>-0.62788670648698552</v>
      </c>
      <c r="Q60" s="2">
        <f t="shared" si="5"/>
        <v>35680.872000000003</v>
      </c>
      <c r="R60">
        <f t="shared" si="6"/>
        <v>78.899000000004889</v>
      </c>
      <c r="AA60">
        <v>8</v>
      </c>
      <c r="AC60" t="s">
        <v>60</v>
      </c>
      <c r="AE60" t="s">
        <v>35</v>
      </c>
    </row>
    <row r="61" spans="1:31">
      <c r="A61" t="s">
        <v>61</v>
      </c>
      <c r="C61" s="11">
        <v>50720.398999999998</v>
      </c>
      <c r="D61">
        <v>7.0000000000000001E-3</v>
      </c>
      <c r="E61">
        <f t="shared" si="0"/>
        <v>3645.8197889934413</v>
      </c>
      <c r="F61">
        <f t="shared" si="1"/>
        <v>3646</v>
      </c>
      <c r="G61">
        <f t="shared" si="2"/>
        <v>-0.63200000000506407</v>
      </c>
      <c r="I61">
        <f t="shared" si="7"/>
        <v>-0.63200000000506407</v>
      </c>
      <c r="O61">
        <f t="shared" si="4"/>
        <v>-0.63473003137716066</v>
      </c>
      <c r="Q61" s="2">
        <f t="shared" si="5"/>
        <v>35701.898999999998</v>
      </c>
      <c r="R61">
        <f t="shared" si="6"/>
        <v>21.026999999994587</v>
      </c>
      <c r="AA61">
        <v>8</v>
      </c>
      <c r="AC61" t="s">
        <v>36</v>
      </c>
      <c r="AE61" t="s">
        <v>35</v>
      </c>
    </row>
    <row r="62" spans="1:31">
      <c r="A62" t="s">
        <v>61</v>
      </c>
      <c r="C62" s="11">
        <v>50727.402999999998</v>
      </c>
      <c r="D62">
        <v>7.0000000000000001E-3</v>
      </c>
      <c r="E62">
        <f t="shared" si="0"/>
        <v>3647.8169375534644</v>
      </c>
      <c r="F62">
        <f t="shared" si="1"/>
        <v>3648</v>
      </c>
      <c r="G62">
        <f t="shared" si="2"/>
        <v>-0.64199999999982538</v>
      </c>
      <c r="I62">
        <f t="shared" si="7"/>
        <v>-0.64199999999982538</v>
      </c>
      <c r="O62">
        <f t="shared" si="4"/>
        <v>-0.63701113967388601</v>
      </c>
      <c r="Q62" s="2">
        <f t="shared" si="5"/>
        <v>35708.902999999998</v>
      </c>
      <c r="R62">
        <f t="shared" si="6"/>
        <v>7.0040000000008149</v>
      </c>
      <c r="AA62">
        <v>12</v>
      </c>
      <c r="AC62" t="s">
        <v>60</v>
      </c>
      <c r="AE62" t="s">
        <v>35</v>
      </c>
    </row>
    <row r="63" spans="1:31">
      <c r="A63" t="s">
        <v>61</v>
      </c>
      <c r="C63" s="11">
        <v>50727.421000000002</v>
      </c>
      <c r="D63">
        <v>4.0000000000000001E-3</v>
      </c>
      <c r="E63">
        <f t="shared" si="0"/>
        <v>3647.8220701454243</v>
      </c>
      <c r="F63">
        <f t="shared" si="1"/>
        <v>3648</v>
      </c>
      <c r="G63">
        <f t="shared" si="2"/>
        <v>-0.62399999999615829</v>
      </c>
      <c r="I63">
        <f t="shared" si="7"/>
        <v>-0.62399999999615829</v>
      </c>
      <c r="O63">
        <f t="shared" si="4"/>
        <v>-0.63701113967388601</v>
      </c>
      <c r="Q63" s="2">
        <f t="shared" si="5"/>
        <v>35708.921000000002</v>
      </c>
      <c r="R63">
        <f t="shared" si="6"/>
        <v>1.8000000003667083E-2</v>
      </c>
      <c r="AA63">
        <v>12</v>
      </c>
      <c r="AC63" t="s">
        <v>62</v>
      </c>
      <c r="AE63" t="s">
        <v>35</v>
      </c>
    </row>
    <row r="64" spans="1:31">
      <c r="A64" t="s">
        <v>63</v>
      </c>
      <c r="C64" s="11">
        <v>50925.502999999997</v>
      </c>
      <c r="D64">
        <v>8.0000000000000002E-3</v>
      </c>
      <c r="E64">
        <f t="shared" si="0"/>
        <v>3704.303963501568</v>
      </c>
      <c r="F64">
        <f t="shared" si="1"/>
        <v>3704.5</v>
      </c>
      <c r="G64">
        <f t="shared" si="2"/>
        <v>-0.6875</v>
      </c>
      <c r="I64">
        <f t="shared" si="7"/>
        <v>-0.6875</v>
      </c>
      <c r="O64">
        <f t="shared" si="4"/>
        <v>-0.7014524490563705</v>
      </c>
      <c r="Q64" s="2">
        <f t="shared" si="5"/>
        <v>35907.002999999997</v>
      </c>
      <c r="R64">
        <f t="shared" si="6"/>
        <v>198.08199999999488</v>
      </c>
      <c r="AA64">
        <v>7</v>
      </c>
      <c r="AC64" t="s">
        <v>36</v>
      </c>
      <c r="AE64" t="s">
        <v>35</v>
      </c>
    </row>
    <row r="65" spans="1:31">
      <c r="A65" t="s">
        <v>65</v>
      </c>
      <c r="C65" s="11">
        <v>50988.591999999997</v>
      </c>
      <c r="D65">
        <v>6.0000000000000001E-3</v>
      </c>
      <c r="E65">
        <f t="shared" si="0"/>
        <v>3722.2934131736524</v>
      </c>
      <c r="F65">
        <f t="shared" si="1"/>
        <v>3722.5</v>
      </c>
      <c r="G65">
        <f t="shared" si="2"/>
        <v>-0.72450000000389991</v>
      </c>
      <c r="I65">
        <f t="shared" si="7"/>
        <v>-0.72450000000389991</v>
      </c>
      <c r="O65">
        <f t="shared" si="4"/>
        <v>-0.72198242372689592</v>
      </c>
      <c r="Q65" s="2">
        <f t="shared" si="5"/>
        <v>35970.091999999997</v>
      </c>
      <c r="R65">
        <f t="shared" si="6"/>
        <v>63.088999999999942</v>
      </c>
      <c r="AA65">
        <v>6</v>
      </c>
      <c r="AC65" t="s">
        <v>64</v>
      </c>
      <c r="AE65" t="s">
        <v>35</v>
      </c>
    </row>
    <row r="66" spans="1:31">
      <c r="C66" s="11"/>
    </row>
  </sheetData>
  <sheetProtection sheet="1" objects="1" scenarios="1"/>
  <phoneticPr fontId="7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24"/>
  <sheetViews>
    <sheetView topLeftCell="A49" workbookViewId="0">
      <selection activeCell="A58" sqref="A58:D75"/>
    </sheetView>
  </sheetViews>
  <sheetFormatPr defaultRowHeight="12.75"/>
  <cols>
    <col min="1" max="1" width="19.7109375" style="31" customWidth="1"/>
    <col min="2" max="2" width="4.42578125" style="18" customWidth="1"/>
    <col min="3" max="3" width="12.7109375" style="31" customWidth="1"/>
    <col min="4" max="4" width="5.42578125" style="18" customWidth="1"/>
    <col min="5" max="5" width="14.85546875" style="18" customWidth="1"/>
    <col min="6" max="6" width="9.140625" style="18"/>
    <col min="7" max="7" width="12" style="18" customWidth="1"/>
    <col min="8" max="8" width="14.140625" style="31" customWidth="1"/>
    <col min="9" max="9" width="22.5703125" style="18" customWidth="1"/>
    <col min="10" max="10" width="25.140625" style="18" customWidth="1"/>
    <col min="11" max="11" width="15.7109375" style="18" customWidth="1"/>
    <col min="12" max="12" width="14.140625" style="18" customWidth="1"/>
    <col min="13" max="13" width="9.5703125" style="18" customWidth="1"/>
    <col min="14" max="14" width="14.140625" style="18" customWidth="1"/>
    <col min="15" max="15" width="23.42578125" style="18" customWidth="1"/>
    <col min="16" max="16" width="16.5703125" style="18" customWidth="1"/>
    <col min="17" max="17" width="41" style="18" customWidth="1"/>
    <col min="18" max="16384" width="9.140625" style="18"/>
  </cols>
  <sheetData>
    <row r="1" spans="1:16" ht="15.75">
      <c r="A1" s="39" t="s">
        <v>86</v>
      </c>
      <c r="I1" s="40" t="s">
        <v>87</v>
      </c>
      <c r="J1" s="41" t="s">
        <v>79</v>
      </c>
    </row>
    <row r="2" spans="1:16">
      <c r="I2" s="42" t="s">
        <v>70</v>
      </c>
      <c r="J2" s="43" t="s">
        <v>88</v>
      </c>
    </row>
    <row r="3" spans="1:16">
      <c r="A3" s="44" t="s">
        <v>89</v>
      </c>
      <c r="I3" s="42" t="s">
        <v>90</v>
      </c>
      <c r="J3" s="43" t="s">
        <v>91</v>
      </c>
    </row>
    <row r="4" spans="1:16">
      <c r="I4" s="42" t="s">
        <v>92</v>
      </c>
      <c r="J4" s="43" t="s">
        <v>91</v>
      </c>
    </row>
    <row r="5" spans="1:16" ht="13.5" thickBot="1">
      <c r="I5" s="45" t="s">
        <v>93</v>
      </c>
      <c r="J5" s="46" t="s">
        <v>81</v>
      </c>
    </row>
    <row r="10" spans="1:16" ht="13.5" thickBot="1"/>
    <row r="11" spans="1:16" ht="12.75" customHeight="1" thickBot="1">
      <c r="A11" s="31" t="str">
        <f t="shared" ref="A11:A42" si="0">P11</f>
        <v> MVS 3.24 </v>
      </c>
      <c r="B11" s="6" t="str">
        <f t="shared" ref="B11:B42" si="1">IF(H11=INT(H11),"I","II")</f>
        <v>I</v>
      </c>
      <c r="C11" s="31">
        <f t="shared" ref="C11:C42" si="2">1*G11</f>
        <v>37934.508999999998</v>
      </c>
      <c r="D11" s="18" t="str">
        <f t="shared" ref="D11:D42" si="3">VLOOKUP(F11,I$1:J$5,2,FALSE)</f>
        <v>vis</v>
      </c>
      <c r="E11" s="47">
        <f>VLOOKUP(C11,Active!C$21:E$972,3,FALSE)</f>
        <v>0</v>
      </c>
      <c r="F11" s="6" t="s">
        <v>93</v>
      </c>
      <c r="G11" s="18" t="str">
        <f t="shared" ref="G11:G42" si="4">MID(I11,3,LEN(I11)-3)</f>
        <v>37934.509</v>
      </c>
      <c r="H11" s="31">
        <f t="shared" ref="H11:H42" si="5">1*K11</f>
        <v>-8310</v>
      </c>
      <c r="I11" s="48" t="s">
        <v>95</v>
      </c>
      <c r="J11" s="49" t="s">
        <v>96</v>
      </c>
      <c r="K11" s="48">
        <v>-8310</v>
      </c>
      <c r="L11" s="48" t="s">
        <v>97</v>
      </c>
      <c r="M11" s="49" t="s">
        <v>98</v>
      </c>
      <c r="N11" s="49"/>
      <c r="O11" s="50" t="s">
        <v>99</v>
      </c>
      <c r="P11" s="50" t="s">
        <v>100</v>
      </c>
    </row>
    <row r="12" spans="1:16" ht="12.75" customHeight="1" thickBot="1">
      <c r="A12" s="31" t="str">
        <f t="shared" si="0"/>
        <v> BBS 81 </v>
      </c>
      <c r="B12" s="6" t="str">
        <f t="shared" si="1"/>
        <v>I</v>
      </c>
      <c r="C12" s="31">
        <f t="shared" si="2"/>
        <v>46576.46</v>
      </c>
      <c r="D12" s="18" t="str">
        <f t="shared" si="3"/>
        <v>vis</v>
      </c>
      <c r="E12" s="47">
        <f>VLOOKUP(C12,Active!C$21:E$972,3,FALSE)</f>
        <v>4930.0042591414913</v>
      </c>
      <c r="F12" s="6" t="s">
        <v>93</v>
      </c>
      <c r="G12" s="18" t="str">
        <f t="shared" si="4"/>
        <v>46576.460</v>
      </c>
      <c r="H12" s="31">
        <f t="shared" si="5"/>
        <v>-3380</v>
      </c>
      <c r="I12" s="48" t="s">
        <v>115</v>
      </c>
      <c r="J12" s="49" t="s">
        <v>116</v>
      </c>
      <c r="K12" s="48">
        <v>-3380</v>
      </c>
      <c r="L12" s="48" t="s">
        <v>117</v>
      </c>
      <c r="M12" s="49" t="s">
        <v>118</v>
      </c>
      <c r="N12" s="49"/>
      <c r="O12" s="50" t="s">
        <v>119</v>
      </c>
      <c r="P12" s="50" t="s">
        <v>120</v>
      </c>
    </row>
    <row r="13" spans="1:16" ht="12.75" customHeight="1" thickBot="1">
      <c r="A13" s="31" t="str">
        <f t="shared" si="0"/>
        <v> BBS 81 </v>
      </c>
      <c r="B13" s="6" t="str">
        <f t="shared" si="1"/>
        <v>I</v>
      </c>
      <c r="C13" s="31">
        <f t="shared" si="2"/>
        <v>46590.504999999997</v>
      </c>
      <c r="D13" s="18" t="str">
        <f t="shared" si="3"/>
        <v>vis</v>
      </c>
      <c r="E13" s="47">
        <f>VLOOKUP(C13,Active!C$21:E$972,3,FALSE)</f>
        <v>4938.0165598152207</v>
      </c>
      <c r="F13" s="6" t="s">
        <v>93</v>
      </c>
      <c r="G13" s="18" t="str">
        <f t="shared" si="4"/>
        <v>46590.505</v>
      </c>
      <c r="H13" s="31">
        <f t="shared" si="5"/>
        <v>-3372</v>
      </c>
      <c r="I13" s="48" t="s">
        <v>121</v>
      </c>
      <c r="J13" s="49" t="s">
        <v>122</v>
      </c>
      <c r="K13" s="48">
        <v>-3372</v>
      </c>
      <c r="L13" s="48" t="s">
        <v>123</v>
      </c>
      <c r="M13" s="49" t="s">
        <v>118</v>
      </c>
      <c r="N13" s="49"/>
      <c r="O13" s="50" t="s">
        <v>119</v>
      </c>
      <c r="P13" s="50" t="s">
        <v>120</v>
      </c>
    </row>
    <row r="14" spans="1:16" ht="12.75" customHeight="1" thickBot="1">
      <c r="A14" s="31" t="str">
        <f t="shared" si="0"/>
        <v> BBS 81 </v>
      </c>
      <c r="B14" s="6" t="str">
        <f t="shared" si="1"/>
        <v>I</v>
      </c>
      <c r="C14" s="31">
        <f t="shared" si="2"/>
        <v>46597.495000000003</v>
      </c>
      <c r="D14" s="18" t="str">
        <f t="shared" si="3"/>
        <v>vis</v>
      </c>
      <c r="E14" s="47">
        <f>VLOOKUP(C14,Active!C$21:E$972,3,FALSE)</f>
        <v>4942.0041697624911</v>
      </c>
      <c r="F14" s="6" t="s">
        <v>93</v>
      </c>
      <c r="G14" s="18" t="str">
        <f t="shared" si="4"/>
        <v>46597.495</v>
      </c>
      <c r="H14" s="31">
        <f t="shared" si="5"/>
        <v>-3368</v>
      </c>
      <c r="I14" s="48" t="s">
        <v>124</v>
      </c>
      <c r="J14" s="49" t="s">
        <v>125</v>
      </c>
      <c r="K14" s="48">
        <v>-3368</v>
      </c>
      <c r="L14" s="48" t="s">
        <v>117</v>
      </c>
      <c r="M14" s="49" t="s">
        <v>118</v>
      </c>
      <c r="N14" s="49"/>
      <c r="O14" s="50" t="s">
        <v>119</v>
      </c>
      <c r="P14" s="50" t="s">
        <v>120</v>
      </c>
    </row>
    <row r="15" spans="1:16" ht="12.75" customHeight="1" thickBot="1">
      <c r="A15" s="31" t="str">
        <f t="shared" si="0"/>
        <v> BBS 81 </v>
      </c>
      <c r="B15" s="6" t="str">
        <f t="shared" si="1"/>
        <v>I</v>
      </c>
      <c r="C15" s="31">
        <f t="shared" si="2"/>
        <v>46611.512000000002</v>
      </c>
      <c r="D15" s="18" t="str">
        <f t="shared" si="3"/>
        <v>vis</v>
      </c>
      <c r="E15" s="47">
        <f>VLOOKUP(C15,Active!C$21:E$972,3,FALSE)</f>
        <v>4950.0004971774906</v>
      </c>
      <c r="F15" s="6" t="s">
        <v>93</v>
      </c>
      <c r="G15" s="18" t="str">
        <f t="shared" si="4"/>
        <v>46611.512</v>
      </c>
      <c r="H15" s="31">
        <f t="shared" si="5"/>
        <v>-3360</v>
      </c>
      <c r="I15" s="48" t="s">
        <v>126</v>
      </c>
      <c r="J15" s="49" t="s">
        <v>127</v>
      </c>
      <c r="K15" s="48">
        <v>-3360</v>
      </c>
      <c r="L15" s="48" t="s">
        <v>128</v>
      </c>
      <c r="M15" s="49" t="s">
        <v>118</v>
      </c>
      <c r="N15" s="49"/>
      <c r="O15" s="50" t="s">
        <v>119</v>
      </c>
      <c r="P15" s="50" t="s">
        <v>120</v>
      </c>
    </row>
    <row r="16" spans="1:16" ht="12.75" customHeight="1" thickBot="1">
      <c r="A16" s="31" t="str">
        <f t="shared" si="0"/>
        <v> BBS 81 </v>
      </c>
      <c r="B16" s="6" t="str">
        <f t="shared" si="1"/>
        <v>I</v>
      </c>
      <c r="C16" s="31">
        <f t="shared" si="2"/>
        <v>46674.624000000003</v>
      </c>
      <c r="D16" s="18" t="str">
        <f t="shared" si="3"/>
        <v>vis</v>
      </c>
      <c r="E16" s="47">
        <f>VLOOKUP(C16,Active!C$21:E$972,3,FALSE)</f>
        <v>4986.0042223551673</v>
      </c>
      <c r="F16" s="6" t="s">
        <v>93</v>
      </c>
      <c r="G16" s="18" t="str">
        <f t="shared" si="4"/>
        <v>46674.624</v>
      </c>
      <c r="H16" s="31">
        <f t="shared" si="5"/>
        <v>-3324</v>
      </c>
      <c r="I16" s="48" t="s">
        <v>129</v>
      </c>
      <c r="J16" s="49" t="s">
        <v>130</v>
      </c>
      <c r="K16" s="48">
        <v>-3324</v>
      </c>
      <c r="L16" s="48" t="s">
        <v>117</v>
      </c>
      <c r="M16" s="49" t="s">
        <v>118</v>
      </c>
      <c r="N16" s="49"/>
      <c r="O16" s="50" t="s">
        <v>119</v>
      </c>
      <c r="P16" s="50" t="s">
        <v>120</v>
      </c>
    </row>
    <row r="17" spans="1:16" ht="12.75" customHeight="1" thickBot="1">
      <c r="A17" s="31" t="str">
        <f t="shared" si="0"/>
        <v> BBS 81 </v>
      </c>
      <c r="B17" s="6" t="str">
        <f t="shared" si="1"/>
        <v>I</v>
      </c>
      <c r="C17" s="31">
        <f t="shared" si="2"/>
        <v>46681.637999999999</v>
      </c>
      <c r="D17" s="18" t="str">
        <f t="shared" si="3"/>
        <v>vis</v>
      </c>
      <c r="E17" s="47">
        <f>VLOOKUP(C17,Active!C$21:E$972,3,FALSE)</f>
        <v>4990.0055236670578</v>
      </c>
      <c r="F17" s="6" t="s">
        <v>93</v>
      </c>
      <c r="G17" s="18" t="str">
        <f t="shared" si="4"/>
        <v>46681.638</v>
      </c>
      <c r="H17" s="31">
        <f t="shared" si="5"/>
        <v>-3320</v>
      </c>
      <c r="I17" s="48" t="s">
        <v>131</v>
      </c>
      <c r="J17" s="49" t="s">
        <v>132</v>
      </c>
      <c r="K17" s="48">
        <v>-3320</v>
      </c>
      <c r="L17" s="48" t="s">
        <v>133</v>
      </c>
      <c r="M17" s="49" t="s">
        <v>118</v>
      </c>
      <c r="N17" s="49"/>
      <c r="O17" s="50" t="s">
        <v>119</v>
      </c>
      <c r="P17" s="50" t="s">
        <v>120</v>
      </c>
    </row>
    <row r="18" spans="1:16" ht="12.75" customHeight="1" thickBot="1">
      <c r="A18" s="31" t="str">
        <f t="shared" si="0"/>
        <v> BBS 81 </v>
      </c>
      <c r="B18" s="6" t="str">
        <f t="shared" si="1"/>
        <v>II</v>
      </c>
      <c r="C18" s="31">
        <f t="shared" si="2"/>
        <v>46717.597000000002</v>
      </c>
      <c r="D18" s="18" t="str">
        <f t="shared" si="3"/>
        <v>vis</v>
      </c>
      <c r="E18" s="47">
        <f>VLOOKUP(C18,Active!C$21:E$972,3,FALSE)</f>
        <v>5010.5191811912073</v>
      </c>
      <c r="F18" s="6" t="s">
        <v>93</v>
      </c>
      <c r="G18" s="18" t="str">
        <f t="shared" si="4"/>
        <v>46717.597</v>
      </c>
      <c r="H18" s="31">
        <f t="shared" si="5"/>
        <v>-3299.5</v>
      </c>
      <c r="I18" s="48" t="s">
        <v>134</v>
      </c>
      <c r="J18" s="49" t="s">
        <v>135</v>
      </c>
      <c r="K18" s="48">
        <v>-3299.5</v>
      </c>
      <c r="L18" s="48" t="s">
        <v>136</v>
      </c>
      <c r="M18" s="49" t="s">
        <v>118</v>
      </c>
      <c r="N18" s="49"/>
      <c r="O18" s="50" t="s">
        <v>119</v>
      </c>
      <c r="P18" s="50" t="s">
        <v>120</v>
      </c>
    </row>
    <row r="19" spans="1:16" ht="12.75" customHeight="1" thickBot="1">
      <c r="A19" s="31" t="str">
        <f t="shared" si="0"/>
        <v> BBS 81 </v>
      </c>
      <c r="B19" s="6" t="str">
        <f t="shared" si="1"/>
        <v>I</v>
      </c>
      <c r="C19" s="31">
        <f t="shared" si="2"/>
        <v>46718.457999999999</v>
      </c>
      <c r="D19" s="18" t="str">
        <f t="shared" si="3"/>
        <v>vis</v>
      </c>
      <c r="E19" s="47">
        <f>VLOOKUP(C19,Active!C$21:E$972,3,FALSE)</f>
        <v>5011.0103588971569</v>
      </c>
      <c r="F19" s="6" t="s">
        <v>93</v>
      </c>
      <c r="G19" s="18" t="str">
        <f t="shared" si="4"/>
        <v>46718.458</v>
      </c>
      <c r="H19" s="31">
        <f t="shared" si="5"/>
        <v>-3299</v>
      </c>
      <c r="I19" s="48" t="s">
        <v>137</v>
      </c>
      <c r="J19" s="49" t="s">
        <v>138</v>
      </c>
      <c r="K19" s="48">
        <v>-3299</v>
      </c>
      <c r="L19" s="48" t="s">
        <v>139</v>
      </c>
      <c r="M19" s="49" t="s">
        <v>118</v>
      </c>
      <c r="N19" s="49"/>
      <c r="O19" s="50" t="s">
        <v>119</v>
      </c>
      <c r="P19" s="50" t="s">
        <v>120</v>
      </c>
    </row>
    <row r="20" spans="1:16" ht="12.75" customHeight="1" thickBot="1">
      <c r="A20" s="31" t="str">
        <f t="shared" si="0"/>
        <v> BBS 82 </v>
      </c>
      <c r="B20" s="6" t="str">
        <f t="shared" si="1"/>
        <v>I</v>
      </c>
      <c r="C20" s="31">
        <f t="shared" si="2"/>
        <v>46739.466</v>
      </c>
      <c r="D20" s="18" t="str">
        <f t="shared" si="3"/>
        <v>vis</v>
      </c>
      <c r="E20" s="47">
        <f>VLOOKUP(C20,Active!C$21:E$972,3,FALSE)</f>
        <v>5022.9948667329518</v>
      </c>
      <c r="F20" s="6" t="s">
        <v>93</v>
      </c>
      <c r="G20" s="18" t="str">
        <f t="shared" si="4"/>
        <v>46739.466</v>
      </c>
      <c r="H20" s="31">
        <f t="shared" si="5"/>
        <v>-3287</v>
      </c>
      <c r="I20" s="48" t="s">
        <v>140</v>
      </c>
      <c r="J20" s="49" t="s">
        <v>141</v>
      </c>
      <c r="K20" s="48">
        <v>-3287</v>
      </c>
      <c r="L20" s="48" t="s">
        <v>142</v>
      </c>
      <c r="M20" s="49" t="s">
        <v>118</v>
      </c>
      <c r="N20" s="49"/>
      <c r="O20" s="50" t="s">
        <v>119</v>
      </c>
      <c r="P20" s="50" t="s">
        <v>143</v>
      </c>
    </row>
    <row r="21" spans="1:16" ht="12.75" customHeight="1" thickBot="1">
      <c r="A21" s="31" t="str">
        <f t="shared" si="0"/>
        <v> BBS 82 </v>
      </c>
      <c r="B21" s="6" t="str">
        <f t="shared" si="1"/>
        <v>I</v>
      </c>
      <c r="C21" s="31">
        <f t="shared" si="2"/>
        <v>46746.508000000002</v>
      </c>
      <c r="D21" s="18" t="str">
        <f t="shared" si="3"/>
        <v>vis</v>
      </c>
      <c r="E21" s="47">
        <f>VLOOKUP(C21,Active!C$21:E$972,3,FALSE)</f>
        <v>5027.0121413035758</v>
      </c>
      <c r="F21" s="6" t="s">
        <v>93</v>
      </c>
      <c r="G21" s="18" t="str">
        <f t="shared" si="4"/>
        <v>46746.508</v>
      </c>
      <c r="H21" s="31">
        <f t="shared" si="5"/>
        <v>-3283</v>
      </c>
      <c r="I21" s="48" t="s">
        <v>144</v>
      </c>
      <c r="J21" s="49" t="s">
        <v>145</v>
      </c>
      <c r="K21" s="48">
        <v>-3283</v>
      </c>
      <c r="L21" s="48" t="s">
        <v>94</v>
      </c>
      <c r="M21" s="49" t="s">
        <v>118</v>
      </c>
      <c r="N21" s="49"/>
      <c r="O21" s="50" t="s">
        <v>119</v>
      </c>
      <c r="P21" s="50" t="s">
        <v>143</v>
      </c>
    </row>
    <row r="22" spans="1:16" ht="12.75" customHeight="1" thickBot="1">
      <c r="A22" s="31" t="str">
        <f t="shared" si="0"/>
        <v> BBS 82 </v>
      </c>
      <c r="B22" s="6" t="str">
        <f t="shared" si="1"/>
        <v>I</v>
      </c>
      <c r="C22" s="31">
        <f t="shared" si="2"/>
        <v>46851.671000000002</v>
      </c>
      <c r="D22" s="18" t="str">
        <f t="shared" si="3"/>
        <v>vis</v>
      </c>
      <c r="E22" s="47">
        <f>VLOOKUP(C22,Active!C$21:E$972,3,FALSE)</f>
        <v>5087.0048487262511</v>
      </c>
      <c r="F22" s="6" t="s">
        <v>93</v>
      </c>
      <c r="G22" s="18" t="str">
        <f t="shared" si="4"/>
        <v>46851.671</v>
      </c>
      <c r="H22" s="31">
        <f t="shared" si="5"/>
        <v>-3223</v>
      </c>
      <c r="I22" s="48" t="s">
        <v>146</v>
      </c>
      <c r="J22" s="49" t="s">
        <v>147</v>
      </c>
      <c r="K22" s="48">
        <v>-3223</v>
      </c>
      <c r="L22" s="48" t="s">
        <v>148</v>
      </c>
      <c r="M22" s="49" t="s">
        <v>118</v>
      </c>
      <c r="N22" s="49"/>
      <c r="O22" s="50" t="s">
        <v>119</v>
      </c>
      <c r="P22" s="50" t="s">
        <v>143</v>
      </c>
    </row>
    <row r="23" spans="1:16" ht="12.75" customHeight="1" thickBot="1">
      <c r="A23" s="31" t="str">
        <f t="shared" si="0"/>
        <v> BBS 83 </v>
      </c>
      <c r="B23" s="6" t="str">
        <f t="shared" si="1"/>
        <v>I</v>
      </c>
      <c r="C23" s="31">
        <f t="shared" si="2"/>
        <v>46902.52</v>
      </c>
      <c r="D23" s="18" t="str">
        <f t="shared" si="3"/>
        <v>vis</v>
      </c>
      <c r="E23" s="47">
        <f>VLOOKUP(C23,Active!C$21:E$972,3,FALSE)</f>
        <v>5116.0128570536599</v>
      </c>
      <c r="F23" s="6" t="s">
        <v>93</v>
      </c>
      <c r="G23" s="18" t="str">
        <f t="shared" si="4"/>
        <v>46902.520</v>
      </c>
      <c r="H23" s="31">
        <f t="shared" si="5"/>
        <v>-3194</v>
      </c>
      <c r="I23" s="48" t="s">
        <v>149</v>
      </c>
      <c r="J23" s="49" t="s">
        <v>150</v>
      </c>
      <c r="K23" s="48">
        <v>-3194</v>
      </c>
      <c r="L23" s="48" t="s">
        <v>151</v>
      </c>
      <c r="M23" s="49" t="s">
        <v>118</v>
      </c>
      <c r="N23" s="49"/>
      <c r="O23" s="50" t="s">
        <v>119</v>
      </c>
      <c r="P23" s="50" t="s">
        <v>152</v>
      </c>
    </row>
    <row r="24" spans="1:16" ht="12.75" customHeight="1" thickBot="1">
      <c r="A24" s="31" t="str">
        <f t="shared" si="0"/>
        <v> BBS 83 </v>
      </c>
      <c r="B24" s="6" t="str">
        <f t="shared" si="1"/>
        <v>I</v>
      </c>
      <c r="C24" s="31">
        <f t="shared" si="2"/>
        <v>46909.531000000003</v>
      </c>
      <c r="D24" s="18" t="str">
        <f t="shared" si="3"/>
        <v>vis</v>
      </c>
      <c r="E24" s="47">
        <f>VLOOKUP(C24,Active!C$21:E$972,3,FALSE)</f>
        <v>5120.0124469449784</v>
      </c>
      <c r="F24" s="6" t="s">
        <v>93</v>
      </c>
      <c r="G24" s="18" t="str">
        <f t="shared" si="4"/>
        <v>46909.531</v>
      </c>
      <c r="H24" s="31">
        <f t="shared" si="5"/>
        <v>-3190</v>
      </c>
      <c r="I24" s="48" t="s">
        <v>153</v>
      </c>
      <c r="J24" s="49" t="s">
        <v>154</v>
      </c>
      <c r="K24" s="48">
        <v>-3190</v>
      </c>
      <c r="L24" s="48" t="s">
        <v>94</v>
      </c>
      <c r="M24" s="49" t="s">
        <v>118</v>
      </c>
      <c r="N24" s="49"/>
      <c r="O24" s="50" t="s">
        <v>119</v>
      </c>
      <c r="P24" s="50" t="s">
        <v>152</v>
      </c>
    </row>
    <row r="25" spans="1:16" ht="12.75" customHeight="1" thickBot="1">
      <c r="A25" s="31" t="str">
        <f t="shared" si="0"/>
        <v> BBS 83 </v>
      </c>
      <c r="B25" s="6" t="str">
        <f t="shared" si="1"/>
        <v>I</v>
      </c>
      <c r="C25" s="31">
        <f t="shared" si="2"/>
        <v>46923.55</v>
      </c>
      <c r="D25" s="18" t="str">
        <f t="shared" si="3"/>
        <v>vis</v>
      </c>
      <c r="E25" s="47">
        <f>VLOOKUP(C25,Active!C$21:E$972,3,FALSE)</f>
        <v>5128.0099153070305</v>
      </c>
      <c r="F25" s="6" t="s">
        <v>93</v>
      </c>
      <c r="G25" s="18" t="str">
        <f t="shared" si="4"/>
        <v>46923.550</v>
      </c>
      <c r="H25" s="31">
        <f t="shared" si="5"/>
        <v>-3182</v>
      </c>
      <c r="I25" s="48" t="s">
        <v>155</v>
      </c>
      <c r="J25" s="49" t="s">
        <v>156</v>
      </c>
      <c r="K25" s="48">
        <v>-3182</v>
      </c>
      <c r="L25" s="48" t="s">
        <v>139</v>
      </c>
      <c r="M25" s="49" t="s">
        <v>118</v>
      </c>
      <c r="N25" s="49"/>
      <c r="O25" s="50" t="s">
        <v>119</v>
      </c>
      <c r="P25" s="50" t="s">
        <v>152</v>
      </c>
    </row>
    <row r="26" spans="1:16" ht="12.75" customHeight="1" thickBot="1">
      <c r="A26" s="31" t="str">
        <f t="shared" si="0"/>
        <v> BBS 84 </v>
      </c>
      <c r="B26" s="6" t="str">
        <f t="shared" si="1"/>
        <v>I</v>
      </c>
      <c r="C26" s="31">
        <f t="shared" si="2"/>
        <v>46974.396999999997</v>
      </c>
      <c r="D26" s="18" t="str">
        <f t="shared" si="3"/>
        <v>vis</v>
      </c>
      <c r="E26" s="47">
        <f>VLOOKUP(C26,Active!C$21:E$972,3,FALSE)</f>
        <v>5157.0167826873876</v>
      </c>
      <c r="F26" s="6" t="s">
        <v>93</v>
      </c>
      <c r="G26" s="18" t="str">
        <f t="shared" si="4"/>
        <v>46974.397</v>
      </c>
      <c r="H26" s="31">
        <f t="shared" si="5"/>
        <v>-3153</v>
      </c>
      <c r="I26" s="48" t="s">
        <v>157</v>
      </c>
      <c r="J26" s="49" t="s">
        <v>158</v>
      </c>
      <c r="K26" s="48">
        <v>-3153</v>
      </c>
      <c r="L26" s="48" t="s">
        <v>159</v>
      </c>
      <c r="M26" s="49" t="s">
        <v>118</v>
      </c>
      <c r="N26" s="49"/>
      <c r="O26" s="50" t="s">
        <v>119</v>
      </c>
      <c r="P26" s="50" t="s">
        <v>160</v>
      </c>
    </row>
    <row r="27" spans="1:16" ht="12.75" customHeight="1" thickBot="1">
      <c r="A27" s="31" t="str">
        <f t="shared" si="0"/>
        <v> BBS 85 </v>
      </c>
      <c r="B27" s="6" t="str">
        <f t="shared" si="1"/>
        <v>I</v>
      </c>
      <c r="C27" s="31">
        <f t="shared" si="2"/>
        <v>47023.474999999999</v>
      </c>
      <c r="D27" s="18" t="str">
        <f t="shared" si="3"/>
        <v>vis</v>
      </c>
      <c r="E27" s="47">
        <f>VLOOKUP(C27,Active!C$21:E$972,3,FALSE)</f>
        <v>5185.01448240012</v>
      </c>
      <c r="F27" s="6" t="s">
        <v>93</v>
      </c>
      <c r="G27" s="18" t="str">
        <f t="shared" si="4"/>
        <v>47023.475</v>
      </c>
      <c r="H27" s="31">
        <f t="shared" si="5"/>
        <v>-3125</v>
      </c>
      <c r="I27" s="48" t="s">
        <v>161</v>
      </c>
      <c r="J27" s="49" t="s">
        <v>162</v>
      </c>
      <c r="K27" s="48">
        <v>-3125</v>
      </c>
      <c r="L27" s="48" t="s">
        <v>163</v>
      </c>
      <c r="M27" s="49" t="s">
        <v>118</v>
      </c>
      <c r="N27" s="49"/>
      <c r="O27" s="50" t="s">
        <v>119</v>
      </c>
      <c r="P27" s="50" t="s">
        <v>164</v>
      </c>
    </row>
    <row r="28" spans="1:16" ht="12.75" customHeight="1" thickBot="1">
      <c r="A28" s="31" t="str">
        <f t="shared" si="0"/>
        <v> BBS 85 </v>
      </c>
      <c r="B28" s="6" t="str">
        <f t="shared" si="1"/>
        <v>I</v>
      </c>
      <c r="C28" s="31">
        <f t="shared" si="2"/>
        <v>47107.616000000002</v>
      </c>
      <c r="D28" s="18" t="str">
        <f t="shared" si="3"/>
        <v>vis</v>
      </c>
      <c r="E28" s="47">
        <f>VLOOKUP(C28,Active!C$21:E$972,3,FALSE)</f>
        <v>5233.0146953576386</v>
      </c>
      <c r="F28" s="6" t="s">
        <v>93</v>
      </c>
      <c r="G28" s="18" t="str">
        <f t="shared" si="4"/>
        <v>47107.616</v>
      </c>
      <c r="H28" s="31">
        <f t="shared" si="5"/>
        <v>-3077</v>
      </c>
      <c r="I28" s="48" t="s">
        <v>165</v>
      </c>
      <c r="J28" s="49" t="s">
        <v>166</v>
      </c>
      <c r="K28" s="48">
        <v>-3077</v>
      </c>
      <c r="L28" s="48" t="s">
        <v>163</v>
      </c>
      <c r="M28" s="49" t="s">
        <v>118</v>
      </c>
      <c r="N28" s="49"/>
      <c r="O28" s="50" t="s">
        <v>119</v>
      </c>
      <c r="P28" s="50" t="s">
        <v>164</v>
      </c>
    </row>
    <row r="29" spans="1:16" ht="12.75" customHeight="1" thickBot="1">
      <c r="A29" s="31" t="str">
        <f t="shared" si="0"/>
        <v> BBS 88 </v>
      </c>
      <c r="B29" s="6" t="str">
        <f t="shared" si="1"/>
        <v>I</v>
      </c>
      <c r="C29" s="31">
        <f t="shared" si="2"/>
        <v>47321.491999999998</v>
      </c>
      <c r="D29" s="18" t="str">
        <f t="shared" si="3"/>
        <v>vis</v>
      </c>
      <c r="E29" s="47">
        <f>VLOOKUP(C29,Active!C$21:E$972,3,FALSE)</f>
        <v>5355.0252912205551</v>
      </c>
      <c r="F29" s="6" t="s">
        <v>93</v>
      </c>
      <c r="G29" s="18" t="str">
        <f t="shared" si="4"/>
        <v>47321.492</v>
      </c>
      <c r="H29" s="31">
        <f t="shared" si="5"/>
        <v>-2955</v>
      </c>
      <c r="I29" s="48" t="s">
        <v>167</v>
      </c>
      <c r="J29" s="49" t="s">
        <v>168</v>
      </c>
      <c r="K29" s="48">
        <v>-2955</v>
      </c>
      <c r="L29" s="48" t="s">
        <v>169</v>
      </c>
      <c r="M29" s="49" t="s">
        <v>118</v>
      </c>
      <c r="N29" s="49"/>
      <c r="O29" s="50" t="s">
        <v>119</v>
      </c>
      <c r="P29" s="50" t="s">
        <v>170</v>
      </c>
    </row>
    <row r="30" spans="1:16" ht="12.75" customHeight="1" thickBot="1">
      <c r="A30" s="31" t="str">
        <f t="shared" si="0"/>
        <v> BBS 90 </v>
      </c>
      <c r="B30" s="6" t="str">
        <f t="shared" si="1"/>
        <v>I</v>
      </c>
      <c r="C30" s="31">
        <f t="shared" si="2"/>
        <v>47449.436999999998</v>
      </c>
      <c r="D30" s="18" t="str">
        <f t="shared" si="3"/>
        <v>vis</v>
      </c>
      <c r="E30" s="47">
        <f>VLOOKUP(C30,Active!C$21:E$972,3,FALSE)</f>
        <v>5428.0145265142819</v>
      </c>
      <c r="F30" s="6" t="s">
        <v>93</v>
      </c>
      <c r="G30" s="18" t="str">
        <f t="shared" si="4"/>
        <v>47449.437</v>
      </c>
      <c r="H30" s="31">
        <f t="shared" si="5"/>
        <v>-2882</v>
      </c>
      <c r="I30" s="48" t="s">
        <v>171</v>
      </c>
      <c r="J30" s="49" t="s">
        <v>172</v>
      </c>
      <c r="K30" s="48">
        <v>-2882</v>
      </c>
      <c r="L30" s="48" t="s">
        <v>163</v>
      </c>
      <c r="M30" s="49" t="s">
        <v>118</v>
      </c>
      <c r="N30" s="49"/>
      <c r="O30" s="50" t="s">
        <v>119</v>
      </c>
      <c r="P30" s="50" t="s">
        <v>173</v>
      </c>
    </row>
    <row r="31" spans="1:16" ht="12.75" customHeight="1" thickBot="1">
      <c r="A31" s="31" t="str">
        <f t="shared" si="0"/>
        <v> BBS 92 </v>
      </c>
      <c r="B31" s="6" t="str">
        <f t="shared" si="1"/>
        <v>I</v>
      </c>
      <c r="C31" s="31">
        <f t="shared" si="2"/>
        <v>47654.51</v>
      </c>
      <c r="D31" s="18" t="str">
        <f t="shared" si="3"/>
        <v>vis</v>
      </c>
      <c r="E31" s="47">
        <f>VLOOKUP(C31,Active!C$21:E$972,3,FALSE)</f>
        <v>5545.0032439271608</v>
      </c>
      <c r="F31" s="6" t="s">
        <v>93</v>
      </c>
      <c r="G31" s="18" t="str">
        <f t="shared" si="4"/>
        <v>47654.510</v>
      </c>
      <c r="H31" s="31">
        <f t="shared" si="5"/>
        <v>-2765</v>
      </c>
      <c r="I31" s="48" t="s">
        <v>174</v>
      </c>
      <c r="J31" s="49" t="s">
        <v>175</v>
      </c>
      <c r="K31" s="48">
        <v>-2765</v>
      </c>
      <c r="L31" s="48" t="s">
        <v>176</v>
      </c>
      <c r="M31" s="49" t="s">
        <v>118</v>
      </c>
      <c r="N31" s="49"/>
      <c r="O31" s="50" t="s">
        <v>119</v>
      </c>
      <c r="P31" s="50" t="s">
        <v>177</v>
      </c>
    </row>
    <row r="32" spans="1:16" ht="12.75" customHeight="1" thickBot="1">
      <c r="A32" s="31" t="str">
        <f t="shared" si="0"/>
        <v> BBS 94 </v>
      </c>
      <c r="B32" s="6" t="str">
        <f t="shared" si="1"/>
        <v>I</v>
      </c>
      <c r="C32" s="31">
        <f t="shared" si="2"/>
        <v>47838.565000000002</v>
      </c>
      <c r="D32" s="18" t="str">
        <f t="shared" si="3"/>
        <v>vis</v>
      </c>
      <c r="E32" s="47">
        <f>VLOOKUP(C32,Active!C$21:E$972,3,FALSE)</f>
        <v>5650.0017487689829</v>
      </c>
      <c r="F32" s="6" t="s">
        <v>93</v>
      </c>
      <c r="G32" s="18" t="str">
        <f t="shared" si="4"/>
        <v>47838.565</v>
      </c>
      <c r="H32" s="31">
        <f t="shared" si="5"/>
        <v>-2660</v>
      </c>
      <c r="I32" s="48" t="s">
        <v>182</v>
      </c>
      <c r="J32" s="49" t="s">
        <v>183</v>
      </c>
      <c r="K32" s="48">
        <v>-2660</v>
      </c>
      <c r="L32" s="48" t="s">
        <v>184</v>
      </c>
      <c r="M32" s="49" t="s">
        <v>118</v>
      </c>
      <c r="N32" s="49"/>
      <c r="O32" s="50" t="s">
        <v>119</v>
      </c>
      <c r="P32" s="50" t="s">
        <v>185</v>
      </c>
    </row>
    <row r="33" spans="1:16" ht="12.75" customHeight="1" thickBot="1">
      <c r="A33" s="31" t="str">
        <f t="shared" si="0"/>
        <v> BBS 97 </v>
      </c>
      <c r="B33" s="6" t="str">
        <f t="shared" si="1"/>
        <v>I</v>
      </c>
      <c r="C33" s="31">
        <f t="shared" si="2"/>
        <v>48306.608</v>
      </c>
      <c r="D33" s="18" t="str">
        <f t="shared" si="3"/>
        <v>vis</v>
      </c>
      <c r="E33" s="47">
        <f>VLOOKUP(C33,Active!C$21:E$972,3,FALSE)</f>
        <v>5917.007889333926</v>
      </c>
      <c r="F33" s="6" t="s">
        <v>93</v>
      </c>
      <c r="G33" s="18" t="str">
        <f t="shared" si="4"/>
        <v>48306.608</v>
      </c>
      <c r="H33" s="31">
        <f t="shared" si="5"/>
        <v>-2393</v>
      </c>
      <c r="I33" s="48" t="s">
        <v>196</v>
      </c>
      <c r="J33" s="49" t="s">
        <v>197</v>
      </c>
      <c r="K33" s="48">
        <v>-2393</v>
      </c>
      <c r="L33" s="48" t="s">
        <v>198</v>
      </c>
      <c r="M33" s="49" t="s">
        <v>118</v>
      </c>
      <c r="N33" s="49"/>
      <c r="O33" s="50" t="s">
        <v>119</v>
      </c>
      <c r="P33" s="50" t="s">
        <v>199</v>
      </c>
    </row>
    <row r="34" spans="1:16" ht="12.75" customHeight="1" thickBot="1">
      <c r="A34" s="31" t="str">
        <f t="shared" si="0"/>
        <v> BBS 99 </v>
      </c>
      <c r="B34" s="6" t="str">
        <f t="shared" si="1"/>
        <v>I</v>
      </c>
      <c r="C34" s="31">
        <f t="shared" si="2"/>
        <v>48571.300999999999</v>
      </c>
      <c r="D34" s="18" t="str">
        <f t="shared" si="3"/>
        <v>vis</v>
      </c>
      <c r="E34" s="47">
        <f>VLOOKUP(C34,Active!C$21:E$972,3,FALSE)</f>
        <v>6068.0082383714216</v>
      </c>
      <c r="F34" s="6" t="s">
        <v>93</v>
      </c>
      <c r="G34" s="18" t="str">
        <f t="shared" si="4"/>
        <v>48571.301</v>
      </c>
      <c r="H34" s="31">
        <f t="shared" si="5"/>
        <v>-2242</v>
      </c>
      <c r="I34" s="48" t="s">
        <v>200</v>
      </c>
      <c r="J34" s="49" t="s">
        <v>201</v>
      </c>
      <c r="K34" s="48">
        <v>-2242</v>
      </c>
      <c r="L34" s="48" t="s">
        <v>202</v>
      </c>
      <c r="M34" s="49" t="s">
        <v>118</v>
      </c>
      <c r="N34" s="49"/>
      <c r="O34" s="50" t="s">
        <v>119</v>
      </c>
      <c r="P34" s="50" t="s">
        <v>203</v>
      </c>
    </row>
    <row r="35" spans="1:16" ht="12.75" customHeight="1" thickBot="1">
      <c r="A35" s="31" t="str">
        <f t="shared" si="0"/>
        <v> BBS 100 </v>
      </c>
      <c r="B35" s="6" t="str">
        <f t="shared" si="1"/>
        <v>I</v>
      </c>
      <c r="C35" s="31">
        <f t="shared" si="2"/>
        <v>48683.495999999999</v>
      </c>
      <c r="D35" s="18" t="str">
        <f t="shared" si="3"/>
        <v>vis</v>
      </c>
      <c r="E35" s="47">
        <f>VLOOKUP(C35,Active!C$21:E$972,3,FALSE)</f>
        <v>6132.0125156294598</v>
      </c>
      <c r="F35" s="6" t="s">
        <v>93</v>
      </c>
      <c r="G35" s="18" t="str">
        <f t="shared" si="4"/>
        <v>48683.496</v>
      </c>
      <c r="H35" s="31">
        <f t="shared" si="5"/>
        <v>-2178</v>
      </c>
      <c r="I35" s="48" t="s">
        <v>204</v>
      </c>
      <c r="J35" s="49" t="s">
        <v>205</v>
      </c>
      <c r="K35" s="48">
        <v>-2178</v>
      </c>
      <c r="L35" s="48" t="s">
        <v>206</v>
      </c>
      <c r="M35" s="49" t="s">
        <v>118</v>
      </c>
      <c r="N35" s="49"/>
      <c r="O35" s="50" t="s">
        <v>119</v>
      </c>
      <c r="P35" s="50" t="s">
        <v>207</v>
      </c>
    </row>
    <row r="36" spans="1:16" ht="12.75" customHeight="1" thickBot="1">
      <c r="A36" s="31" t="str">
        <f t="shared" si="0"/>
        <v> BBS 102 </v>
      </c>
      <c r="B36" s="6" t="str">
        <f t="shared" si="1"/>
        <v>I</v>
      </c>
      <c r="C36" s="31">
        <f t="shared" si="2"/>
        <v>48883.324000000001</v>
      </c>
      <c r="D36" s="18" t="str">
        <f t="shared" si="3"/>
        <v>vis</v>
      </c>
      <c r="E36" s="47">
        <f>VLOOKUP(C36,Active!C$21:E$972,3,FALSE)</f>
        <v>6246.0090993980702</v>
      </c>
      <c r="F36" s="6" t="s">
        <v>93</v>
      </c>
      <c r="G36" s="18" t="str">
        <f t="shared" si="4"/>
        <v>48883.324</v>
      </c>
      <c r="H36" s="31">
        <f t="shared" si="5"/>
        <v>-2064</v>
      </c>
      <c r="I36" s="48" t="s">
        <v>218</v>
      </c>
      <c r="J36" s="49" t="s">
        <v>219</v>
      </c>
      <c r="K36" s="48">
        <v>-2064</v>
      </c>
      <c r="L36" s="48" t="s">
        <v>139</v>
      </c>
      <c r="M36" s="49" t="s">
        <v>118</v>
      </c>
      <c r="N36" s="49"/>
      <c r="O36" s="50" t="s">
        <v>119</v>
      </c>
      <c r="P36" s="50" t="s">
        <v>220</v>
      </c>
    </row>
    <row r="37" spans="1:16" ht="12.75" customHeight="1" thickBot="1">
      <c r="A37" s="31" t="str">
        <f t="shared" si="0"/>
        <v> BBS 104 </v>
      </c>
      <c r="B37" s="6" t="str">
        <f t="shared" si="1"/>
        <v>I</v>
      </c>
      <c r="C37" s="31">
        <f t="shared" si="2"/>
        <v>49130.478000000003</v>
      </c>
      <c r="D37" s="18" t="str">
        <f t="shared" si="3"/>
        <v>vis</v>
      </c>
      <c r="E37" s="47">
        <f>VLOOKUP(C37,Active!C$21:E$972,3,FALSE)</f>
        <v>6387.0039132617303</v>
      </c>
      <c r="F37" s="6" t="s">
        <v>93</v>
      </c>
      <c r="G37" s="18" t="str">
        <f t="shared" si="4"/>
        <v>49130.478</v>
      </c>
      <c r="H37" s="31">
        <f t="shared" si="5"/>
        <v>-1923</v>
      </c>
      <c r="I37" s="48" t="s">
        <v>221</v>
      </c>
      <c r="J37" s="49" t="s">
        <v>222</v>
      </c>
      <c r="K37" s="48">
        <v>-1923</v>
      </c>
      <c r="L37" s="48" t="s">
        <v>133</v>
      </c>
      <c r="M37" s="49" t="s">
        <v>118</v>
      </c>
      <c r="N37" s="49"/>
      <c r="O37" s="50" t="s">
        <v>119</v>
      </c>
      <c r="P37" s="50" t="s">
        <v>223</v>
      </c>
    </row>
    <row r="38" spans="1:16" ht="12.75" customHeight="1" thickBot="1">
      <c r="A38" s="31" t="str">
        <f t="shared" si="0"/>
        <v> BBS 106 </v>
      </c>
      <c r="B38" s="6" t="str">
        <f t="shared" si="1"/>
        <v>I</v>
      </c>
      <c r="C38" s="31">
        <f t="shared" si="2"/>
        <v>49372.402999999998</v>
      </c>
      <c r="D38" s="18" t="str">
        <f t="shared" si="3"/>
        <v>vis</v>
      </c>
      <c r="E38" s="47">
        <f>VLOOKUP(C38,Active!C$21:E$972,3,FALSE)</f>
        <v>6525.0157210575371</v>
      </c>
      <c r="F38" s="6" t="s">
        <v>93</v>
      </c>
      <c r="G38" s="18" t="str">
        <f t="shared" si="4"/>
        <v>49372.403</v>
      </c>
      <c r="H38" s="31">
        <f t="shared" si="5"/>
        <v>-1785</v>
      </c>
      <c r="I38" s="48" t="s">
        <v>224</v>
      </c>
      <c r="J38" s="49" t="s">
        <v>225</v>
      </c>
      <c r="K38" s="48">
        <v>-1785</v>
      </c>
      <c r="L38" s="48" t="s">
        <v>159</v>
      </c>
      <c r="M38" s="49" t="s">
        <v>118</v>
      </c>
      <c r="N38" s="49"/>
      <c r="O38" s="50" t="s">
        <v>119</v>
      </c>
      <c r="P38" s="50" t="s">
        <v>226</v>
      </c>
    </row>
    <row r="39" spans="1:16" ht="12.75" customHeight="1" thickBot="1">
      <c r="A39" s="31" t="str">
        <f t="shared" si="0"/>
        <v> BBS 107 </v>
      </c>
      <c r="B39" s="6" t="str">
        <f t="shared" si="1"/>
        <v>I</v>
      </c>
      <c r="C39" s="31">
        <f t="shared" si="2"/>
        <v>49605.531000000003</v>
      </c>
      <c r="D39" s="18" t="str">
        <f t="shared" si="3"/>
        <v>vis</v>
      </c>
      <c r="E39" s="47">
        <f>VLOOKUP(C39,Active!C$21:E$972,3,FALSE)</f>
        <v>6658.0090732444633</v>
      </c>
      <c r="F39" s="6" t="s">
        <v>93</v>
      </c>
      <c r="G39" s="18" t="str">
        <f t="shared" si="4"/>
        <v>49605.531</v>
      </c>
      <c r="H39" s="31">
        <f t="shared" si="5"/>
        <v>-1652</v>
      </c>
      <c r="I39" s="48" t="s">
        <v>227</v>
      </c>
      <c r="J39" s="49" t="s">
        <v>228</v>
      </c>
      <c r="K39" s="48">
        <v>-1652</v>
      </c>
      <c r="L39" s="48" t="s">
        <v>213</v>
      </c>
      <c r="M39" s="49" t="s">
        <v>118</v>
      </c>
      <c r="N39" s="49"/>
      <c r="O39" s="50" t="s">
        <v>119</v>
      </c>
      <c r="P39" s="50" t="s">
        <v>229</v>
      </c>
    </row>
    <row r="40" spans="1:16" ht="12.75" customHeight="1" thickBot="1">
      <c r="A40" s="31" t="str">
        <f t="shared" si="0"/>
        <v> BBS 107 </v>
      </c>
      <c r="B40" s="6" t="str">
        <f t="shared" si="1"/>
        <v>I</v>
      </c>
      <c r="C40" s="31">
        <f t="shared" si="2"/>
        <v>49621.317999999999</v>
      </c>
      <c r="D40" s="18" t="str">
        <f t="shared" si="3"/>
        <v>vis</v>
      </c>
      <c r="E40" s="47">
        <f>VLOOKUP(C40,Active!C$21:E$972,3,FALSE)</f>
        <v>6667.0151388006152</v>
      </c>
      <c r="F40" s="6" t="s">
        <v>93</v>
      </c>
      <c r="G40" s="18" t="str">
        <f t="shared" si="4"/>
        <v>49621.318</v>
      </c>
      <c r="H40" s="31">
        <f t="shared" si="5"/>
        <v>-1643</v>
      </c>
      <c r="I40" s="48" t="s">
        <v>230</v>
      </c>
      <c r="J40" s="49" t="s">
        <v>231</v>
      </c>
      <c r="K40" s="48">
        <v>-1643</v>
      </c>
      <c r="L40" s="48" t="s">
        <v>159</v>
      </c>
      <c r="M40" s="49" t="s">
        <v>118</v>
      </c>
      <c r="N40" s="49"/>
      <c r="O40" s="50" t="s">
        <v>119</v>
      </c>
      <c r="P40" s="50" t="s">
        <v>229</v>
      </c>
    </row>
    <row r="41" spans="1:16" ht="12.75" customHeight="1" thickBot="1">
      <c r="A41" s="31" t="str">
        <f t="shared" si="0"/>
        <v> BBS 108 </v>
      </c>
      <c r="B41" s="6" t="str">
        <f t="shared" si="1"/>
        <v>I</v>
      </c>
      <c r="C41" s="31">
        <f t="shared" si="2"/>
        <v>49670.383999999998</v>
      </c>
      <c r="D41" s="18" t="str">
        <f t="shared" si="3"/>
        <v>vis</v>
      </c>
      <c r="E41" s="47">
        <f>VLOOKUP(C41,Active!C$21:E$972,3,FALSE)</f>
        <v>6695.0059928310338</v>
      </c>
      <c r="F41" s="6" t="s">
        <v>93</v>
      </c>
      <c r="G41" s="18" t="str">
        <f t="shared" si="4"/>
        <v>49670.384</v>
      </c>
      <c r="H41" s="31">
        <f t="shared" si="5"/>
        <v>-1615</v>
      </c>
      <c r="I41" s="48" t="s">
        <v>232</v>
      </c>
      <c r="J41" s="49" t="s">
        <v>233</v>
      </c>
      <c r="K41" s="48">
        <v>-1615</v>
      </c>
      <c r="L41" s="48" t="s">
        <v>234</v>
      </c>
      <c r="M41" s="49" t="s">
        <v>118</v>
      </c>
      <c r="N41" s="49"/>
      <c r="O41" s="50" t="s">
        <v>119</v>
      </c>
      <c r="P41" s="50" t="s">
        <v>235</v>
      </c>
    </row>
    <row r="42" spans="1:16" ht="12.75" customHeight="1" thickBot="1">
      <c r="A42" s="31" t="str">
        <f t="shared" si="0"/>
        <v> BBS 109 </v>
      </c>
      <c r="B42" s="6" t="str">
        <f t="shared" si="1"/>
        <v>I</v>
      </c>
      <c r="C42" s="31">
        <f t="shared" si="2"/>
        <v>49840.41</v>
      </c>
      <c r="D42" s="18" t="str">
        <f t="shared" si="3"/>
        <v>vis</v>
      </c>
      <c r="E42" s="47">
        <f>VLOOKUP(C42,Active!C$21:E$972,3,FALSE)</f>
        <v>6792.0013245755454</v>
      </c>
      <c r="F42" s="6" t="s">
        <v>93</v>
      </c>
      <c r="G42" s="18" t="str">
        <f t="shared" si="4"/>
        <v>49840.410</v>
      </c>
      <c r="H42" s="31">
        <f t="shared" si="5"/>
        <v>-1518</v>
      </c>
      <c r="I42" s="48" t="s">
        <v>236</v>
      </c>
      <c r="J42" s="49" t="s">
        <v>237</v>
      </c>
      <c r="K42" s="48">
        <v>-1518</v>
      </c>
      <c r="L42" s="48" t="s">
        <v>238</v>
      </c>
      <c r="M42" s="49" t="s">
        <v>118</v>
      </c>
      <c r="N42" s="49"/>
      <c r="O42" s="50" t="s">
        <v>119</v>
      </c>
      <c r="P42" s="50" t="s">
        <v>239</v>
      </c>
    </row>
    <row r="43" spans="1:16" ht="12.75" customHeight="1" thickBot="1">
      <c r="A43" s="31" t="str">
        <f t="shared" ref="A43:A75" si="6">P43</f>
        <v> BBS 113 </v>
      </c>
      <c r="B43" s="6" t="str">
        <f t="shared" ref="B43:B75" si="7">IF(H43=INT(H43),"I","II")</f>
        <v>I</v>
      </c>
      <c r="C43" s="31">
        <f t="shared" ref="C43:C75" si="8">1*G43</f>
        <v>50336.5</v>
      </c>
      <c r="D43" s="18" t="str">
        <f t="shared" ref="D43:D75" si="9">VLOOKUP(F43,I$1:J$5,2,FALSE)</f>
        <v>vis</v>
      </c>
      <c r="E43" s="47">
        <f>VLOOKUP(C43,Active!C$21:E$972,3,FALSE)</f>
        <v>7075.0075361263271</v>
      </c>
      <c r="F43" s="6" t="s">
        <v>93</v>
      </c>
      <c r="G43" s="18" t="str">
        <f t="shared" ref="G43:G75" si="10">MID(I43,3,LEN(I43)-3)</f>
        <v>50336.500</v>
      </c>
      <c r="H43" s="31">
        <f t="shared" ref="H43:H75" si="11">1*K43</f>
        <v>-1235</v>
      </c>
      <c r="I43" s="48" t="s">
        <v>240</v>
      </c>
      <c r="J43" s="49" t="s">
        <v>241</v>
      </c>
      <c r="K43" s="48">
        <v>-1235</v>
      </c>
      <c r="L43" s="48" t="s">
        <v>202</v>
      </c>
      <c r="M43" s="49" t="s">
        <v>118</v>
      </c>
      <c r="N43" s="49"/>
      <c r="O43" s="50" t="s">
        <v>119</v>
      </c>
      <c r="P43" s="50" t="s">
        <v>242</v>
      </c>
    </row>
    <row r="44" spans="1:16" ht="12.75" customHeight="1" thickBot="1">
      <c r="A44" s="31" t="str">
        <f t="shared" si="6"/>
        <v> BBS 115 </v>
      </c>
      <c r="B44" s="6" t="str">
        <f t="shared" si="7"/>
        <v>I</v>
      </c>
      <c r="C44" s="31">
        <f t="shared" si="8"/>
        <v>50555.612000000001</v>
      </c>
      <c r="D44" s="18" t="str">
        <f t="shared" si="9"/>
        <v>vis</v>
      </c>
      <c r="E44" s="47">
        <f>VLOOKUP(C44,Active!C$21:E$972,3,FALSE)</f>
        <v>7200.0051313717777</v>
      </c>
      <c r="F44" s="6" t="s">
        <v>93</v>
      </c>
      <c r="G44" s="18" t="str">
        <f t="shared" si="10"/>
        <v>50555.612</v>
      </c>
      <c r="H44" s="31">
        <f t="shared" si="11"/>
        <v>-1110</v>
      </c>
      <c r="I44" s="48" t="s">
        <v>243</v>
      </c>
      <c r="J44" s="49" t="s">
        <v>244</v>
      </c>
      <c r="K44" s="48">
        <v>-1110</v>
      </c>
      <c r="L44" s="48" t="s">
        <v>245</v>
      </c>
      <c r="M44" s="49" t="s">
        <v>118</v>
      </c>
      <c r="N44" s="49"/>
      <c r="O44" s="50" t="s">
        <v>119</v>
      </c>
      <c r="P44" s="50" t="s">
        <v>246</v>
      </c>
    </row>
    <row r="45" spans="1:16" ht="12.75" customHeight="1" thickBot="1">
      <c r="A45" s="31" t="str">
        <f t="shared" si="6"/>
        <v> BBS 115 </v>
      </c>
      <c r="B45" s="6" t="str">
        <f t="shared" si="7"/>
        <v>I</v>
      </c>
      <c r="C45" s="31">
        <f t="shared" si="8"/>
        <v>50620.472999999998</v>
      </c>
      <c r="D45" s="18" t="str">
        <f t="shared" si="9"/>
        <v>vis</v>
      </c>
      <c r="E45" s="47">
        <f>VLOOKUP(C45,Active!C$21:E$972,3,FALSE)</f>
        <v>7237.0066147465568</v>
      </c>
      <c r="F45" s="6" t="s">
        <v>93</v>
      </c>
      <c r="G45" s="18" t="str">
        <f t="shared" si="10"/>
        <v>50620.473</v>
      </c>
      <c r="H45" s="31">
        <f t="shared" si="11"/>
        <v>-1073</v>
      </c>
      <c r="I45" s="48" t="s">
        <v>247</v>
      </c>
      <c r="J45" s="49" t="s">
        <v>248</v>
      </c>
      <c r="K45" s="48">
        <v>-1073</v>
      </c>
      <c r="L45" s="48" t="s">
        <v>198</v>
      </c>
      <c r="M45" s="49" t="s">
        <v>118</v>
      </c>
      <c r="N45" s="49"/>
      <c r="O45" s="50" t="s">
        <v>180</v>
      </c>
      <c r="P45" s="50" t="s">
        <v>246</v>
      </c>
    </row>
    <row r="46" spans="1:16" ht="12.75" customHeight="1" thickBot="1">
      <c r="A46" s="31" t="str">
        <f t="shared" si="6"/>
        <v> BBS 116 </v>
      </c>
      <c r="B46" s="6" t="str">
        <f t="shared" si="7"/>
        <v>I</v>
      </c>
      <c r="C46" s="31">
        <f t="shared" si="8"/>
        <v>50699.372000000003</v>
      </c>
      <c r="D46" s="18" t="str">
        <f t="shared" si="9"/>
        <v>vis</v>
      </c>
      <c r="E46" s="47">
        <f>VLOOKUP(C46,Active!C$21:E$972,3,FALSE)</f>
        <v>7282.016405480389</v>
      </c>
      <c r="F46" s="6" t="s">
        <v>93</v>
      </c>
      <c r="G46" s="18" t="str">
        <f t="shared" si="10"/>
        <v>50699.372</v>
      </c>
      <c r="H46" s="31">
        <f t="shared" si="11"/>
        <v>-1028</v>
      </c>
      <c r="I46" s="48" t="s">
        <v>249</v>
      </c>
      <c r="J46" s="49" t="s">
        <v>250</v>
      </c>
      <c r="K46" s="48">
        <v>-1028</v>
      </c>
      <c r="L46" s="48" t="s">
        <v>251</v>
      </c>
      <c r="M46" s="49" t="s">
        <v>118</v>
      </c>
      <c r="N46" s="49"/>
      <c r="O46" s="50" t="s">
        <v>252</v>
      </c>
      <c r="P46" s="50" t="s">
        <v>253</v>
      </c>
    </row>
    <row r="47" spans="1:16" ht="12.75" customHeight="1" thickBot="1">
      <c r="A47" s="31" t="str">
        <f t="shared" si="6"/>
        <v> BBS 116 </v>
      </c>
      <c r="B47" s="6" t="str">
        <f t="shared" si="7"/>
        <v>I</v>
      </c>
      <c r="C47" s="31">
        <f t="shared" si="8"/>
        <v>50720.398999999998</v>
      </c>
      <c r="D47" s="18" t="str">
        <f t="shared" si="9"/>
        <v>vis</v>
      </c>
      <c r="E47" s="47">
        <f>VLOOKUP(C47,Active!C$21:E$972,3,FALSE)</f>
        <v>7294.0117523131748</v>
      </c>
      <c r="F47" s="6" t="s">
        <v>93</v>
      </c>
      <c r="G47" s="18" t="str">
        <f t="shared" si="10"/>
        <v>50720.399</v>
      </c>
      <c r="H47" s="31">
        <f t="shared" si="11"/>
        <v>-1016</v>
      </c>
      <c r="I47" s="48" t="s">
        <v>254</v>
      </c>
      <c r="J47" s="49" t="s">
        <v>255</v>
      </c>
      <c r="K47" s="48">
        <v>-1016</v>
      </c>
      <c r="L47" s="48" t="s">
        <v>256</v>
      </c>
      <c r="M47" s="49" t="s">
        <v>118</v>
      </c>
      <c r="N47" s="49"/>
      <c r="O47" s="50" t="s">
        <v>119</v>
      </c>
      <c r="P47" s="50" t="s">
        <v>253</v>
      </c>
    </row>
    <row r="48" spans="1:16" ht="12.75" customHeight="1" thickBot="1">
      <c r="A48" s="31" t="str">
        <f t="shared" si="6"/>
        <v> BBS 116 </v>
      </c>
      <c r="B48" s="6" t="str">
        <f t="shared" si="7"/>
        <v>I</v>
      </c>
      <c r="C48" s="31">
        <f t="shared" si="8"/>
        <v>50727.402999999998</v>
      </c>
      <c r="D48" s="18" t="str">
        <f t="shared" si="9"/>
        <v>vis</v>
      </c>
      <c r="E48" s="47">
        <f>VLOOKUP(C48,Active!C$21:E$972,3,FALSE)</f>
        <v>7298.0073488898079</v>
      </c>
      <c r="F48" s="6" t="s">
        <v>93</v>
      </c>
      <c r="G48" s="18" t="str">
        <f t="shared" si="10"/>
        <v>50727.403</v>
      </c>
      <c r="H48" s="31">
        <f t="shared" si="11"/>
        <v>-1012</v>
      </c>
      <c r="I48" s="48" t="s">
        <v>257</v>
      </c>
      <c r="J48" s="49" t="s">
        <v>258</v>
      </c>
      <c r="K48" s="48">
        <v>-1012</v>
      </c>
      <c r="L48" s="48" t="s">
        <v>202</v>
      </c>
      <c r="M48" s="49" t="s">
        <v>118</v>
      </c>
      <c r="N48" s="49"/>
      <c r="O48" s="50" t="s">
        <v>252</v>
      </c>
      <c r="P48" s="50" t="s">
        <v>253</v>
      </c>
    </row>
    <row r="49" spans="1:16" ht="12.75" customHeight="1" thickBot="1">
      <c r="A49" s="31" t="str">
        <f t="shared" si="6"/>
        <v> BBS 116 </v>
      </c>
      <c r="B49" s="6" t="str">
        <f t="shared" si="7"/>
        <v>I</v>
      </c>
      <c r="C49" s="31">
        <f t="shared" si="8"/>
        <v>50727.421000000002</v>
      </c>
      <c r="D49" s="18" t="str">
        <f t="shared" si="9"/>
        <v>vis</v>
      </c>
      <c r="E49" s="47">
        <f>VLOOKUP(C49,Active!C$21:E$972,3,FALSE)</f>
        <v>7298.0176174132794</v>
      </c>
      <c r="F49" s="6" t="s">
        <v>93</v>
      </c>
      <c r="G49" s="18" t="str">
        <f t="shared" si="10"/>
        <v>50727.421</v>
      </c>
      <c r="H49" s="31">
        <f t="shared" si="11"/>
        <v>-1012</v>
      </c>
      <c r="I49" s="48" t="s">
        <v>259</v>
      </c>
      <c r="J49" s="49" t="s">
        <v>260</v>
      </c>
      <c r="K49" s="48">
        <v>-1012</v>
      </c>
      <c r="L49" s="48" t="s">
        <v>261</v>
      </c>
      <c r="M49" s="49" t="s">
        <v>118</v>
      </c>
      <c r="N49" s="49"/>
      <c r="O49" s="50" t="s">
        <v>262</v>
      </c>
      <c r="P49" s="50" t="s">
        <v>253</v>
      </c>
    </row>
    <row r="50" spans="1:16" ht="12.75" customHeight="1" thickBot="1">
      <c r="A50" s="31" t="str">
        <f t="shared" si="6"/>
        <v> BBS 117 </v>
      </c>
      <c r="B50" s="6" t="str">
        <f t="shared" si="7"/>
        <v>I</v>
      </c>
      <c r="C50" s="31">
        <f t="shared" si="8"/>
        <v>50925.502999999997</v>
      </c>
      <c r="D50" s="18" t="str">
        <f t="shared" si="9"/>
        <v>vis</v>
      </c>
      <c r="E50" s="47">
        <f>VLOOKUP(C50,Active!C$21:E$972,3,FALSE)</f>
        <v>7411.0181544053594</v>
      </c>
      <c r="F50" s="6" t="s">
        <v>93</v>
      </c>
      <c r="G50" s="18" t="str">
        <f t="shared" si="10"/>
        <v>50925.503</v>
      </c>
      <c r="H50" s="31">
        <f t="shared" si="11"/>
        <v>-899</v>
      </c>
      <c r="I50" s="48" t="s">
        <v>263</v>
      </c>
      <c r="J50" s="49" t="s">
        <v>264</v>
      </c>
      <c r="K50" s="48">
        <v>-899</v>
      </c>
      <c r="L50" s="48" t="s">
        <v>265</v>
      </c>
      <c r="M50" s="49" t="s">
        <v>118</v>
      </c>
      <c r="N50" s="49"/>
      <c r="O50" s="50" t="s">
        <v>119</v>
      </c>
      <c r="P50" s="50" t="s">
        <v>266</v>
      </c>
    </row>
    <row r="51" spans="1:16" ht="12.75" customHeight="1" thickBot="1">
      <c r="A51" s="31" t="str">
        <f t="shared" si="6"/>
        <v> BBS 118 </v>
      </c>
      <c r="B51" s="6" t="str">
        <f t="shared" si="7"/>
        <v>I</v>
      </c>
      <c r="C51" s="31">
        <f t="shared" si="8"/>
        <v>50988.591999999997</v>
      </c>
      <c r="D51" s="18" t="str">
        <f t="shared" si="9"/>
        <v>vis</v>
      </c>
      <c r="E51" s="47">
        <f>VLOOKUP(C51,Active!C$21:E$972,3,FALSE)</f>
        <v>7447.0087586919353</v>
      </c>
      <c r="F51" s="6" t="s">
        <v>93</v>
      </c>
      <c r="G51" s="18" t="str">
        <f t="shared" si="10"/>
        <v>50988.592</v>
      </c>
      <c r="H51" s="31">
        <f t="shared" si="11"/>
        <v>-863</v>
      </c>
      <c r="I51" s="48" t="s">
        <v>267</v>
      </c>
      <c r="J51" s="49" t="s">
        <v>268</v>
      </c>
      <c r="K51" s="48">
        <v>-863</v>
      </c>
      <c r="L51" s="48" t="s">
        <v>269</v>
      </c>
      <c r="M51" s="49" t="s">
        <v>118</v>
      </c>
      <c r="N51" s="49"/>
      <c r="O51" s="50" t="s">
        <v>119</v>
      </c>
      <c r="P51" s="50" t="s">
        <v>270</v>
      </c>
    </row>
    <row r="52" spans="1:16" ht="12.75" customHeight="1" thickBot="1">
      <c r="A52" s="31" t="str">
        <f t="shared" si="6"/>
        <v>OEJV 0074 </v>
      </c>
      <c r="B52" s="6" t="str">
        <f t="shared" si="7"/>
        <v>I</v>
      </c>
      <c r="C52" s="31">
        <f t="shared" si="8"/>
        <v>52196.368889999998</v>
      </c>
      <c r="D52" s="18" t="str">
        <f t="shared" si="9"/>
        <v>vis</v>
      </c>
      <c r="E52" s="47">
        <f>VLOOKUP(C52,Active!C$21:E$972,3,FALSE)</f>
        <v>8136.0134998427084</v>
      </c>
      <c r="F52" s="6" t="s">
        <v>93</v>
      </c>
      <c r="G52" s="18" t="str">
        <f t="shared" si="10"/>
        <v>52196.36889</v>
      </c>
      <c r="H52" s="31">
        <f t="shared" si="11"/>
        <v>-174</v>
      </c>
      <c r="I52" s="48" t="s">
        <v>280</v>
      </c>
      <c r="J52" s="49" t="s">
        <v>281</v>
      </c>
      <c r="K52" s="48">
        <v>-174</v>
      </c>
      <c r="L52" s="48" t="s">
        <v>282</v>
      </c>
      <c r="M52" s="49" t="s">
        <v>283</v>
      </c>
      <c r="N52" s="49" t="s">
        <v>284</v>
      </c>
      <c r="O52" s="50" t="s">
        <v>285</v>
      </c>
      <c r="P52" s="51" t="s">
        <v>286</v>
      </c>
    </row>
    <row r="53" spans="1:16" ht="12.75" customHeight="1" thickBot="1">
      <c r="A53" s="31" t="str">
        <f t="shared" si="6"/>
        <v> BBS 129 </v>
      </c>
      <c r="B53" s="6" t="str">
        <f t="shared" si="7"/>
        <v>I</v>
      </c>
      <c r="C53" s="31">
        <f t="shared" si="8"/>
        <v>52820.406000000003</v>
      </c>
      <c r="D53" s="18" t="str">
        <f t="shared" si="9"/>
        <v>vis</v>
      </c>
      <c r="E53" s="47">
        <f>VLOOKUP(C53,Active!C$21:E$972,3,FALSE)</f>
        <v>8492.0101503863607</v>
      </c>
      <c r="F53" s="6" t="s">
        <v>93</v>
      </c>
      <c r="G53" s="18" t="str">
        <f t="shared" si="10"/>
        <v>52820.406</v>
      </c>
      <c r="H53" s="31">
        <f t="shared" si="11"/>
        <v>182</v>
      </c>
      <c r="I53" s="48" t="s">
        <v>294</v>
      </c>
      <c r="J53" s="49" t="s">
        <v>295</v>
      </c>
      <c r="K53" s="48">
        <v>182</v>
      </c>
      <c r="L53" s="48" t="s">
        <v>206</v>
      </c>
      <c r="M53" s="49" t="s">
        <v>118</v>
      </c>
      <c r="N53" s="49"/>
      <c r="O53" s="50" t="s">
        <v>119</v>
      </c>
      <c r="P53" s="50" t="s">
        <v>296</v>
      </c>
    </row>
    <row r="54" spans="1:16" ht="12.75" customHeight="1" thickBot="1">
      <c r="A54" s="31" t="str">
        <f t="shared" si="6"/>
        <v>OEJV 0003 </v>
      </c>
      <c r="B54" s="6" t="str">
        <f t="shared" si="7"/>
        <v>I</v>
      </c>
      <c r="C54" s="31">
        <f t="shared" si="8"/>
        <v>53216.572</v>
      </c>
      <c r="D54" s="18" t="str">
        <f t="shared" si="9"/>
        <v>vis</v>
      </c>
      <c r="E54" s="47">
        <f>VLOOKUP(C54,Active!C$21:E$972,3,FALSE)</f>
        <v>8718.0123653175779</v>
      </c>
      <c r="F54" s="6" t="s">
        <v>93</v>
      </c>
      <c r="G54" s="18" t="str">
        <f t="shared" si="10"/>
        <v>53216.572</v>
      </c>
      <c r="H54" s="31">
        <f t="shared" si="11"/>
        <v>408</v>
      </c>
      <c r="I54" s="48" t="s">
        <v>297</v>
      </c>
      <c r="J54" s="49" t="s">
        <v>298</v>
      </c>
      <c r="K54" s="48">
        <v>408</v>
      </c>
      <c r="L54" s="48" t="s">
        <v>299</v>
      </c>
      <c r="M54" s="49" t="s">
        <v>118</v>
      </c>
      <c r="N54" s="49"/>
      <c r="O54" s="50" t="s">
        <v>119</v>
      </c>
      <c r="P54" s="51" t="s">
        <v>300</v>
      </c>
    </row>
    <row r="55" spans="1:16" ht="12.75" customHeight="1" thickBot="1">
      <c r="A55" s="31" t="str">
        <f t="shared" si="6"/>
        <v>OEJV 0003 </v>
      </c>
      <c r="B55" s="6" t="str">
        <f t="shared" si="7"/>
        <v>I</v>
      </c>
      <c r="C55" s="31">
        <f t="shared" si="8"/>
        <v>53565.413999999997</v>
      </c>
      <c r="D55" s="18" t="str">
        <f t="shared" si="9"/>
        <v>vis</v>
      </c>
      <c r="E55" s="47">
        <f>VLOOKUP(C55,Active!C$21:E$972,3,FALSE)</f>
        <v>8917.0174911007962</v>
      </c>
      <c r="F55" s="6" t="s">
        <v>93</v>
      </c>
      <c r="G55" s="18" t="str">
        <f t="shared" si="10"/>
        <v>53565.414</v>
      </c>
      <c r="H55" s="31">
        <f t="shared" si="11"/>
        <v>607</v>
      </c>
      <c r="I55" s="48" t="s">
        <v>301</v>
      </c>
      <c r="J55" s="49" t="s">
        <v>302</v>
      </c>
      <c r="K55" s="48">
        <v>607</v>
      </c>
      <c r="L55" s="48" t="s">
        <v>303</v>
      </c>
      <c r="M55" s="49" t="s">
        <v>118</v>
      </c>
      <c r="N55" s="49"/>
      <c r="O55" s="50" t="s">
        <v>119</v>
      </c>
      <c r="P55" s="51" t="s">
        <v>300</v>
      </c>
    </row>
    <row r="56" spans="1:16" ht="12.75" customHeight="1" thickBot="1">
      <c r="A56" s="31" t="str">
        <f t="shared" si="6"/>
        <v>BAVM 186 </v>
      </c>
      <c r="B56" s="6" t="str">
        <f t="shared" si="7"/>
        <v>II</v>
      </c>
      <c r="C56" s="31">
        <f t="shared" si="8"/>
        <v>54260.424899999998</v>
      </c>
      <c r="D56" s="18" t="str">
        <f t="shared" si="9"/>
        <v>vis</v>
      </c>
      <c r="E56" s="47">
        <f>VLOOKUP(C56,Active!C$21:E$972,3,FALSE)</f>
        <v>9313.5028098846869</v>
      </c>
      <c r="F56" s="6" t="s">
        <v>93</v>
      </c>
      <c r="G56" s="18" t="str">
        <f t="shared" si="10"/>
        <v>54260.4249</v>
      </c>
      <c r="H56" s="31">
        <f t="shared" si="11"/>
        <v>1003.5</v>
      </c>
      <c r="I56" s="48" t="s">
        <v>308</v>
      </c>
      <c r="J56" s="49" t="s">
        <v>309</v>
      </c>
      <c r="K56" s="48">
        <v>1003.5</v>
      </c>
      <c r="L56" s="48" t="s">
        <v>310</v>
      </c>
      <c r="M56" s="49" t="s">
        <v>283</v>
      </c>
      <c r="N56" s="49" t="s">
        <v>311</v>
      </c>
      <c r="O56" s="50" t="s">
        <v>312</v>
      </c>
      <c r="P56" s="51" t="s">
        <v>313</v>
      </c>
    </row>
    <row r="57" spans="1:16" ht="12.75" customHeight="1" thickBot="1">
      <c r="A57" s="31" t="str">
        <f t="shared" si="6"/>
        <v>BAVM 220 </v>
      </c>
      <c r="B57" s="6" t="str">
        <f t="shared" si="7"/>
        <v>I</v>
      </c>
      <c r="C57" s="31">
        <f t="shared" si="8"/>
        <v>55495.372100000001</v>
      </c>
      <c r="D57" s="18" t="str">
        <f t="shared" si="9"/>
        <v>vis</v>
      </c>
      <c r="E57" s="47">
        <f>VLOOKUP(C57,Active!C$21:E$972,3,FALSE)</f>
        <v>10018.007493585726</v>
      </c>
      <c r="F57" s="6" t="s">
        <v>93</v>
      </c>
      <c r="G57" s="18" t="str">
        <f t="shared" si="10"/>
        <v>55495.3721</v>
      </c>
      <c r="H57" s="31">
        <f t="shared" si="11"/>
        <v>1708</v>
      </c>
      <c r="I57" s="48" t="s">
        <v>314</v>
      </c>
      <c r="J57" s="49" t="s">
        <v>315</v>
      </c>
      <c r="K57" s="48" t="s">
        <v>316</v>
      </c>
      <c r="L57" s="48" t="s">
        <v>317</v>
      </c>
      <c r="M57" s="49" t="s">
        <v>283</v>
      </c>
      <c r="N57" s="49" t="s">
        <v>311</v>
      </c>
      <c r="O57" s="50" t="s">
        <v>318</v>
      </c>
      <c r="P57" s="51" t="s">
        <v>319</v>
      </c>
    </row>
    <row r="58" spans="1:16" ht="12.75" customHeight="1" thickBot="1">
      <c r="A58" s="31" t="str">
        <f t="shared" si="6"/>
        <v> MVS 3.24 </v>
      </c>
      <c r="B58" s="6" t="str">
        <f t="shared" si="7"/>
        <v>I</v>
      </c>
      <c r="C58" s="31">
        <f t="shared" si="8"/>
        <v>37936.516000000003</v>
      </c>
      <c r="D58" s="18" t="str">
        <f t="shared" si="9"/>
        <v>vis</v>
      </c>
      <c r="E58" s="47">
        <f>VLOOKUP(C58,Active!C$21:E$972,3,FALSE)</f>
        <v>1.1449403668363705</v>
      </c>
      <c r="F58" s="6" t="s">
        <v>93</v>
      </c>
      <c r="G58" s="18" t="str">
        <f t="shared" si="10"/>
        <v>37936.516</v>
      </c>
      <c r="H58" s="31">
        <f t="shared" si="11"/>
        <v>-8309</v>
      </c>
      <c r="I58" s="48" t="s">
        <v>101</v>
      </c>
      <c r="J58" s="49" t="s">
        <v>102</v>
      </c>
      <c r="K58" s="48">
        <v>-8309</v>
      </c>
      <c r="L58" s="48" t="s">
        <v>103</v>
      </c>
      <c r="M58" s="49" t="s">
        <v>98</v>
      </c>
      <c r="N58" s="49"/>
      <c r="O58" s="50" t="s">
        <v>99</v>
      </c>
      <c r="P58" s="50" t="s">
        <v>100</v>
      </c>
    </row>
    <row r="59" spans="1:16" ht="12.75" customHeight="1" thickBot="1">
      <c r="A59" s="31" t="str">
        <f t="shared" si="6"/>
        <v>IBVS 2161 </v>
      </c>
      <c r="B59" s="6" t="str">
        <f t="shared" si="7"/>
        <v>I</v>
      </c>
      <c r="C59" s="31">
        <f t="shared" si="8"/>
        <v>38935.415000000001</v>
      </c>
      <c r="D59" s="18" t="str">
        <f t="shared" si="9"/>
        <v>vis</v>
      </c>
      <c r="E59" s="47">
        <f>VLOOKUP(C59,Active!C$21:E$972,3,FALSE)</f>
        <v>570.99037509010248</v>
      </c>
      <c r="F59" s="6" t="s">
        <v>93</v>
      </c>
      <c r="G59" s="18" t="str">
        <f t="shared" si="10"/>
        <v>38935.415</v>
      </c>
      <c r="H59" s="31">
        <f t="shared" si="11"/>
        <v>-7739</v>
      </c>
      <c r="I59" s="48" t="s">
        <v>104</v>
      </c>
      <c r="J59" s="49" t="s">
        <v>105</v>
      </c>
      <c r="K59" s="48">
        <v>-7739</v>
      </c>
      <c r="L59" s="48" t="s">
        <v>106</v>
      </c>
      <c r="M59" s="49" t="s">
        <v>98</v>
      </c>
      <c r="N59" s="49"/>
      <c r="O59" s="50" t="s">
        <v>107</v>
      </c>
      <c r="P59" s="51" t="s">
        <v>108</v>
      </c>
    </row>
    <row r="60" spans="1:16" ht="12.75" customHeight="1" thickBot="1">
      <c r="A60" s="31" t="str">
        <f t="shared" si="6"/>
        <v>IBVS 2161 </v>
      </c>
      <c r="B60" s="6" t="str">
        <f t="shared" si="7"/>
        <v>I</v>
      </c>
      <c r="C60" s="31">
        <f t="shared" si="8"/>
        <v>40150.249000000003</v>
      </c>
      <c r="D60" s="18" t="str">
        <f t="shared" si="9"/>
        <v>vis</v>
      </c>
      <c r="E60" s="47">
        <f>VLOOKUP(C60,Active!C$21:E$972,3,FALSE)</f>
        <v>1264.0210106664795</v>
      </c>
      <c r="F60" s="6" t="s">
        <v>93</v>
      </c>
      <c r="G60" s="18" t="str">
        <f t="shared" si="10"/>
        <v>40150.249</v>
      </c>
      <c r="H60" s="31">
        <f t="shared" si="11"/>
        <v>-7046</v>
      </c>
      <c r="I60" s="48" t="s">
        <v>109</v>
      </c>
      <c r="J60" s="49" t="s">
        <v>110</v>
      </c>
      <c r="K60" s="48">
        <v>-7046</v>
      </c>
      <c r="L60" s="48" t="s">
        <v>111</v>
      </c>
      <c r="M60" s="49" t="s">
        <v>98</v>
      </c>
      <c r="N60" s="49"/>
      <c r="O60" s="50" t="s">
        <v>107</v>
      </c>
      <c r="P60" s="51" t="s">
        <v>108</v>
      </c>
    </row>
    <row r="61" spans="1:16" ht="12.75" customHeight="1" thickBot="1">
      <c r="A61" s="31" t="str">
        <f t="shared" si="6"/>
        <v>IBVS 2161 </v>
      </c>
      <c r="B61" s="6" t="str">
        <f t="shared" si="7"/>
        <v>I</v>
      </c>
      <c r="C61" s="31">
        <f t="shared" si="8"/>
        <v>40504.273000000001</v>
      </c>
      <c r="D61" s="18" t="str">
        <f t="shared" si="9"/>
        <v>vis</v>
      </c>
      <c r="E61" s="47">
        <f>VLOOKUP(C61,Active!C$21:E$972,3,FALSE)</f>
        <v>1465.9823302618227</v>
      </c>
      <c r="F61" s="6" t="s">
        <v>93</v>
      </c>
      <c r="G61" s="18" t="str">
        <f t="shared" si="10"/>
        <v>40504.273</v>
      </c>
      <c r="H61" s="31">
        <f t="shared" si="11"/>
        <v>-6844</v>
      </c>
      <c r="I61" s="48" t="s">
        <v>112</v>
      </c>
      <c r="J61" s="49" t="s">
        <v>113</v>
      </c>
      <c r="K61" s="48">
        <v>-6844</v>
      </c>
      <c r="L61" s="48" t="s">
        <v>114</v>
      </c>
      <c r="M61" s="49" t="s">
        <v>98</v>
      </c>
      <c r="N61" s="49"/>
      <c r="O61" s="50" t="s">
        <v>107</v>
      </c>
      <c r="P61" s="51" t="s">
        <v>108</v>
      </c>
    </row>
    <row r="62" spans="1:16" ht="12.75" customHeight="1" thickBot="1">
      <c r="A62" s="31" t="str">
        <f t="shared" si="6"/>
        <v> BRNO 30 </v>
      </c>
      <c r="B62" s="6" t="str">
        <f t="shared" si="7"/>
        <v>I</v>
      </c>
      <c r="C62" s="31">
        <f t="shared" si="8"/>
        <v>47803.525000000001</v>
      </c>
      <c r="D62" s="18" t="str">
        <f t="shared" si="9"/>
        <v>vis</v>
      </c>
      <c r="E62" s="47">
        <f>VLOOKUP(C62,Active!C$21:E$972,3,FALSE)</f>
        <v>5630.0123564152973</v>
      </c>
      <c r="F62" s="6" t="s">
        <v>93</v>
      </c>
      <c r="G62" s="18" t="str">
        <f t="shared" si="10"/>
        <v>47803.525</v>
      </c>
      <c r="H62" s="31">
        <f t="shared" si="11"/>
        <v>-2680</v>
      </c>
      <c r="I62" s="48" t="s">
        <v>178</v>
      </c>
      <c r="J62" s="49" t="s">
        <v>179</v>
      </c>
      <c r="K62" s="48">
        <v>-2680</v>
      </c>
      <c r="L62" s="48" t="s">
        <v>151</v>
      </c>
      <c r="M62" s="49" t="s">
        <v>118</v>
      </c>
      <c r="N62" s="49"/>
      <c r="O62" s="50" t="s">
        <v>180</v>
      </c>
      <c r="P62" s="50" t="s">
        <v>181</v>
      </c>
    </row>
    <row r="63" spans="1:16" ht="12.75" customHeight="1" thickBot="1">
      <c r="A63" s="31" t="str">
        <f t="shared" si="6"/>
        <v> BRNO 31 </v>
      </c>
      <c r="B63" s="6" t="str">
        <f t="shared" si="7"/>
        <v>I</v>
      </c>
      <c r="C63" s="31">
        <f t="shared" si="8"/>
        <v>48073.483999999997</v>
      </c>
      <c r="D63" s="18" t="str">
        <f t="shared" si="9"/>
        <v>vis</v>
      </c>
      <c r="E63" s="47">
        <f>VLOOKUP(C63,Active!C$21:E$972,3,FALSE)</f>
        <v>5784.0168190411041</v>
      </c>
      <c r="F63" s="6" t="s">
        <v>93</v>
      </c>
      <c r="G63" s="18" t="str">
        <f t="shared" si="10"/>
        <v>48073.484</v>
      </c>
      <c r="H63" s="31">
        <f t="shared" si="11"/>
        <v>-2526</v>
      </c>
      <c r="I63" s="48" t="s">
        <v>186</v>
      </c>
      <c r="J63" s="49" t="s">
        <v>187</v>
      </c>
      <c r="K63" s="48">
        <v>-2526</v>
      </c>
      <c r="L63" s="48" t="s">
        <v>111</v>
      </c>
      <c r="M63" s="49" t="s">
        <v>118</v>
      </c>
      <c r="N63" s="49"/>
      <c r="O63" s="50" t="s">
        <v>188</v>
      </c>
      <c r="P63" s="50" t="s">
        <v>189</v>
      </c>
    </row>
    <row r="64" spans="1:16" ht="12.75" customHeight="1" thickBot="1">
      <c r="A64" s="31" t="str">
        <f t="shared" si="6"/>
        <v> BRNO 31 </v>
      </c>
      <c r="B64" s="6" t="str">
        <f t="shared" si="7"/>
        <v>I</v>
      </c>
      <c r="C64" s="31">
        <f t="shared" si="8"/>
        <v>48180.402000000002</v>
      </c>
      <c r="D64" s="18" t="str">
        <f t="shared" si="9"/>
        <v>vis</v>
      </c>
      <c r="E64" s="47">
        <f>VLOOKUP(C64,Active!C$21:E$972,3,FALSE)</f>
        <v>5845.0107075020451</v>
      </c>
      <c r="F64" s="6" t="s">
        <v>93</v>
      </c>
      <c r="G64" s="18" t="str">
        <f t="shared" si="10"/>
        <v>48180.402</v>
      </c>
      <c r="H64" s="31">
        <f t="shared" si="11"/>
        <v>-2465</v>
      </c>
      <c r="I64" s="48" t="s">
        <v>190</v>
      </c>
      <c r="J64" s="49" t="s">
        <v>191</v>
      </c>
      <c r="K64" s="48">
        <v>-2465</v>
      </c>
      <c r="L64" s="48" t="s">
        <v>192</v>
      </c>
      <c r="M64" s="49" t="s">
        <v>118</v>
      </c>
      <c r="N64" s="49"/>
      <c r="O64" s="50" t="s">
        <v>180</v>
      </c>
      <c r="P64" s="50" t="s">
        <v>189</v>
      </c>
    </row>
    <row r="65" spans="1:16" ht="12.75" customHeight="1" thickBot="1">
      <c r="A65" s="31" t="str">
        <f t="shared" si="6"/>
        <v> BRNO 31 </v>
      </c>
      <c r="B65" s="6" t="str">
        <f t="shared" si="7"/>
        <v>I</v>
      </c>
      <c r="C65" s="31">
        <f t="shared" si="8"/>
        <v>48187.415999999997</v>
      </c>
      <c r="D65" s="18" t="str">
        <f t="shared" si="9"/>
        <v>vis</v>
      </c>
      <c r="E65" s="47">
        <f>VLOOKUP(C65,Active!C$21:E$972,3,FALSE)</f>
        <v>5849.0120088139356</v>
      </c>
      <c r="F65" s="6" t="s">
        <v>93</v>
      </c>
      <c r="G65" s="18" t="str">
        <f t="shared" si="10"/>
        <v>48187.416</v>
      </c>
      <c r="H65" s="31">
        <f t="shared" si="11"/>
        <v>-2461</v>
      </c>
      <c r="I65" s="48" t="s">
        <v>193</v>
      </c>
      <c r="J65" s="49" t="s">
        <v>194</v>
      </c>
      <c r="K65" s="48">
        <v>-2461</v>
      </c>
      <c r="L65" s="48" t="s">
        <v>151</v>
      </c>
      <c r="M65" s="49" t="s">
        <v>118</v>
      </c>
      <c r="N65" s="49"/>
      <c r="O65" s="50" t="s">
        <v>195</v>
      </c>
      <c r="P65" s="50" t="s">
        <v>189</v>
      </c>
    </row>
    <row r="66" spans="1:16" ht="12.75" customHeight="1" thickBot="1">
      <c r="A66" s="31" t="str">
        <f t="shared" si="6"/>
        <v> BRNO 31 </v>
      </c>
      <c r="B66" s="6" t="str">
        <f t="shared" si="7"/>
        <v>I</v>
      </c>
      <c r="C66" s="31">
        <f t="shared" si="8"/>
        <v>48825.476000000002</v>
      </c>
      <c r="D66" s="18" t="str">
        <f t="shared" si="9"/>
        <v>vis</v>
      </c>
      <c r="E66" s="47">
        <f>VLOOKUP(C66,Active!C$21:E$972,3,FALSE)</f>
        <v>6213.0083468616576</v>
      </c>
      <c r="F66" s="6" t="s">
        <v>93</v>
      </c>
      <c r="G66" s="18" t="str">
        <f t="shared" si="10"/>
        <v>48825.476</v>
      </c>
      <c r="H66" s="31">
        <f t="shared" si="11"/>
        <v>-2097</v>
      </c>
      <c r="I66" s="48" t="s">
        <v>208</v>
      </c>
      <c r="J66" s="49" t="s">
        <v>209</v>
      </c>
      <c r="K66" s="48">
        <v>-2097</v>
      </c>
      <c r="L66" s="48" t="s">
        <v>202</v>
      </c>
      <c r="M66" s="49" t="s">
        <v>118</v>
      </c>
      <c r="N66" s="49"/>
      <c r="O66" s="50" t="s">
        <v>210</v>
      </c>
      <c r="P66" s="50" t="s">
        <v>189</v>
      </c>
    </row>
    <row r="67" spans="1:16" ht="12.75" customHeight="1" thickBot="1">
      <c r="A67" s="31" t="str">
        <f t="shared" si="6"/>
        <v> BRNO 31 </v>
      </c>
      <c r="B67" s="6" t="str">
        <f t="shared" si="7"/>
        <v>I</v>
      </c>
      <c r="C67" s="31">
        <f t="shared" si="8"/>
        <v>48825.478000000003</v>
      </c>
      <c r="D67" s="18" t="str">
        <f t="shared" si="9"/>
        <v>vis</v>
      </c>
      <c r="E67" s="47">
        <f>VLOOKUP(C67,Active!C$21:E$972,3,FALSE)</f>
        <v>6213.0094878087102</v>
      </c>
      <c r="F67" s="6" t="s">
        <v>93</v>
      </c>
      <c r="G67" s="18" t="str">
        <f t="shared" si="10"/>
        <v>48825.478</v>
      </c>
      <c r="H67" s="31">
        <f t="shared" si="11"/>
        <v>-2097</v>
      </c>
      <c r="I67" s="48" t="s">
        <v>211</v>
      </c>
      <c r="J67" s="49" t="s">
        <v>212</v>
      </c>
      <c r="K67" s="48">
        <v>-2097</v>
      </c>
      <c r="L67" s="48" t="s">
        <v>213</v>
      </c>
      <c r="M67" s="49" t="s">
        <v>118</v>
      </c>
      <c r="N67" s="49"/>
      <c r="O67" s="50" t="s">
        <v>214</v>
      </c>
      <c r="P67" s="50" t="s">
        <v>189</v>
      </c>
    </row>
    <row r="68" spans="1:16" ht="12.75" customHeight="1" thickBot="1">
      <c r="A68" s="31" t="str">
        <f t="shared" si="6"/>
        <v> BRNO 31 </v>
      </c>
      <c r="B68" s="6" t="str">
        <f t="shared" si="7"/>
        <v>I</v>
      </c>
      <c r="C68" s="31">
        <f t="shared" si="8"/>
        <v>48825.481</v>
      </c>
      <c r="D68" s="18" t="str">
        <f t="shared" si="9"/>
        <v>vis</v>
      </c>
      <c r="E68" s="47">
        <f>VLOOKUP(C68,Active!C$21:E$972,3,FALSE)</f>
        <v>6213.0111992292859</v>
      </c>
      <c r="F68" s="6" t="s">
        <v>93</v>
      </c>
      <c r="G68" s="18" t="str">
        <f t="shared" si="10"/>
        <v>48825.481</v>
      </c>
      <c r="H68" s="31">
        <f t="shared" si="11"/>
        <v>-2097</v>
      </c>
      <c r="I68" s="48" t="s">
        <v>215</v>
      </c>
      <c r="J68" s="49" t="s">
        <v>216</v>
      </c>
      <c r="K68" s="48">
        <v>-2097</v>
      </c>
      <c r="L68" s="48" t="s">
        <v>94</v>
      </c>
      <c r="M68" s="49" t="s">
        <v>118</v>
      </c>
      <c r="N68" s="49"/>
      <c r="O68" s="50" t="s">
        <v>217</v>
      </c>
      <c r="P68" s="50" t="s">
        <v>189</v>
      </c>
    </row>
    <row r="69" spans="1:16" ht="12.75" customHeight="1" thickBot="1">
      <c r="A69" s="31" t="str">
        <f t="shared" si="6"/>
        <v> BBS 121 </v>
      </c>
      <c r="B69" s="6" t="str">
        <f t="shared" si="7"/>
        <v>I</v>
      </c>
      <c r="C69" s="31">
        <f t="shared" si="8"/>
        <v>51430.345999999998</v>
      </c>
      <c r="D69" s="18" t="str">
        <f t="shared" si="9"/>
        <v>vis</v>
      </c>
      <c r="E69" s="47">
        <f>VLOOKUP(C69,Active!C$21:E$972,3,FALSE)</f>
        <v>7699.0177207298811</v>
      </c>
      <c r="F69" s="6" t="s">
        <v>93</v>
      </c>
      <c r="G69" s="18" t="str">
        <f t="shared" si="10"/>
        <v>51430.346</v>
      </c>
      <c r="H69" s="31">
        <f t="shared" si="11"/>
        <v>-611</v>
      </c>
      <c r="I69" s="48" t="s">
        <v>271</v>
      </c>
      <c r="J69" s="49" t="s">
        <v>272</v>
      </c>
      <c r="K69" s="48">
        <v>-611</v>
      </c>
      <c r="L69" s="48" t="s">
        <v>265</v>
      </c>
      <c r="M69" s="49" t="s">
        <v>118</v>
      </c>
      <c r="N69" s="49"/>
      <c r="O69" s="50" t="s">
        <v>119</v>
      </c>
      <c r="P69" s="50" t="s">
        <v>273</v>
      </c>
    </row>
    <row r="70" spans="1:16" ht="12.75" customHeight="1" thickBot="1">
      <c r="A70" s="31" t="str">
        <f t="shared" si="6"/>
        <v> BBS 122 </v>
      </c>
      <c r="B70" s="6" t="str">
        <f t="shared" si="7"/>
        <v>I</v>
      </c>
      <c r="C70" s="31">
        <f t="shared" si="8"/>
        <v>51626.656999999999</v>
      </c>
      <c r="D70" s="18" t="str">
        <f t="shared" si="9"/>
        <v>vis</v>
      </c>
      <c r="E70" s="47">
        <f>VLOOKUP(C70,Active!C$21:E$972,3,FALSE)</f>
        <v>7811.0079491072856</v>
      </c>
      <c r="F70" s="6" t="s">
        <v>93</v>
      </c>
      <c r="G70" s="18" t="str">
        <f t="shared" si="10"/>
        <v>51626.657</v>
      </c>
      <c r="H70" s="31">
        <f t="shared" si="11"/>
        <v>-499</v>
      </c>
      <c r="I70" s="48" t="s">
        <v>274</v>
      </c>
      <c r="J70" s="49" t="s">
        <v>275</v>
      </c>
      <c r="K70" s="48">
        <v>-499</v>
      </c>
      <c r="L70" s="48" t="s">
        <v>213</v>
      </c>
      <c r="M70" s="49" t="s">
        <v>118</v>
      </c>
      <c r="N70" s="49"/>
      <c r="O70" s="50" t="s">
        <v>119</v>
      </c>
      <c r="P70" s="50" t="s">
        <v>276</v>
      </c>
    </row>
    <row r="71" spans="1:16" ht="12.75" customHeight="1" thickBot="1">
      <c r="A71" s="31" t="str">
        <f t="shared" si="6"/>
        <v> BBS 124 </v>
      </c>
      <c r="B71" s="6" t="str">
        <f t="shared" si="7"/>
        <v>I</v>
      </c>
      <c r="C71" s="31">
        <f t="shared" si="8"/>
        <v>51847.514999999999</v>
      </c>
      <c r="D71" s="18" t="str">
        <f t="shared" si="9"/>
        <v>vis</v>
      </c>
      <c r="E71" s="47">
        <f>VLOOKUP(C71,Active!C$21:E$972,3,FALSE)</f>
        <v>7937.001591129263</v>
      </c>
      <c r="F71" s="6" t="s">
        <v>93</v>
      </c>
      <c r="G71" s="18" t="str">
        <f t="shared" si="10"/>
        <v>51847.515</v>
      </c>
      <c r="H71" s="31">
        <f t="shared" si="11"/>
        <v>-373</v>
      </c>
      <c r="I71" s="48" t="s">
        <v>277</v>
      </c>
      <c r="J71" s="49" t="s">
        <v>278</v>
      </c>
      <c r="K71" s="48">
        <v>-373</v>
      </c>
      <c r="L71" s="48" t="s">
        <v>117</v>
      </c>
      <c r="M71" s="49" t="s">
        <v>118</v>
      </c>
      <c r="N71" s="49"/>
      <c r="O71" s="50" t="s">
        <v>119</v>
      </c>
      <c r="P71" s="50" t="s">
        <v>279</v>
      </c>
    </row>
    <row r="72" spans="1:16" ht="12.75" customHeight="1" thickBot="1">
      <c r="A72" s="31" t="str">
        <f t="shared" si="6"/>
        <v> BBS 127 </v>
      </c>
      <c r="B72" s="6" t="str">
        <f t="shared" si="7"/>
        <v>I</v>
      </c>
      <c r="C72" s="31">
        <f t="shared" si="8"/>
        <v>52224.425000000003</v>
      </c>
      <c r="D72" s="18" t="str">
        <f t="shared" si="9"/>
        <v>vis</v>
      </c>
      <c r="E72" s="47">
        <f>VLOOKUP(C72,Active!C$21:E$972,3,FALSE)</f>
        <v>8152.0187678423727</v>
      </c>
      <c r="F72" s="6" t="s">
        <v>93</v>
      </c>
      <c r="G72" s="18" t="str">
        <f t="shared" si="10"/>
        <v>52224.425</v>
      </c>
      <c r="H72" s="31">
        <f t="shared" si="11"/>
        <v>-158</v>
      </c>
      <c r="I72" s="48" t="s">
        <v>287</v>
      </c>
      <c r="J72" s="49" t="s">
        <v>288</v>
      </c>
      <c r="K72" s="48">
        <v>-158</v>
      </c>
      <c r="L72" s="48" t="s">
        <v>289</v>
      </c>
      <c r="M72" s="49" t="s">
        <v>118</v>
      </c>
      <c r="N72" s="49"/>
      <c r="O72" s="50" t="s">
        <v>119</v>
      </c>
      <c r="P72" s="50" t="s">
        <v>290</v>
      </c>
    </row>
    <row r="73" spans="1:16" ht="12.75" customHeight="1" thickBot="1">
      <c r="A73" s="31" t="str">
        <f t="shared" si="6"/>
        <v> BBS 128 </v>
      </c>
      <c r="B73" s="6" t="str">
        <f t="shared" si="7"/>
        <v>I</v>
      </c>
      <c r="C73" s="31">
        <f t="shared" si="8"/>
        <v>52436.525000000001</v>
      </c>
      <c r="D73" s="18" t="str">
        <f t="shared" si="9"/>
        <v>vis</v>
      </c>
      <c r="E73" s="47">
        <f>VLOOKUP(C73,Active!C$21:E$972,3,FALSE)</f>
        <v>8273.0162027229799</v>
      </c>
      <c r="F73" s="6" t="s">
        <v>93</v>
      </c>
      <c r="G73" s="18" t="str">
        <f t="shared" si="10"/>
        <v>52436.525</v>
      </c>
      <c r="H73" s="31">
        <f t="shared" si="11"/>
        <v>-37</v>
      </c>
      <c r="I73" s="48" t="s">
        <v>291</v>
      </c>
      <c r="J73" s="49" t="s">
        <v>292</v>
      </c>
      <c r="K73" s="48">
        <v>-37</v>
      </c>
      <c r="L73" s="48" t="s">
        <v>136</v>
      </c>
      <c r="M73" s="49" t="s">
        <v>118</v>
      </c>
      <c r="N73" s="49"/>
      <c r="O73" s="50" t="s">
        <v>119</v>
      </c>
      <c r="P73" s="50" t="s">
        <v>293</v>
      </c>
    </row>
    <row r="74" spans="1:16" ht="12.75" customHeight="1" thickBot="1">
      <c r="A74" s="31" t="str">
        <f t="shared" si="6"/>
        <v>OEJV 0074 </v>
      </c>
      <c r="B74" s="6" t="str">
        <f t="shared" si="7"/>
        <v>I</v>
      </c>
      <c r="C74" s="31">
        <f t="shared" si="8"/>
        <v>53947.54</v>
      </c>
      <c r="D74" s="18" t="str">
        <f t="shared" si="9"/>
        <v>vis</v>
      </c>
      <c r="E74" s="47" t="e">
        <f>VLOOKUP(C74,Active!C$21:E$972,3,FALSE)</f>
        <v>#N/A</v>
      </c>
      <c r="F74" s="6" t="s">
        <v>93</v>
      </c>
      <c r="G74" s="18" t="str">
        <f t="shared" si="10"/>
        <v>53947.540</v>
      </c>
      <c r="H74" s="31">
        <f t="shared" si="11"/>
        <v>825</v>
      </c>
      <c r="I74" s="48" t="s">
        <v>304</v>
      </c>
      <c r="J74" s="49" t="s">
        <v>305</v>
      </c>
      <c r="K74" s="48">
        <v>825</v>
      </c>
      <c r="L74" s="48" t="s">
        <v>306</v>
      </c>
      <c r="M74" s="49" t="s">
        <v>118</v>
      </c>
      <c r="N74" s="49"/>
      <c r="O74" s="50" t="s">
        <v>307</v>
      </c>
      <c r="P74" s="51" t="s">
        <v>286</v>
      </c>
    </row>
    <row r="75" spans="1:16" ht="12.75" customHeight="1" thickBot="1">
      <c r="A75" s="31" t="str">
        <f t="shared" si="6"/>
        <v>BAVM 225 </v>
      </c>
      <c r="B75" s="6" t="str">
        <f t="shared" si="7"/>
        <v>I</v>
      </c>
      <c r="C75" s="31">
        <f t="shared" si="8"/>
        <v>55879.261500000001</v>
      </c>
      <c r="D75" s="18" t="str">
        <f t="shared" si="9"/>
        <v>vis</v>
      </c>
      <c r="E75" s="47">
        <f>VLOOKUP(C75,Active!C$21:E$972,3,FALSE)</f>
        <v>10237.006233226724</v>
      </c>
      <c r="F75" s="6" t="s">
        <v>93</v>
      </c>
      <c r="G75" s="18" t="str">
        <f t="shared" si="10"/>
        <v>55879.2615</v>
      </c>
      <c r="H75" s="31">
        <f t="shared" si="11"/>
        <v>1927</v>
      </c>
      <c r="I75" s="48" t="s">
        <v>320</v>
      </c>
      <c r="J75" s="49" t="s">
        <v>321</v>
      </c>
      <c r="K75" s="48" t="s">
        <v>322</v>
      </c>
      <c r="L75" s="48" t="s">
        <v>323</v>
      </c>
      <c r="M75" s="49" t="s">
        <v>283</v>
      </c>
      <c r="N75" s="49" t="s">
        <v>324</v>
      </c>
      <c r="O75" s="50" t="s">
        <v>318</v>
      </c>
      <c r="P75" s="51" t="s">
        <v>325</v>
      </c>
    </row>
    <row r="76" spans="1:16">
      <c r="B76" s="6"/>
      <c r="F76" s="6"/>
    </row>
    <row r="77" spans="1:16">
      <c r="B77" s="6"/>
      <c r="F77" s="6"/>
    </row>
    <row r="78" spans="1:16">
      <c r="B78" s="6"/>
      <c r="F78" s="6"/>
    </row>
    <row r="79" spans="1:16">
      <c r="B79" s="6"/>
      <c r="F79" s="6"/>
    </row>
    <row r="80" spans="1:16">
      <c r="B80" s="6"/>
      <c r="F80" s="6"/>
    </row>
    <row r="81" spans="2:6">
      <c r="B81" s="6"/>
      <c r="F81" s="6"/>
    </row>
    <row r="82" spans="2:6">
      <c r="B82" s="6"/>
      <c r="F82" s="6"/>
    </row>
    <row r="83" spans="2:6">
      <c r="B83" s="6"/>
      <c r="F83" s="6"/>
    </row>
    <row r="84" spans="2:6">
      <c r="B84" s="6"/>
      <c r="F84" s="6"/>
    </row>
    <row r="85" spans="2:6">
      <c r="B85" s="6"/>
      <c r="F85" s="6"/>
    </row>
    <row r="86" spans="2:6">
      <c r="B86" s="6"/>
      <c r="F86" s="6"/>
    </row>
    <row r="87" spans="2:6">
      <c r="B87" s="6"/>
      <c r="F87" s="6"/>
    </row>
    <row r="88" spans="2:6">
      <c r="B88" s="6"/>
      <c r="F88" s="6"/>
    </row>
    <row r="89" spans="2:6">
      <c r="B89" s="6"/>
      <c r="F89" s="6"/>
    </row>
    <row r="90" spans="2:6">
      <c r="B90" s="6"/>
      <c r="F90" s="6"/>
    </row>
    <row r="91" spans="2:6">
      <c r="B91" s="6"/>
      <c r="F91" s="6"/>
    </row>
    <row r="92" spans="2:6">
      <c r="B92" s="6"/>
      <c r="F92" s="6"/>
    </row>
    <row r="93" spans="2:6">
      <c r="B93" s="6"/>
      <c r="F93" s="6"/>
    </row>
    <row r="94" spans="2:6">
      <c r="B94" s="6"/>
      <c r="F94" s="6"/>
    </row>
    <row r="95" spans="2:6">
      <c r="B95" s="6"/>
      <c r="F95" s="6"/>
    </row>
    <row r="96" spans="2:6">
      <c r="B96" s="6"/>
      <c r="F96" s="6"/>
    </row>
    <row r="97" spans="2:6">
      <c r="B97" s="6"/>
      <c r="F97" s="6"/>
    </row>
    <row r="98" spans="2:6">
      <c r="B98" s="6"/>
      <c r="F98" s="6"/>
    </row>
    <row r="99" spans="2:6">
      <c r="B99" s="6"/>
      <c r="F99" s="6"/>
    </row>
    <row r="100" spans="2:6">
      <c r="B100" s="6"/>
      <c r="F100" s="6"/>
    </row>
    <row r="101" spans="2:6">
      <c r="B101" s="6"/>
      <c r="F101" s="6"/>
    </row>
    <row r="102" spans="2:6">
      <c r="B102" s="6"/>
      <c r="F102" s="6"/>
    </row>
    <row r="103" spans="2:6">
      <c r="B103" s="6"/>
      <c r="F103" s="6"/>
    </row>
    <row r="104" spans="2:6">
      <c r="B104" s="6"/>
      <c r="F104" s="6"/>
    </row>
    <row r="105" spans="2:6">
      <c r="B105" s="6"/>
      <c r="F105" s="6"/>
    </row>
    <row r="106" spans="2:6">
      <c r="B106" s="6"/>
      <c r="F106" s="6"/>
    </row>
    <row r="107" spans="2:6">
      <c r="B107" s="6"/>
      <c r="F107" s="6"/>
    </row>
    <row r="108" spans="2:6">
      <c r="B108" s="6"/>
      <c r="F108" s="6"/>
    </row>
    <row r="109" spans="2:6">
      <c r="B109" s="6"/>
      <c r="F109" s="6"/>
    </row>
    <row r="110" spans="2:6">
      <c r="B110" s="6"/>
      <c r="F110" s="6"/>
    </row>
    <row r="111" spans="2:6">
      <c r="B111" s="6"/>
      <c r="F111" s="6"/>
    </row>
    <row r="112" spans="2:6">
      <c r="B112" s="6"/>
      <c r="F112" s="6"/>
    </row>
    <row r="113" spans="2:6">
      <c r="B113" s="6"/>
      <c r="F113" s="6"/>
    </row>
    <row r="114" spans="2:6">
      <c r="B114" s="6"/>
      <c r="F114" s="6"/>
    </row>
    <row r="115" spans="2:6">
      <c r="B115" s="6"/>
      <c r="F115" s="6"/>
    </row>
    <row r="116" spans="2:6">
      <c r="B116" s="6"/>
      <c r="F116" s="6"/>
    </row>
    <row r="117" spans="2:6">
      <c r="B117" s="6"/>
      <c r="F117" s="6"/>
    </row>
    <row r="118" spans="2:6">
      <c r="B118" s="6"/>
      <c r="F118" s="6"/>
    </row>
    <row r="119" spans="2:6">
      <c r="B119" s="6"/>
      <c r="F119" s="6"/>
    </row>
    <row r="120" spans="2:6">
      <c r="B120" s="6"/>
      <c r="F120" s="6"/>
    </row>
    <row r="121" spans="2:6">
      <c r="B121" s="6"/>
      <c r="F121" s="6"/>
    </row>
    <row r="122" spans="2:6">
      <c r="B122" s="6"/>
      <c r="F122" s="6"/>
    </row>
    <row r="123" spans="2:6">
      <c r="B123" s="6"/>
      <c r="F123" s="6"/>
    </row>
    <row r="124" spans="2:6">
      <c r="B124" s="6"/>
      <c r="F124" s="6"/>
    </row>
    <row r="125" spans="2:6">
      <c r="B125" s="6"/>
      <c r="F125" s="6"/>
    </row>
    <row r="126" spans="2:6">
      <c r="B126" s="6"/>
      <c r="F126" s="6"/>
    </row>
    <row r="127" spans="2:6">
      <c r="B127" s="6"/>
      <c r="F127" s="6"/>
    </row>
    <row r="128" spans="2:6">
      <c r="B128" s="6"/>
      <c r="F128" s="6"/>
    </row>
    <row r="129" spans="2:6">
      <c r="B129" s="6"/>
      <c r="F129" s="6"/>
    </row>
    <row r="130" spans="2:6">
      <c r="B130" s="6"/>
      <c r="F130" s="6"/>
    </row>
    <row r="131" spans="2:6">
      <c r="B131" s="6"/>
      <c r="F131" s="6"/>
    </row>
    <row r="132" spans="2:6">
      <c r="B132" s="6"/>
      <c r="F132" s="6"/>
    </row>
    <row r="133" spans="2:6">
      <c r="B133" s="6"/>
      <c r="F133" s="6"/>
    </row>
    <row r="134" spans="2:6">
      <c r="B134" s="6"/>
      <c r="F134" s="6"/>
    </row>
    <row r="135" spans="2:6">
      <c r="B135" s="6"/>
      <c r="F135" s="6"/>
    </row>
    <row r="136" spans="2:6">
      <c r="B136" s="6"/>
      <c r="F136" s="6"/>
    </row>
    <row r="137" spans="2:6">
      <c r="B137" s="6"/>
      <c r="F137" s="6"/>
    </row>
    <row r="138" spans="2:6">
      <c r="B138" s="6"/>
      <c r="F138" s="6"/>
    </row>
    <row r="139" spans="2:6">
      <c r="B139" s="6"/>
      <c r="F139" s="6"/>
    </row>
    <row r="140" spans="2:6">
      <c r="B140" s="6"/>
      <c r="F140" s="6"/>
    </row>
    <row r="141" spans="2:6">
      <c r="B141" s="6"/>
      <c r="F141" s="6"/>
    </row>
    <row r="142" spans="2:6">
      <c r="B142" s="6"/>
      <c r="F142" s="6"/>
    </row>
    <row r="143" spans="2:6">
      <c r="B143" s="6"/>
      <c r="F143" s="6"/>
    </row>
    <row r="144" spans="2:6">
      <c r="B144" s="6"/>
      <c r="F144" s="6"/>
    </row>
    <row r="145" spans="2:6">
      <c r="B145" s="6"/>
      <c r="F145" s="6"/>
    </row>
    <row r="146" spans="2:6">
      <c r="B146" s="6"/>
      <c r="F146" s="6"/>
    </row>
    <row r="147" spans="2:6">
      <c r="B147" s="6"/>
      <c r="F147" s="6"/>
    </row>
    <row r="148" spans="2:6">
      <c r="B148" s="6"/>
      <c r="F148" s="6"/>
    </row>
    <row r="149" spans="2:6">
      <c r="B149" s="6"/>
      <c r="F149" s="6"/>
    </row>
    <row r="150" spans="2:6">
      <c r="B150" s="6"/>
      <c r="F150" s="6"/>
    </row>
    <row r="151" spans="2:6">
      <c r="B151" s="6"/>
      <c r="F151" s="6"/>
    </row>
    <row r="152" spans="2:6">
      <c r="B152" s="6"/>
      <c r="F152" s="6"/>
    </row>
    <row r="153" spans="2:6">
      <c r="B153" s="6"/>
      <c r="F153" s="6"/>
    </row>
    <row r="154" spans="2:6">
      <c r="B154" s="6"/>
      <c r="F154" s="6"/>
    </row>
    <row r="155" spans="2:6">
      <c r="B155" s="6"/>
      <c r="F155" s="6"/>
    </row>
    <row r="156" spans="2:6">
      <c r="B156" s="6"/>
      <c r="F156" s="6"/>
    </row>
    <row r="157" spans="2:6">
      <c r="B157" s="6"/>
      <c r="F157" s="6"/>
    </row>
    <row r="158" spans="2:6">
      <c r="B158" s="6"/>
      <c r="F158" s="6"/>
    </row>
    <row r="159" spans="2:6">
      <c r="B159" s="6"/>
      <c r="F159" s="6"/>
    </row>
    <row r="160" spans="2:6">
      <c r="B160" s="6"/>
      <c r="F160" s="6"/>
    </row>
    <row r="161" spans="2:6">
      <c r="B161" s="6"/>
      <c r="F161" s="6"/>
    </row>
    <row r="162" spans="2:6">
      <c r="B162" s="6"/>
      <c r="F162" s="6"/>
    </row>
    <row r="163" spans="2:6">
      <c r="B163" s="6"/>
      <c r="F163" s="6"/>
    </row>
    <row r="164" spans="2:6">
      <c r="B164" s="6"/>
      <c r="F164" s="6"/>
    </row>
    <row r="165" spans="2:6">
      <c r="B165" s="6"/>
      <c r="F165" s="6"/>
    </row>
    <row r="166" spans="2:6">
      <c r="B166" s="6"/>
      <c r="F166" s="6"/>
    </row>
    <row r="167" spans="2:6">
      <c r="B167" s="6"/>
      <c r="F167" s="6"/>
    </row>
    <row r="168" spans="2:6">
      <c r="B168" s="6"/>
      <c r="F168" s="6"/>
    </row>
    <row r="169" spans="2:6">
      <c r="B169" s="6"/>
      <c r="F169" s="6"/>
    </row>
    <row r="170" spans="2:6">
      <c r="B170" s="6"/>
      <c r="F170" s="6"/>
    </row>
    <row r="171" spans="2:6">
      <c r="B171" s="6"/>
      <c r="F171" s="6"/>
    </row>
    <row r="172" spans="2:6">
      <c r="B172" s="6"/>
      <c r="F172" s="6"/>
    </row>
    <row r="173" spans="2:6">
      <c r="B173" s="6"/>
      <c r="F173" s="6"/>
    </row>
    <row r="174" spans="2:6">
      <c r="B174" s="6"/>
      <c r="F174" s="6"/>
    </row>
    <row r="175" spans="2:6">
      <c r="B175" s="6"/>
      <c r="F175" s="6"/>
    </row>
    <row r="176" spans="2:6">
      <c r="B176" s="6"/>
      <c r="F176" s="6"/>
    </row>
    <row r="177" spans="2:6">
      <c r="B177" s="6"/>
      <c r="F177" s="6"/>
    </row>
    <row r="178" spans="2:6">
      <c r="B178" s="6"/>
      <c r="F178" s="6"/>
    </row>
    <row r="179" spans="2:6">
      <c r="B179" s="6"/>
      <c r="F179" s="6"/>
    </row>
    <row r="180" spans="2:6">
      <c r="B180" s="6"/>
      <c r="F180" s="6"/>
    </row>
    <row r="181" spans="2:6">
      <c r="B181" s="6"/>
      <c r="F181" s="6"/>
    </row>
    <row r="182" spans="2:6">
      <c r="B182" s="6"/>
      <c r="F182" s="6"/>
    </row>
    <row r="183" spans="2:6">
      <c r="B183" s="6"/>
      <c r="F183" s="6"/>
    </row>
    <row r="184" spans="2:6">
      <c r="B184" s="6"/>
      <c r="F184" s="6"/>
    </row>
    <row r="185" spans="2:6">
      <c r="B185" s="6"/>
      <c r="F185" s="6"/>
    </row>
    <row r="186" spans="2:6">
      <c r="B186" s="6"/>
      <c r="F186" s="6"/>
    </row>
    <row r="187" spans="2:6">
      <c r="B187" s="6"/>
      <c r="F187" s="6"/>
    </row>
    <row r="188" spans="2:6">
      <c r="B188" s="6"/>
      <c r="F188" s="6"/>
    </row>
    <row r="189" spans="2:6">
      <c r="B189" s="6"/>
      <c r="F189" s="6"/>
    </row>
    <row r="190" spans="2:6">
      <c r="B190" s="6"/>
      <c r="F190" s="6"/>
    </row>
    <row r="191" spans="2:6">
      <c r="B191" s="6"/>
      <c r="F191" s="6"/>
    </row>
    <row r="192" spans="2:6">
      <c r="B192" s="6"/>
      <c r="F192" s="6"/>
    </row>
    <row r="193" spans="2:6">
      <c r="B193" s="6"/>
      <c r="F193" s="6"/>
    </row>
    <row r="194" spans="2:6">
      <c r="B194" s="6"/>
      <c r="F194" s="6"/>
    </row>
    <row r="195" spans="2:6">
      <c r="B195" s="6"/>
      <c r="F195" s="6"/>
    </row>
    <row r="196" spans="2:6">
      <c r="B196" s="6"/>
      <c r="F196" s="6"/>
    </row>
    <row r="197" spans="2:6">
      <c r="B197" s="6"/>
      <c r="F197" s="6"/>
    </row>
    <row r="198" spans="2:6">
      <c r="B198" s="6"/>
      <c r="F198" s="6"/>
    </row>
    <row r="199" spans="2:6">
      <c r="B199" s="6"/>
      <c r="F199" s="6"/>
    </row>
    <row r="200" spans="2:6">
      <c r="B200" s="6"/>
      <c r="F200" s="6"/>
    </row>
    <row r="201" spans="2:6">
      <c r="B201" s="6"/>
      <c r="F201" s="6"/>
    </row>
    <row r="202" spans="2:6">
      <c r="B202" s="6"/>
      <c r="F202" s="6"/>
    </row>
    <row r="203" spans="2:6">
      <c r="B203" s="6"/>
      <c r="F203" s="6"/>
    </row>
    <row r="204" spans="2:6">
      <c r="B204" s="6"/>
      <c r="F204" s="6"/>
    </row>
    <row r="205" spans="2:6">
      <c r="B205" s="6"/>
      <c r="F205" s="6"/>
    </row>
    <row r="206" spans="2:6">
      <c r="B206" s="6"/>
      <c r="F206" s="6"/>
    </row>
    <row r="207" spans="2:6">
      <c r="B207" s="6"/>
      <c r="F207" s="6"/>
    </row>
    <row r="208" spans="2:6">
      <c r="B208" s="6"/>
      <c r="F208" s="6"/>
    </row>
    <row r="209" spans="2:6">
      <c r="B209" s="6"/>
      <c r="F209" s="6"/>
    </row>
    <row r="210" spans="2:6">
      <c r="B210" s="6"/>
      <c r="F210" s="6"/>
    </row>
    <row r="211" spans="2:6">
      <c r="B211" s="6"/>
      <c r="F211" s="6"/>
    </row>
    <row r="212" spans="2:6">
      <c r="B212" s="6"/>
      <c r="F212" s="6"/>
    </row>
    <row r="213" spans="2:6">
      <c r="B213" s="6"/>
      <c r="F213" s="6"/>
    </row>
    <row r="214" spans="2:6">
      <c r="B214" s="6"/>
      <c r="F214" s="6"/>
    </row>
    <row r="215" spans="2:6">
      <c r="B215" s="6"/>
      <c r="F215" s="6"/>
    </row>
    <row r="216" spans="2:6">
      <c r="B216" s="6"/>
      <c r="F216" s="6"/>
    </row>
    <row r="217" spans="2:6">
      <c r="B217" s="6"/>
      <c r="F217" s="6"/>
    </row>
    <row r="218" spans="2:6">
      <c r="B218" s="6"/>
      <c r="F218" s="6"/>
    </row>
    <row r="219" spans="2:6">
      <c r="B219" s="6"/>
      <c r="F219" s="6"/>
    </row>
    <row r="220" spans="2:6">
      <c r="B220" s="6"/>
      <c r="F220" s="6"/>
    </row>
    <row r="221" spans="2:6">
      <c r="B221" s="6"/>
      <c r="F221" s="6"/>
    </row>
    <row r="222" spans="2:6">
      <c r="B222" s="6"/>
      <c r="F222" s="6"/>
    </row>
    <row r="223" spans="2:6">
      <c r="B223" s="6"/>
      <c r="F223" s="6"/>
    </row>
    <row r="224" spans="2:6">
      <c r="B224" s="6"/>
      <c r="F224" s="6"/>
    </row>
    <row r="225" spans="2:6">
      <c r="B225" s="6"/>
      <c r="F225" s="6"/>
    </row>
    <row r="226" spans="2:6">
      <c r="B226" s="6"/>
      <c r="F226" s="6"/>
    </row>
    <row r="227" spans="2:6">
      <c r="B227" s="6"/>
      <c r="F227" s="6"/>
    </row>
    <row r="228" spans="2:6">
      <c r="B228" s="6"/>
      <c r="F228" s="6"/>
    </row>
    <row r="229" spans="2:6">
      <c r="B229" s="6"/>
      <c r="F229" s="6"/>
    </row>
    <row r="230" spans="2:6">
      <c r="B230" s="6"/>
      <c r="F230" s="6"/>
    </row>
    <row r="231" spans="2:6">
      <c r="B231" s="6"/>
      <c r="F231" s="6"/>
    </row>
    <row r="232" spans="2:6">
      <c r="B232" s="6"/>
      <c r="F232" s="6"/>
    </row>
    <row r="233" spans="2:6">
      <c r="B233" s="6"/>
      <c r="F233" s="6"/>
    </row>
    <row r="234" spans="2:6">
      <c r="B234" s="6"/>
      <c r="F234" s="6"/>
    </row>
    <row r="235" spans="2:6">
      <c r="B235" s="6"/>
      <c r="F235" s="6"/>
    </row>
    <row r="236" spans="2:6">
      <c r="B236" s="6"/>
      <c r="F236" s="6"/>
    </row>
    <row r="237" spans="2:6">
      <c r="B237" s="6"/>
      <c r="F237" s="6"/>
    </row>
    <row r="238" spans="2:6">
      <c r="B238" s="6"/>
      <c r="F238" s="6"/>
    </row>
    <row r="239" spans="2:6">
      <c r="B239" s="6"/>
      <c r="F239" s="6"/>
    </row>
    <row r="240" spans="2:6">
      <c r="B240" s="6"/>
      <c r="F240" s="6"/>
    </row>
    <row r="241" spans="2:6">
      <c r="B241" s="6"/>
      <c r="F241" s="6"/>
    </row>
    <row r="242" spans="2:6">
      <c r="B242" s="6"/>
      <c r="F242" s="6"/>
    </row>
    <row r="243" spans="2:6">
      <c r="B243" s="6"/>
      <c r="F243" s="6"/>
    </row>
    <row r="244" spans="2:6">
      <c r="B244" s="6"/>
      <c r="F244" s="6"/>
    </row>
    <row r="245" spans="2:6">
      <c r="B245" s="6"/>
      <c r="F245" s="6"/>
    </row>
    <row r="246" spans="2:6">
      <c r="B246" s="6"/>
      <c r="F246" s="6"/>
    </row>
    <row r="247" spans="2:6">
      <c r="B247" s="6"/>
      <c r="F247" s="6"/>
    </row>
    <row r="248" spans="2:6">
      <c r="B248" s="6"/>
      <c r="F248" s="6"/>
    </row>
    <row r="249" spans="2:6">
      <c r="B249" s="6"/>
      <c r="F249" s="6"/>
    </row>
    <row r="250" spans="2:6">
      <c r="B250" s="6"/>
      <c r="F250" s="6"/>
    </row>
    <row r="251" spans="2:6">
      <c r="B251" s="6"/>
      <c r="F251" s="6"/>
    </row>
    <row r="252" spans="2:6">
      <c r="B252" s="6"/>
      <c r="F252" s="6"/>
    </row>
    <row r="253" spans="2:6">
      <c r="B253" s="6"/>
      <c r="F253" s="6"/>
    </row>
    <row r="254" spans="2:6">
      <c r="B254" s="6"/>
      <c r="F254" s="6"/>
    </row>
    <row r="255" spans="2:6">
      <c r="B255" s="6"/>
      <c r="F255" s="6"/>
    </row>
    <row r="256" spans="2:6">
      <c r="B256" s="6"/>
      <c r="F256" s="6"/>
    </row>
    <row r="257" spans="2:6">
      <c r="B257" s="6"/>
      <c r="F257" s="6"/>
    </row>
    <row r="258" spans="2:6">
      <c r="B258" s="6"/>
      <c r="F258" s="6"/>
    </row>
    <row r="259" spans="2:6">
      <c r="B259" s="6"/>
      <c r="F259" s="6"/>
    </row>
    <row r="260" spans="2:6">
      <c r="B260" s="6"/>
      <c r="F260" s="6"/>
    </row>
    <row r="261" spans="2:6">
      <c r="B261" s="6"/>
      <c r="F261" s="6"/>
    </row>
    <row r="262" spans="2:6">
      <c r="B262" s="6"/>
      <c r="F262" s="6"/>
    </row>
    <row r="263" spans="2:6">
      <c r="B263" s="6"/>
      <c r="F263" s="6"/>
    </row>
    <row r="264" spans="2:6">
      <c r="B264" s="6"/>
      <c r="F264" s="6"/>
    </row>
    <row r="265" spans="2:6">
      <c r="B265" s="6"/>
      <c r="F265" s="6"/>
    </row>
    <row r="266" spans="2:6">
      <c r="B266" s="6"/>
      <c r="F266" s="6"/>
    </row>
    <row r="267" spans="2:6">
      <c r="B267" s="6"/>
      <c r="F267" s="6"/>
    </row>
    <row r="268" spans="2:6">
      <c r="B268" s="6"/>
      <c r="F268" s="6"/>
    </row>
    <row r="269" spans="2:6">
      <c r="B269" s="6"/>
      <c r="F269" s="6"/>
    </row>
    <row r="270" spans="2:6">
      <c r="B270" s="6"/>
      <c r="F270" s="6"/>
    </row>
    <row r="271" spans="2:6">
      <c r="B271" s="6"/>
      <c r="F271" s="6"/>
    </row>
    <row r="272" spans="2:6">
      <c r="B272" s="6"/>
      <c r="F272" s="6"/>
    </row>
    <row r="273" spans="2:6">
      <c r="B273" s="6"/>
      <c r="F273" s="6"/>
    </row>
    <row r="274" spans="2:6">
      <c r="B274" s="6"/>
      <c r="F274" s="6"/>
    </row>
    <row r="275" spans="2:6">
      <c r="B275" s="6"/>
      <c r="F275" s="6"/>
    </row>
    <row r="276" spans="2:6">
      <c r="B276" s="6"/>
      <c r="F276" s="6"/>
    </row>
    <row r="277" spans="2:6">
      <c r="B277" s="6"/>
      <c r="F277" s="6"/>
    </row>
    <row r="278" spans="2:6">
      <c r="B278" s="6"/>
      <c r="F278" s="6"/>
    </row>
    <row r="279" spans="2:6">
      <c r="B279" s="6"/>
      <c r="F279" s="6"/>
    </row>
    <row r="280" spans="2:6">
      <c r="B280" s="6"/>
      <c r="F280" s="6"/>
    </row>
    <row r="281" spans="2:6">
      <c r="B281" s="6"/>
      <c r="F281" s="6"/>
    </row>
    <row r="282" spans="2:6">
      <c r="B282" s="6"/>
      <c r="F282" s="6"/>
    </row>
    <row r="283" spans="2:6">
      <c r="B283" s="6"/>
      <c r="F283" s="6"/>
    </row>
    <row r="284" spans="2:6">
      <c r="B284" s="6"/>
      <c r="F284" s="6"/>
    </row>
    <row r="285" spans="2:6">
      <c r="B285" s="6"/>
      <c r="F285" s="6"/>
    </row>
    <row r="286" spans="2:6">
      <c r="B286" s="6"/>
      <c r="F286" s="6"/>
    </row>
    <row r="287" spans="2:6">
      <c r="B287" s="6"/>
      <c r="F287" s="6"/>
    </row>
    <row r="288" spans="2:6">
      <c r="B288" s="6"/>
      <c r="F288" s="6"/>
    </row>
    <row r="289" spans="2:6">
      <c r="B289" s="6"/>
      <c r="F289" s="6"/>
    </row>
    <row r="290" spans="2:6">
      <c r="B290" s="6"/>
      <c r="F290" s="6"/>
    </row>
    <row r="291" spans="2:6">
      <c r="B291" s="6"/>
      <c r="F291" s="6"/>
    </row>
    <row r="292" spans="2:6">
      <c r="B292" s="6"/>
      <c r="F292" s="6"/>
    </row>
    <row r="293" spans="2:6">
      <c r="B293" s="6"/>
      <c r="F293" s="6"/>
    </row>
    <row r="294" spans="2:6">
      <c r="B294" s="6"/>
      <c r="F294" s="6"/>
    </row>
    <row r="295" spans="2:6">
      <c r="B295" s="6"/>
      <c r="F295" s="6"/>
    </row>
    <row r="296" spans="2:6">
      <c r="B296" s="6"/>
      <c r="F296" s="6"/>
    </row>
    <row r="297" spans="2:6">
      <c r="B297" s="6"/>
      <c r="F297" s="6"/>
    </row>
    <row r="298" spans="2:6">
      <c r="B298" s="6"/>
      <c r="F298" s="6"/>
    </row>
    <row r="299" spans="2:6">
      <c r="B299" s="6"/>
      <c r="F299" s="6"/>
    </row>
    <row r="300" spans="2:6">
      <c r="B300" s="6"/>
      <c r="F300" s="6"/>
    </row>
    <row r="301" spans="2:6">
      <c r="B301" s="6"/>
      <c r="F301" s="6"/>
    </row>
    <row r="302" spans="2:6">
      <c r="B302" s="6"/>
      <c r="F302" s="6"/>
    </row>
    <row r="303" spans="2:6">
      <c r="B303" s="6"/>
      <c r="F303" s="6"/>
    </row>
    <row r="304" spans="2:6">
      <c r="B304" s="6"/>
      <c r="F304" s="6"/>
    </row>
    <row r="305" spans="2:6">
      <c r="B305" s="6"/>
      <c r="F305" s="6"/>
    </row>
    <row r="306" spans="2:6">
      <c r="B306" s="6"/>
      <c r="F306" s="6"/>
    </row>
    <row r="307" spans="2:6">
      <c r="B307" s="6"/>
      <c r="F307" s="6"/>
    </row>
    <row r="308" spans="2:6">
      <c r="B308" s="6"/>
      <c r="F308" s="6"/>
    </row>
    <row r="309" spans="2:6">
      <c r="B309" s="6"/>
      <c r="F309" s="6"/>
    </row>
    <row r="310" spans="2:6">
      <c r="B310" s="6"/>
      <c r="F310" s="6"/>
    </row>
    <row r="311" spans="2:6">
      <c r="B311" s="6"/>
      <c r="F311" s="6"/>
    </row>
    <row r="312" spans="2:6">
      <c r="B312" s="6"/>
      <c r="F312" s="6"/>
    </row>
    <row r="313" spans="2:6">
      <c r="B313" s="6"/>
      <c r="F313" s="6"/>
    </row>
    <row r="314" spans="2:6">
      <c r="B314" s="6"/>
      <c r="F314" s="6"/>
    </row>
    <row r="315" spans="2:6">
      <c r="B315" s="6"/>
      <c r="F315" s="6"/>
    </row>
    <row r="316" spans="2:6">
      <c r="B316" s="6"/>
      <c r="F316" s="6"/>
    </row>
    <row r="317" spans="2:6">
      <c r="B317" s="6"/>
      <c r="F317" s="6"/>
    </row>
    <row r="318" spans="2:6">
      <c r="B318" s="6"/>
      <c r="F318" s="6"/>
    </row>
    <row r="319" spans="2:6">
      <c r="B319" s="6"/>
      <c r="F319" s="6"/>
    </row>
    <row r="320" spans="2:6">
      <c r="B320" s="6"/>
      <c r="F320" s="6"/>
    </row>
    <row r="321" spans="2:6">
      <c r="B321" s="6"/>
      <c r="F321" s="6"/>
    </row>
    <row r="322" spans="2:6">
      <c r="B322" s="6"/>
      <c r="F322" s="6"/>
    </row>
    <row r="323" spans="2:6">
      <c r="B323" s="6"/>
      <c r="F323" s="6"/>
    </row>
    <row r="324" spans="2:6">
      <c r="B324" s="6"/>
      <c r="F324" s="6"/>
    </row>
    <row r="325" spans="2:6">
      <c r="B325" s="6"/>
      <c r="F325" s="6"/>
    </row>
    <row r="326" spans="2:6">
      <c r="B326" s="6"/>
      <c r="F326" s="6"/>
    </row>
    <row r="327" spans="2:6">
      <c r="B327" s="6"/>
      <c r="F327" s="6"/>
    </row>
    <row r="328" spans="2:6">
      <c r="B328" s="6"/>
      <c r="F328" s="6"/>
    </row>
    <row r="329" spans="2:6">
      <c r="B329" s="6"/>
      <c r="F329" s="6"/>
    </row>
    <row r="330" spans="2:6">
      <c r="B330" s="6"/>
      <c r="F330" s="6"/>
    </row>
    <row r="331" spans="2:6">
      <c r="B331" s="6"/>
      <c r="F331" s="6"/>
    </row>
    <row r="332" spans="2:6">
      <c r="B332" s="6"/>
      <c r="F332" s="6"/>
    </row>
    <row r="333" spans="2:6">
      <c r="B333" s="6"/>
      <c r="F333" s="6"/>
    </row>
    <row r="334" spans="2:6">
      <c r="B334" s="6"/>
      <c r="F334" s="6"/>
    </row>
    <row r="335" spans="2:6">
      <c r="B335" s="6"/>
      <c r="F335" s="6"/>
    </row>
    <row r="336" spans="2:6">
      <c r="B336" s="6"/>
      <c r="F336" s="6"/>
    </row>
    <row r="337" spans="2:6">
      <c r="B337" s="6"/>
      <c r="F337" s="6"/>
    </row>
    <row r="338" spans="2:6">
      <c r="B338" s="6"/>
      <c r="F338" s="6"/>
    </row>
    <row r="339" spans="2:6">
      <c r="B339" s="6"/>
      <c r="F339" s="6"/>
    </row>
    <row r="340" spans="2:6">
      <c r="B340" s="6"/>
      <c r="F340" s="6"/>
    </row>
    <row r="341" spans="2:6">
      <c r="B341" s="6"/>
      <c r="F341" s="6"/>
    </row>
    <row r="342" spans="2:6">
      <c r="B342" s="6"/>
      <c r="F342" s="6"/>
    </row>
    <row r="343" spans="2:6">
      <c r="B343" s="6"/>
      <c r="F343" s="6"/>
    </row>
    <row r="344" spans="2:6">
      <c r="B344" s="6"/>
      <c r="F344" s="6"/>
    </row>
    <row r="345" spans="2:6">
      <c r="B345" s="6"/>
      <c r="F345" s="6"/>
    </row>
    <row r="346" spans="2:6">
      <c r="B346" s="6"/>
      <c r="F346" s="6"/>
    </row>
    <row r="347" spans="2:6">
      <c r="B347" s="6"/>
      <c r="F347" s="6"/>
    </row>
    <row r="348" spans="2:6">
      <c r="B348" s="6"/>
      <c r="F348" s="6"/>
    </row>
    <row r="349" spans="2:6">
      <c r="B349" s="6"/>
      <c r="F349" s="6"/>
    </row>
    <row r="350" spans="2:6">
      <c r="B350" s="6"/>
      <c r="F350" s="6"/>
    </row>
    <row r="351" spans="2:6">
      <c r="B351" s="6"/>
      <c r="F351" s="6"/>
    </row>
    <row r="352" spans="2:6">
      <c r="B352" s="6"/>
      <c r="F352" s="6"/>
    </row>
    <row r="353" spans="2:6">
      <c r="B353" s="6"/>
      <c r="F353" s="6"/>
    </row>
    <row r="354" spans="2:6">
      <c r="B354" s="6"/>
      <c r="F354" s="6"/>
    </row>
    <row r="355" spans="2:6">
      <c r="B355" s="6"/>
      <c r="F355" s="6"/>
    </row>
    <row r="356" spans="2:6">
      <c r="B356" s="6"/>
      <c r="F356" s="6"/>
    </row>
    <row r="357" spans="2:6">
      <c r="B357" s="6"/>
      <c r="F357" s="6"/>
    </row>
    <row r="358" spans="2:6">
      <c r="B358" s="6"/>
      <c r="F358" s="6"/>
    </row>
    <row r="359" spans="2:6">
      <c r="B359" s="6"/>
      <c r="F359" s="6"/>
    </row>
    <row r="360" spans="2:6">
      <c r="B360" s="6"/>
      <c r="F360" s="6"/>
    </row>
    <row r="361" spans="2:6">
      <c r="B361" s="6"/>
      <c r="F361" s="6"/>
    </row>
    <row r="362" spans="2:6">
      <c r="B362" s="6"/>
      <c r="F362" s="6"/>
    </row>
    <row r="363" spans="2:6">
      <c r="B363" s="6"/>
      <c r="F363" s="6"/>
    </row>
    <row r="364" spans="2:6">
      <c r="B364" s="6"/>
      <c r="F364" s="6"/>
    </row>
    <row r="365" spans="2:6">
      <c r="B365" s="6"/>
      <c r="F365" s="6"/>
    </row>
    <row r="366" spans="2:6">
      <c r="B366" s="6"/>
      <c r="F366" s="6"/>
    </row>
    <row r="367" spans="2:6">
      <c r="B367" s="6"/>
      <c r="F367" s="6"/>
    </row>
    <row r="368" spans="2:6">
      <c r="B368" s="6"/>
      <c r="F368" s="6"/>
    </row>
    <row r="369" spans="2:6">
      <c r="B369" s="6"/>
      <c r="F369" s="6"/>
    </row>
    <row r="370" spans="2:6">
      <c r="B370" s="6"/>
      <c r="F370" s="6"/>
    </row>
    <row r="371" spans="2:6">
      <c r="B371" s="6"/>
      <c r="F371" s="6"/>
    </row>
    <row r="372" spans="2:6">
      <c r="B372" s="6"/>
      <c r="F372" s="6"/>
    </row>
    <row r="373" spans="2:6">
      <c r="B373" s="6"/>
      <c r="F373" s="6"/>
    </row>
    <row r="374" spans="2:6">
      <c r="B374" s="6"/>
      <c r="F374" s="6"/>
    </row>
    <row r="375" spans="2:6">
      <c r="B375" s="6"/>
      <c r="F375" s="6"/>
    </row>
    <row r="376" spans="2:6">
      <c r="B376" s="6"/>
      <c r="F376" s="6"/>
    </row>
    <row r="377" spans="2:6">
      <c r="B377" s="6"/>
      <c r="F377" s="6"/>
    </row>
    <row r="378" spans="2:6">
      <c r="B378" s="6"/>
      <c r="F378" s="6"/>
    </row>
    <row r="379" spans="2:6">
      <c r="B379" s="6"/>
      <c r="F379" s="6"/>
    </row>
    <row r="380" spans="2:6">
      <c r="B380" s="6"/>
      <c r="F380" s="6"/>
    </row>
    <row r="381" spans="2:6">
      <c r="B381" s="6"/>
      <c r="F381" s="6"/>
    </row>
    <row r="382" spans="2:6">
      <c r="B382" s="6"/>
      <c r="F382" s="6"/>
    </row>
    <row r="383" spans="2:6">
      <c r="B383" s="6"/>
      <c r="F383" s="6"/>
    </row>
    <row r="384" spans="2:6">
      <c r="B384" s="6"/>
      <c r="F384" s="6"/>
    </row>
    <row r="385" spans="2:6">
      <c r="B385" s="6"/>
      <c r="F385" s="6"/>
    </row>
    <row r="386" spans="2:6">
      <c r="B386" s="6"/>
      <c r="F386" s="6"/>
    </row>
    <row r="387" spans="2:6">
      <c r="B387" s="6"/>
      <c r="F387" s="6"/>
    </row>
    <row r="388" spans="2:6">
      <c r="B388" s="6"/>
      <c r="F388" s="6"/>
    </row>
    <row r="389" spans="2:6">
      <c r="B389" s="6"/>
      <c r="F389" s="6"/>
    </row>
    <row r="390" spans="2:6">
      <c r="B390" s="6"/>
      <c r="F390" s="6"/>
    </row>
    <row r="391" spans="2:6">
      <c r="B391" s="6"/>
      <c r="F391" s="6"/>
    </row>
    <row r="392" spans="2:6">
      <c r="B392" s="6"/>
      <c r="F392" s="6"/>
    </row>
    <row r="393" spans="2:6">
      <c r="B393" s="6"/>
      <c r="F393" s="6"/>
    </row>
    <row r="394" spans="2:6">
      <c r="B394" s="6"/>
      <c r="F394" s="6"/>
    </row>
    <row r="395" spans="2:6">
      <c r="B395" s="6"/>
      <c r="F395" s="6"/>
    </row>
    <row r="396" spans="2:6">
      <c r="B396" s="6"/>
      <c r="F396" s="6"/>
    </row>
    <row r="397" spans="2:6">
      <c r="B397" s="6"/>
      <c r="F397" s="6"/>
    </row>
    <row r="398" spans="2:6">
      <c r="B398" s="6"/>
      <c r="F398" s="6"/>
    </row>
    <row r="399" spans="2:6">
      <c r="B399" s="6"/>
      <c r="F399" s="6"/>
    </row>
    <row r="400" spans="2:6">
      <c r="B400" s="6"/>
      <c r="F400" s="6"/>
    </row>
    <row r="401" spans="2:6">
      <c r="B401" s="6"/>
      <c r="F401" s="6"/>
    </row>
    <row r="402" spans="2:6">
      <c r="B402" s="6"/>
      <c r="F402" s="6"/>
    </row>
    <row r="403" spans="2:6">
      <c r="B403" s="6"/>
      <c r="F403" s="6"/>
    </row>
    <row r="404" spans="2:6">
      <c r="B404" s="6"/>
      <c r="F404" s="6"/>
    </row>
    <row r="405" spans="2:6">
      <c r="B405" s="6"/>
      <c r="F405" s="6"/>
    </row>
    <row r="406" spans="2:6">
      <c r="B406" s="6"/>
      <c r="F406" s="6"/>
    </row>
    <row r="407" spans="2:6">
      <c r="B407" s="6"/>
      <c r="F407" s="6"/>
    </row>
    <row r="408" spans="2:6">
      <c r="B408" s="6"/>
      <c r="F408" s="6"/>
    </row>
    <row r="409" spans="2:6">
      <c r="B409" s="6"/>
      <c r="F409" s="6"/>
    </row>
    <row r="410" spans="2:6">
      <c r="B410" s="6"/>
      <c r="F410" s="6"/>
    </row>
    <row r="411" spans="2:6">
      <c r="B411" s="6"/>
      <c r="F411" s="6"/>
    </row>
    <row r="412" spans="2:6">
      <c r="B412" s="6"/>
      <c r="F412" s="6"/>
    </row>
    <row r="413" spans="2:6">
      <c r="B413" s="6"/>
      <c r="F413" s="6"/>
    </row>
    <row r="414" spans="2:6">
      <c r="B414" s="6"/>
      <c r="F414" s="6"/>
    </row>
    <row r="415" spans="2:6">
      <c r="B415" s="6"/>
      <c r="F415" s="6"/>
    </row>
    <row r="416" spans="2:6">
      <c r="B416" s="6"/>
      <c r="F416" s="6"/>
    </row>
    <row r="417" spans="2:6">
      <c r="B417" s="6"/>
      <c r="F417" s="6"/>
    </row>
    <row r="418" spans="2:6">
      <c r="B418" s="6"/>
      <c r="F418" s="6"/>
    </row>
    <row r="419" spans="2:6">
      <c r="B419" s="6"/>
      <c r="F419" s="6"/>
    </row>
    <row r="420" spans="2:6">
      <c r="B420" s="6"/>
      <c r="F420" s="6"/>
    </row>
    <row r="421" spans="2:6">
      <c r="B421" s="6"/>
      <c r="F421" s="6"/>
    </row>
    <row r="422" spans="2:6">
      <c r="B422" s="6"/>
      <c r="F422" s="6"/>
    </row>
    <row r="423" spans="2:6">
      <c r="B423" s="6"/>
      <c r="F423" s="6"/>
    </row>
    <row r="424" spans="2:6">
      <c r="B424" s="6"/>
      <c r="F424" s="6"/>
    </row>
    <row r="425" spans="2:6">
      <c r="B425" s="6"/>
      <c r="F425" s="6"/>
    </row>
    <row r="426" spans="2:6">
      <c r="B426" s="6"/>
      <c r="F426" s="6"/>
    </row>
    <row r="427" spans="2:6">
      <c r="B427" s="6"/>
      <c r="F427" s="6"/>
    </row>
    <row r="428" spans="2:6">
      <c r="B428" s="6"/>
      <c r="F428" s="6"/>
    </row>
    <row r="429" spans="2:6">
      <c r="B429" s="6"/>
      <c r="F429" s="6"/>
    </row>
    <row r="430" spans="2:6">
      <c r="B430" s="6"/>
      <c r="F430" s="6"/>
    </row>
    <row r="431" spans="2:6">
      <c r="B431" s="6"/>
      <c r="F431" s="6"/>
    </row>
    <row r="432" spans="2:6">
      <c r="B432" s="6"/>
      <c r="F432" s="6"/>
    </row>
    <row r="433" spans="2:6">
      <c r="B433" s="6"/>
      <c r="F433" s="6"/>
    </row>
    <row r="434" spans="2:6">
      <c r="B434" s="6"/>
      <c r="F434" s="6"/>
    </row>
    <row r="435" spans="2:6">
      <c r="B435" s="6"/>
      <c r="F435" s="6"/>
    </row>
    <row r="436" spans="2:6">
      <c r="B436" s="6"/>
      <c r="F436" s="6"/>
    </row>
    <row r="437" spans="2:6">
      <c r="B437" s="6"/>
      <c r="F437" s="6"/>
    </row>
    <row r="438" spans="2:6">
      <c r="B438" s="6"/>
      <c r="F438" s="6"/>
    </row>
    <row r="439" spans="2:6">
      <c r="B439" s="6"/>
      <c r="F439" s="6"/>
    </row>
    <row r="440" spans="2:6">
      <c r="B440" s="6"/>
      <c r="F440" s="6"/>
    </row>
    <row r="441" spans="2:6">
      <c r="B441" s="6"/>
      <c r="F441" s="6"/>
    </row>
    <row r="442" spans="2:6">
      <c r="B442" s="6"/>
      <c r="F442" s="6"/>
    </row>
    <row r="443" spans="2:6">
      <c r="B443" s="6"/>
      <c r="F443" s="6"/>
    </row>
    <row r="444" spans="2:6">
      <c r="B444" s="6"/>
      <c r="F444" s="6"/>
    </row>
    <row r="445" spans="2:6">
      <c r="B445" s="6"/>
      <c r="F445" s="6"/>
    </row>
    <row r="446" spans="2:6">
      <c r="B446" s="6"/>
      <c r="F446" s="6"/>
    </row>
    <row r="447" spans="2:6">
      <c r="B447" s="6"/>
      <c r="F447" s="6"/>
    </row>
    <row r="448" spans="2:6">
      <c r="B448" s="6"/>
      <c r="F448" s="6"/>
    </row>
    <row r="449" spans="2:6">
      <c r="B449" s="6"/>
      <c r="F449" s="6"/>
    </row>
    <row r="450" spans="2:6">
      <c r="B450" s="6"/>
      <c r="F450" s="6"/>
    </row>
    <row r="451" spans="2:6">
      <c r="B451" s="6"/>
      <c r="F451" s="6"/>
    </row>
    <row r="452" spans="2:6">
      <c r="B452" s="6"/>
      <c r="F452" s="6"/>
    </row>
    <row r="453" spans="2:6">
      <c r="B453" s="6"/>
      <c r="F453" s="6"/>
    </row>
    <row r="454" spans="2:6">
      <c r="B454" s="6"/>
      <c r="F454" s="6"/>
    </row>
    <row r="455" spans="2:6">
      <c r="B455" s="6"/>
      <c r="F455" s="6"/>
    </row>
    <row r="456" spans="2:6">
      <c r="B456" s="6"/>
      <c r="F456" s="6"/>
    </row>
    <row r="457" spans="2:6">
      <c r="B457" s="6"/>
      <c r="F457" s="6"/>
    </row>
    <row r="458" spans="2:6">
      <c r="B458" s="6"/>
      <c r="F458" s="6"/>
    </row>
    <row r="459" spans="2:6">
      <c r="B459" s="6"/>
      <c r="F459" s="6"/>
    </row>
    <row r="460" spans="2:6">
      <c r="B460" s="6"/>
      <c r="F460" s="6"/>
    </row>
    <row r="461" spans="2:6">
      <c r="B461" s="6"/>
      <c r="F461" s="6"/>
    </row>
    <row r="462" spans="2:6">
      <c r="B462" s="6"/>
      <c r="F462" s="6"/>
    </row>
    <row r="463" spans="2:6">
      <c r="B463" s="6"/>
      <c r="F463" s="6"/>
    </row>
    <row r="464" spans="2:6">
      <c r="B464" s="6"/>
      <c r="F464" s="6"/>
    </row>
    <row r="465" spans="2:6">
      <c r="B465" s="6"/>
      <c r="F465" s="6"/>
    </row>
    <row r="466" spans="2:6">
      <c r="B466" s="6"/>
      <c r="F466" s="6"/>
    </row>
    <row r="467" spans="2:6">
      <c r="B467" s="6"/>
      <c r="F467" s="6"/>
    </row>
    <row r="468" spans="2:6">
      <c r="B468" s="6"/>
      <c r="F468" s="6"/>
    </row>
    <row r="469" spans="2:6">
      <c r="B469" s="6"/>
      <c r="F469" s="6"/>
    </row>
    <row r="470" spans="2:6">
      <c r="B470" s="6"/>
      <c r="F470" s="6"/>
    </row>
    <row r="471" spans="2:6">
      <c r="B471" s="6"/>
      <c r="F471" s="6"/>
    </row>
    <row r="472" spans="2:6">
      <c r="B472" s="6"/>
      <c r="F472" s="6"/>
    </row>
    <row r="473" spans="2:6">
      <c r="B473" s="6"/>
      <c r="F473" s="6"/>
    </row>
    <row r="474" spans="2:6">
      <c r="B474" s="6"/>
      <c r="F474" s="6"/>
    </row>
    <row r="475" spans="2:6">
      <c r="B475" s="6"/>
      <c r="F475" s="6"/>
    </row>
    <row r="476" spans="2:6">
      <c r="B476" s="6"/>
      <c r="F476" s="6"/>
    </row>
    <row r="477" spans="2:6">
      <c r="B477" s="6"/>
      <c r="F477" s="6"/>
    </row>
    <row r="478" spans="2:6">
      <c r="B478" s="6"/>
      <c r="F478" s="6"/>
    </row>
    <row r="479" spans="2:6">
      <c r="B479" s="6"/>
      <c r="F479" s="6"/>
    </row>
    <row r="480" spans="2:6">
      <c r="B480" s="6"/>
      <c r="F480" s="6"/>
    </row>
    <row r="481" spans="2:6">
      <c r="B481" s="6"/>
      <c r="F481" s="6"/>
    </row>
    <row r="482" spans="2:6">
      <c r="B482" s="6"/>
      <c r="F482" s="6"/>
    </row>
    <row r="483" spans="2:6">
      <c r="B483" s="6"/>
      <c r="F483" s="6"/>
    </row>
    <row r="484" spans="2:6">
      <c r="B484" s="6"/>
      <c r="F484" s="6"/>
    </row>
    <row r="485" spans="2:6">
      <c r="B485" s="6"/>
      <c r="F485" s="6"/>
    </row>
    <row r="486" spans="2:6">
      <c r="B486" s="6"/>
      <c r="F486" s="6"/>
    </row>
    <row r="487" spans="2:6">
      <c r="B487" s="6"/>
      <c r="F487" s="6"/>
    </row>
    <row r="488" spans="2:6">
      <c r="B488" s="6"/>
      <c r="F488" s="6"/>
    </row>
    <row r="489" spans="2:6">
      <c r="B489" s="6"/>
      <c r="F489" s="6"/>
    </row>
    <row r="490" spans="2:6">
      <c r="B490" s="6"/>
      <c r="F490" s="6"/>
    </row>
    <row r="491" spans="2:6">
      <c r="B491" s="6"/>
      <c r="F491" s="6"/>
    </row>
    <row r="492" spans="2:6">
      <c r="B492" s="6"/>
      <c r="F492" s="6"/>
    </row>
    <row r="493" spans="2:6">
      <c r="B493" s="6"/>
      <c r="F493" s="6"/>
    </row>
    <row r="494" spans="2:6">
      <c r="B494" s="6"/>
      <c r="F494" s="6"/>
    </row>
    <row r="495" spans="2:6">
      <c r="B495" s="6"/>
      <c r="F495" s="6"/>
    </row>
    <row r="496" spans="2:6">
      <c r="B496" s="6"/>
      <c r="F496" s="6"/>
    </row>
    <row r="497" spans="2:6">
      <c r="B497" s="6"/>
      <c r="F497" s="6"/>
    </row>
    <row r="498" spans="2:6">
      <c r="B498" s="6"/>
      <c r="F498" s="6"/>
    </row>
    <row r="499" spans="2:6">
      <c r="B499" s="6"/>
      <c r="F499" s="6"/>
    </row>
    <row r="500" spans="2:6">
      <c r="B500" s="6"/>
      <c r="F500" s="6"/>
    </row>
    <row r="501" spans="2:6">
      <c r="B501" s="6"/>
      <c r="F501" s="6"/>
    </row>
    <row r="502" spans="2:6">
      <c r="B502" s="6"/>
      <c r="F502" s="6"/>
    </row>
    <row r="503" spans="2:6">
      <c r="B503" s="6"/>
      <c r="F503" s="6"/>
    </row>
    <row r="504" spans="2:6">
      <c r="B504" s="6"/>
      <c r="F504" s="6"/>
    </row>
    <row r="505" spans="2:6">
      <c r="B505" s="6"/>
      <c r="F505" s="6"/>
    </row>
    <row r="506" spans="2:6">
      <c r="B506" s="6"/>
      <c r="F506" s="6"/>
    </row>
    <row r="507" spans="2:6">
      <c r="B507" s="6"/>
      <c r="F507" s="6"/>
    </row>
    <row r="508" spans="2:6">
      <c r="B508" s="6"/>
      <c r="F508" s="6"/>
    </row>
    <row r="509" spans="2:6">
      <c r="B509" s="6"/>
      <c r="F509" s="6"/>
    </row>
    <row r="510" spans="2:6">
      <c r="B510" s="6"/>
      <c r="F510" s="6"/>
    </row>
    <row r="511" spans="2:6">
      <c r="B511" s="6"/>
      <c r="F511" s="6"/>
    </row>
    <row r="512" spans="2:6">
      <c r="B512" s="6"/>
      <c r="F512" s="6"/>
    </row>
    <row r="513" spans="2:6">
      <c r="B513" s="6"/>
      <c r="F513" s="6"/>
    </row>
    <row r="514" spans="2:6">
      <c r="B514" s="6"/>
      <c r="F514" s="6"/>
    </row>
    <row r="515" spans="2:6">
      <c r="B515" s="6"/>
      <c r="F515" s="6"/>
    </row>
    <row r="516" spans="2:6">
      <c r="B516" s="6"/>
      <c r="F516" s="6"/>
    </row>
    <row r="517" spans="2:6">
      <c r="B517" s="6"/>
      <c r="F517" s="6"/>
    </row>
    <row r="518" spans="2:6">
      <c r="B518" s="6"/>
      <c r="F518" s="6"/>
    </row>
    <row r="519" spans="2:6">
      <c r="B519" s="6"/>
      <c r="F519" s="6"/>
    </row>
    <row r="520" spans="2:6">
      <c r="B520" s="6"/>
      <c r="F520" s="6"/>
    </row>
    <row r="521" spans="2:6">
      <c r="B521" s="6"/>
      <c r="F521" s="6"/>
    </row>
    <row r="522" spans="2:6">
      <c r="B522" s="6"/>
      <c r="F522" s="6"/>
    </row>
    <row r="523" spans="2:6">
      <c r="B523" s="6"/>
      <c r="F523" s="6"/>
    </row>
    <row r="524" spans="2:6">
      <c r="B524" s="6"/>
      <c r="F524" s="6"/>
    </row>
    <row r="525" spans="2:6">
      <c r="B525" s="6"/>
      <c r="F525" s="6"/>
    </row>
    <row r="526" spans="2:6">
      <c r="B526" s="6"/>
      <c r="F526" s="6"/>
    </row>
    <row r="527" spans="2:6">
      <c r="B527" s="6"/>
      <c r="F527" s="6"/>
    </row>
    <row r="528" spans="2:6">
      <c r="B528" s="6"/>
      <c r="F528" s="6"/>
    </row>
    <row r="529" spans="2:6">
      <c r="B529" s="6"/>
      <c r="F529" s="6"/>
    </row>
    <row r="530" spans="2:6">
      <c r="B530" s="6"/>
      <c r="F530" s="6"/>
    </row>
    <row r="531" spans="2:6">
      <c r="B531" s="6"/>
      <c r="F531" s="6"/>
    </row>
    <row r="532" spans="2:6">
      <c r="B532" s="6"/>
      <c r="F532" s="6"/>
    </row>
    <row r="533" spans="2:6">
      <c r="B533" s="6"/>
      <c r="F533" s="6"/>
    </row>
    <row r="534" spans="2:6">
      <c r="B534" s="6"/>
      <c r="F534" s="6"/>
    </row>
    <row r="535" spans="2:6">
      <c r="B535" s="6"/>
      <c r="F535" s="6"/>
    </row>
    <row r="536" spans="2:6">
      <c r="B536" s="6"/>
      <c r="F536" s="6"/>
    </row>
    <row r="537" spans="2:6">
      <c r="B537" s="6"/>
      <c r="F537" s="6"/>
    </row>
    <row r="538" spans="2:6">
      <c r="B538" s="6"/>
      <c r="F538" s="6"/>
    </row>
    <row r="539" spans="2:6">
      <c r="B539" s="6"/>
      <c r="F539" s="6"/>
    </row>
    <row r="540" spans="2:6">
      <c r="B540" s="6"/>
      <c r="F540" s="6"/>
    </row>
    <row r="541" spans="2:6">
      <c r="B541" s="6"/>
      <c r="F541" s="6"/>
    </row>
    <row r="542" spans="2:6">
      <c r="B542" s="6"/>
      <c r="F542" s="6"/>
    </row>
    <row r="543" spans="2:6">
      <c r="B543" s="6"/>
      <c r="F543" s="6"/>
    </row>
    <row r="544" spans="2:6">
      <c r="B544" s="6"/>
      <c r="F544" s="6"/>
    </row>
    <row r="545" spans="2:6">
      <c r="B545" s="6"/>
      <c r="F545" s="6"/>
    </row>
    <row r="546" spans="2:6">
      <c r="B546" s="6"/>
      <c r="F546" s="6"/>
    </row>
    <row r="547" spans="2:6">
      <c r="B547" s="6"/>
      <c r="F547" s="6"/>
    </row>
    <row r="548" spans="2:6">
      <c r="B548" s="6"/>
      <c r="F548" s="6"/>
    </row>
    <row r="549" spans="2:6">
      <c r="B549" s="6"/>
      <c r="F549" s="6"/>
    </row>
    <row r="550" spans="2:6">
      <c r="B550" s="6"/>
      <c r="F550" s="6"/>
    </row>
    <row r="551" spans="2:6">
      <c r="B551" s="6"/>
      <c r="F551" s="6"/>
    </row>
    <row r="552" spans="2:6">
      <c r="B552" s="6"/>
      <c r="F552" s="6"/>
    </row>
    <row r="553" spans="2:6">
      <c r="B553" s="6"/>
      <c r="F553" s="6"/>
    </row>
    <row r="554" spans="2:6">
      <c r="B554" s="6"/>
      <c r="F554" s="6"/>
    </row>
    <row r="555" spans="2:6">
      <c r="B555" s="6"/>
      <c r="F555" s="6"/>
    </row>
    <row r="556" spans="2:6">
      <c r="B556" s="6"/>
      <c r="F556" s="6"/>
    </row>
    <row r="557" spans="2:6">
      <c r="B557" s="6"/>
      <c r="F557" s="6"/>
    </row>
    <row r="558" spans="2:6">
      <c r="B558" s="6"/>
      <c r="F558" s="6"/>
    </row>
    <row r="559" spans="2:6">
      <c r="B559" s="6"/>
      <c r="F559" s="6"/>
    </row>
    <row r="560" spans="2:6">
      <c r="B560" s="6"/>
      <c r="F560" s="6"/>
    </row>
    <row r="561" spans="2:6">
      <c r="B561" s="6"/>
      <c r="F561" s="6"/>
    </row>
    <row r="562" spans="2:6">
      <c r="B562" s="6"/>
      <c r="F562" s="6"/>
    </row>
    <row r="563" spans="2:6">
      <c r="B563" s="6"/>
      <c r="F563" s="6"/>
    </row>
    <row r="564" spans="2:6">
      <c r="B564" s="6"/>
      <c r="F564" s="6"/>
    </row>
    <row r="565" spans="2:6">
      <c r="B565" s="6"/>
      <c r="F565" s="6"/>
    </row>
    <row r="566" spans="2:6">
      <c r="B566" s="6"/>
      <c r="F566" s="6"/>
    </row>
    <row r="567" spans="2:6">
      <c r="B567" s="6"/>
      <c r="F567" s="6"/>
    </row>
    <row r="568" spans="2:6">
      <c r="B568" s="6"/>
      <c r="F568" s="6"/>
    </row>
    <row r="569" spans="2:6">
      <c r="B569" s="6"/>
      <c r="F569" s="6"/>
    </row>
    <row r="570" spans="2:6">
      <c r="B570" s="6"/>
      <c r="F570" s="6"/>
    </row>
    <row r="571" spans="2:6">
      <c r="B571" s="6"/>
      <c r="F571" s="6"/>
    </row>
    <row r="572" spans="2:6">
      <c r="B572" s="6"/>
      <c r="F572" s="6"/>
    </row>
    <row r="573" spans="2:6">
      <c r="B573" s="6"/>
      <c r="F573" s="6"/>
    </row>
    <row r="574" spans="2:6">
      <c r="B574" s="6"/>
      <c r="F574" s="6"/>
    </row>
    <row r="575" spans="2:6">
      <c r="B575" s="6"/>
      <c r="F575" s="6"/>
    </row>
    <row r="576" spans="2:6">
      <c r="B576" s="6"/>
      <c r="F576" s="6"/>
    </row>
    <row r="577" spans="2:6">
      <c r="B577" s="6"/>
      <c r="F577" s="6"/>
    </row>
    <row r="578" spans="2:6">
      <c r="B578" s="6"/>
      <c r="F578" s="6"/>
    </row>
    <row r="579" spans="2:6">
      <c r="B579" s="6"/>
      <c r="F579" s="6"/>
    </row>
    <row r="580" spans="2:6">
      <c r="B580" s="6"/>
      <c r="F580" s="6"/>
    </row>
    <row r="581" spans="2:6">
      <c r="B581" s="6"/>
      <c r="F581" s="6"/>
    </row>
    <row r="582" spans="2:6">
      <c r="B582" s="6"/>
      <c r="F582" s="6"/>
    </row>
    <row r="583" spans="2:6">
      <c r="B583" s="6"/>
      <c r="F583" s="6"/>
    </row>
    <row r="584" spans="2:6">
      <c r="B584" s="6"/>
      <c r="F584" s="6"/>
    </row>
    <row r="585" spans="2:6">
      <c r="B585" s="6"/>
      <c r="F585" s="6"/>
    </row>
    <row r="586" spans="2:6">
      <c r="B586" s="6"/>
      <c r="F586" s="6"/>
    </row>
    <row r="587" spans="2:6">
      <c r="B587" s="6"/>
      <c r="F587" s="6"/>
    </row>
    <row r="588" spans="2:6">
      <c r="B588" s="6"/>
      <c r="F588" s="6"/>
    </row>
    <row r="589" spans="2:6">
      <c r="B589" s="6"/>
      <c r="F589" s="6"/>
    </row>
    <row r="590" spans="2:6">
      <c r="B590" s="6"/>
      <c r="F590" s="6"/>
    </row>
    <row r="591" spans="2:6">
      <c r="B591" s="6"/>
      <c r="F591" s="6"/>
    </row>
    <row r="592" spans="2:6">
      <c r="B592" s="6"/>
      <c r="F592" s="6"/>
    </row>
    <row r="593" spans="2:6">
      <c r="B593" s="6"/>
      <c r="F593" s="6"/>
    </row>
    <row r="594" spans="2:6">
      <c r="B594" s="6"/>
      <c r="F594" s="6"/>
    </row>
    <row r="595" spans="2:6">
      <c r="B595" s="6"/>
      <c r="F595" s="6"/>
    </row>
    <row r="596" spans="2:6">
      <c r="B596" s="6"/>
      <c r="F596" s="6"/>
    </row>
    <row r="597" spans="2:6">
      <c r="B597" s="6"/>
      <c r="F597" s="6"/>
    </row>
    <row r="598" spans="2:6">
      <c r="B598" s="6"/>
      <c r="F598" s="6"/>
    </row>
    <row r="599" spans="2:6">
      <c r="B599" s="6"/>
      <c r="F599" s="6"/>
    </row>
    <row r="600" spans="2:6">
      <c r="B600" s="6"/>
      <c r="F600" s="6"/>
    </row>
    <row r="601" spans="2:6">
      <c r="B601" s="6"/>
      <c r="F601" s="6"/>
    </row>
    <row r="602" spans="2:6">
      <c r="B602" s="6"/>
      <c r="F602" s="6"/>
    </row>
    <row r="603" spans="2:6">
      <c r="B603" s="6"/>
      <c r="F603" s="6"/>
    </row>
    <row r="604" spans="2:6">
      <c r="B604" s="6"/>
      <c r="F604" s="6"/>
    </row>
    <row r="605" spans="2:6">
      <c r="B605" s="6"/>
      <c r="F605" s="6"/>
    </row>
    <row r="606" spans="2:6">
      <c r="B606" s="6"/>
      <c r="F606" s="6"/>
    </row>
    <row r="607" spans="2:6">
      <c r="B607" s="6"/>
      <c r="F607" s="6"/>
    </row>
    <row r="608" spans="2:6">
      <c r="B608" s="6"/>
      <c r="F608" s="6"/>
    </row>
    <row r="609" spans="2:6">
      <c r="B609" s="6"/>
      <c r="F609" s="6"/>
    </row>
    <row r="610" spans="2:6">
      <c r="B610" s="6"/>
      <c r="F610" s="6"/>
    </row>
    <row r="611" spans="2:6">
      <c r="B611" s="6"/>
      <c r="F611" s="6"/>
    </row>
    <row r="612" spans="2:6">
      <c r="B612" s="6"/>
      <c r="F612" s="6"/>
    </row>
    <row r="613" spans="2:6">
      <c r="B613" s="6"/>
      <c r="F613" s="6"/>
    </row>
    <row r="614" spans="2:6">
      <c r="B614" s="6"/>
      <c r="F614" s="6"/>
    </row>
    <row r="615" spans="2:6">
      <c r="B615" s="6"/>
      <c r="F615" s="6"/>
    </row>
    <row r="616" spans="2:6">
      <c r="B616" s="6"/>
      <c r="F616" s="6"/>
    </row>
    <row r="617" spans="2:6">
      <c r="B617" s="6"/>
      <c r="F617" s="6"/>
    </row>
    <row r="618" spans="2:6">
      <c r="B618" s="6"/>
      <c r="F618" s="6"/>
    </row>
    <row r="619" spans="2:6">
      <c r="B619" s="6"/>
      <c r="F619" s="6"/>
    </row>
    <row r="620" spans="2:6">
      <c r="B620" s="6"/>
      <c r="F620" s="6"/>
    </row>
    <row r="621" spans="2:6">
      <c r="B621" s="6"/>
      <c r="F621" s="6"/>
    </row>
    <row r="622" spans="2:6">
      <c r="B622" s="6"/>
      <c r="F622" s="6"/>
    </row>
    <row r="623" spans="2:6">
      <c r="B623" s="6"/>
      <c r="F623" s="6"/>
    </row>
    <row r="624" spans="2:6">
      <c r="B624" s="6"/>
      <c r="F624" s="6"/>
    </row>
    <row r="625" spans="2:6">
      <c r="B625" s="6"/>
      <c r="F625" s="6"/>
    </row>
    <row r="626" spans="2:6">
      <c r="B626" s="6"/>
      <c r="F626" s="6"/>
    </row>
    <row r="627" spans="2:6">
      <c r="B627" s="6"/>
      <c r="F627" s="6"/>
    </row>
    <row r="628" spans="2:6">
      <c r="B628" s="6"/>
      <c r="F628" s="6"/>
    </row>
    <row r="629" spans="2:6">
      <c r="B629" s="6"/>
      <c r="F629" s="6"/>
    </row>
    <row r="630" spans="2:6">
      <c r="B630" s="6"/>
      <c r="F630" s="6"/>
    </row>
    <row r="631" spans="2:6">
      <c r="B631" s="6"/>
      <c r="F631" s="6"/>
    </row>
    <row r="632" spans="2:6">
      <c r="B632" s="6"/>
      <c r="F632" s="6"/>
    </row>
    <row r="633" spans="2:6">
      <c r="B633" s="6"/>
      <c r="F633" s="6"/>
    </row>
    <row r="634" spans="2:6">
      <c r="B634" s="6"/>
      <c r="F634" s="6"/>
    </row>
    <row r="635" spans="2:6">
      <c r="B635" s="6"/>
      <c r="F635" s="6"/>
    </row>
    <row r="636" spans="2:6">
      <c r="B636" s="6"/>
      <c r="F636" s="6"/>
    </row>
    <row r="637" spans="2:6">
      <c r="B637" s="6"/>
      <c r="F637" s="6"/>
    </row>
    <row r="638" spans="2:6">
      <c r="B638" s="6"/>
      <c r="F638" s="6"/>
    </row>
    <row r="639" spans="2:6">
      <c r="B639" s="6"/>
      <c r="F639" s="6"/>
    </row>
    <row r="640" spans="2:6">
      <c r="B640" s="6"/>
      <c r="F640" s="6"/>
    </row>
    <row r="641" spans="2:6">
      <c r="B641" s="6"/>
      <c r="F641" s="6"/>
    </row>
    <row r="642" spans="2:6">
      <c r="B642" s="6"/>
      <c r="F642" s="6"/>
    </row>
    <row r="643" spans="2:6">
      <c r="B643" s="6"/>
      <c r="F643" s="6"/>
    </row>
    <row r="644" spans="2:6">
      <c r="B644" s="6"/>
      <c r="F644" s="6"/>
    </row>
    <row r="645" spans="2:6">
      <c r="B645" s="6"/>
      <c r="F645" s="6"/>
    </row>
    <row r="646" spans="2:6">
      <c r="B646" s="6"/>
      <c r="F646" s="6"/>
    </row>
    <row r="647" spans="2:6">
      <c r="B647" s="6"/>
      <c r="F647" s="6"/>
    </row>
    <row r="648" spans="2:6">
      <c r="B648" s="6"/>
      <c r="F648" s="6"/>
    </row>
    <row r="649" spans="2:6">
      <c r="B649" s="6"/>
      <c r="F649" s="6"/>
    </row>
    <row r="650" spans="2:6">
      <c r="B650" s="6"/>
      <c r="F650" s="6"/>
    </row>
    <row r="651" spans="2:6">
      <c r="B651" s="6"/>
      <c r="F651" s="6"/>
    </row>
    <row r="652" spans="2:6">
      <c r="B652" s="6"/>
      <c r="F652" s="6"/>
    </row>
    <row r="653" spans="2:6">
      <c r="B653" s="6"/>
      <c r="F653" s="6"/>
    </row>
    <row r="654" spans="2:6">
      <c r="B654" s="6"/>
      <c r="F654" s="6"/>
    </row>
    <row r="655" spans="2:6">
      <c r="B655" s="6"/>
      <c r="F655" s="6"/>
    </row>
    <row r="656" spans="2:6">
      <c r="B656" s="6"/>
      <c r="F656" s="6"/>
    </row>
    <row r="657" spans="2:6">
      <c r="B657" s="6"/>
      <c r="F657" s="6"/>
    </row>
    <row r="658" spans="2:6">
      <c r="B658" s="6"/>
      <c r="F658" s="6"/>
    </row>
    <row r="659" spans="2:6">
      <c r="B659" s="6"/>
      <c r="F659" s="6"/>
    </row>
    <row r="660" spans="2:6">
      <c r="B660" s="6"/>
      <c r="F660" s="6"/>
    </row>
    <row r="661" spans="2:6">
      <c r="B661" s="6"/>
      <c r="F661" s="6"/>
    </row>
    <row r="662" spans="2:6">
      <c r="B662" s="6"/>
      <c r="F662" s="6"/>
    </row>
    <row r="663" spans="2:6">
      <c r="B663" s="6"/>
      <c r="F663" s="6"/>
    </row>
    <row r="664" spans="2:6">
      <c r="B664" s="6"/>
      <c r="F664" s="6"/>
    </row>
    <row r="665" spans="2:6">
      <c r="B665" s="6"/>
      <c r="F665" s="6"/>
    </row>
    <row r="666" spans="2:6">
      <c r="B666" s="6"/>
      <c r="F666" s="6"/>
    </row>
    <row r="667" spans="2:6">
      <c r="B667" s="6"/>
      <c r="F667" s="6"/>
    </row>
    <row r="668" spans="2:6">
      <c r="B668" s="6"/>
      <c r="F668" s="6"/>
    </row>
    <row r="669" spans="2:6">
      <c r="B669" s="6"/>
      <c r="F669" s="6"/>
    </row>
    <row r="670" spans="2:6">
      <c r="B670" s="6"/>
      <c r="F670" s="6"/>
    </row>
    <row r="671" spans="2:6">
      <c r="B671" s="6"/>
      <c r="F671" s="6"/>
    </row>
    <row r="672" spans="2:6">
      <c r="B672" s="6"/>
      <c r="F672" s="6"/>
    </row>
    <row r="673" spans="2:6">
      <c r="B673" s="6"/>
      <c r="F673" s="6"/>
    </row>
    <row r="674" spans="2:6">
      <c r="B674" s="6"/>
      <c r="F674" s="6"/>
    </row>
    <row r="675" spans="2:6">
      <c r="B675" s="6"/>
      <c r="F675" s="6"/>
    </row>
    <row r="676" spans="2:6">
      <c r="B676" s="6"/>
      <c r="F676" s="6"/>
    </row>
    <row r="677" spans="2:6">
      <c r="B677" s="6"/>
      <c r="F677" s="6"/>
    </row>
    <row r="678" spans="2:6">
      <c r="B678" s="6"/>
      <c r="F678" s="6"/>
    </row>
    <row r="679" spans="2:6">
      <c r="B679" s="6"/>
      <c r="F679" s="6"/>
    </row>
    <row r="680" spans="2:6">
      <c r="B680" s="6"/>
      <c r="F680" s="6"/>
    </row>
    <row r="681" spans="2:6">
      <c r="B681" s="6"/>
      <c r="F681" s="6"/>
    </row>
    <row r="682" spans="2:6">
      <c r="B682" s="6"/>
      <c r="F682" s="6"/>
    </row>
    <row r="683" spans="2:6">
      <c r="B683" s="6"/>
      <c r="F683" s="6"/>
    </row>
    <row r="684" spans="2:6">
      <c r="B684" s="6"/>
      <c r="F684" s="6"/>
    </row>
    <row r="685" spans="2:6">
      <c r="B685" s="6"/>
      <c r="F685" s="6"/>
    </row>
    <row r="686" spans="2:6">
      <c r="B686" s="6"/>
      <c r="F686" s="6"/>
    </row>
    <row r="687" spans="2:6">
      <c r="B687" s="6"/>
      <c r="F687" s="6"/>
    </row>
    <row r="688" spans="2:6">
      <c r="B688" s="6"/>
      <c r="F688" s="6"/>
    </row>
    <row r="689" spans="2:6">
      <c r="B689" s="6"/>
      <c r="F689" s="6"/>
    </row>
    <row r="690" spans="2:6">
      <c r="B690" s="6"/>
      <c r="F690" s="6"/>
    </row>
    <row r="691" spans="2:6">
      <c r="B691" s="6"/>
      <c r="F691" s="6"/>
    </row>
    <row r="692" spans="2:6">
      <c r="B692" s="6"/>
      <c r="F692" s="6"/>
    </row>
    <row r="693" spans="2:6">
      <c r="B693" s="6"/>
      <c r="F693" s="6"/>
    </row>
    <row r="694" spans="2:6">
      <c r="B694" s="6"/>
      <c r="F694" s="6"/>
    </row>
    <row r="695" spans="2:6">
      <c r="B695" s="6"/>
      <c r="F695" s="6"/>
    </row>
    <row r="696" spans="2:6">
      <c r="B696" s="6"/>
      <c r="F696" s="6"/>
    </row>
    <row r="697" spans="2:6">
      <c r="B697" s="6"/>
      <c r="F697" s="6"/>
    </row>
    <row r="698" spans="2:6">
      <c r="B698" s="6"/>
      <c r="F698" s="6"/>
    </row>
    <row r="699" spans="2:6">
      <c r="B699" s="6"/>
      <c r="F699" s="6"/>
    </row>
    <row r="700" spans="2:6">
      <c r="B700" s="6"/>
      <c r="F700" s="6"/>
    </row>
    <row r="701" spans="2:6">
      <c r="B701" s="6"/>
      <c r="F701" s="6"/>
    </row>
    <row r="702" spans="2:6">
      <c r="B702" s="6"/>
      <c r="F702" s="6"/>
    </row>
    <row r="703" spans="2:6">
      <c r="B703" s="6"/>
      <c r="F703" s="6"/>
    </row>
    <row r="704" spans="2:6">
      <c r="B704" s="6"/>
      <c r="F704" s="6"/>
    </row>
    <row r="705" spans="2:6">
      <c r="B705" s="6"/>
      <c r="F705" s="6"/>
    </row>
    <row r="706" spans="2:6">
      <c r="B706" s="6"/>
      <c r="F706" s="6"/>
    </row>
    <row r="707" spans="2:6">
      <c r="B707" s="6"/>
      <c r="F707" s="6"/>
    </row>
    <row r="708" spans="2:6">
      <c r="B708" s="6"/>
      <c r="F708" s="6"/>
    </row>
    <row r="709" spans="2:6">
      <c r="B709" s="6"/>
      <c r="F709" s="6"/>
    </row>
    <row r="710" spans="2:6">
      <c r="B710" s="6"/>
      <c r="F710" s="6"/>
    </row>
    <row r="711" spans="2:6">
      <c r="B711" s="6"/>
      <c r="F711" s="6"/>
    </row>
    <row r="712" spans="2:6">
      <c r="B712" s="6"/>
      <c r="F712" s="6"/>
    </row>
    <row r="713" spans="2:6">
      <c r="B713" s="6"/>
      <c r="F713" s="6"/>
    </row>
    <row r="714" spans="2:6">
      <c r="B714" s="6"/>
      <c r="F714" s="6"/>
    </row>
    <row r="715" spans="2:6">
      <c r="B715" s="6"/>
      <c r="F715" s="6"/>
    </row>
    <row r="716" spans="2:6">
      <c r="B716" s="6"/>
      <c r="F716" s="6"/>
    </row>
    <row r="717" spans="2:6">
      <c r="B717" s="6"/>
      <c r="F717" s="6"/>
    </row>
    <row r="718" spans="2:6">
      <c r="B718" s="6"/>
      <c r="F718" s="6"/>
    </row>
    <row r="719" spans="2:6">
      <c r="B719" s="6"/>
      <c r="F719" s="6"/>
    </row>
    <row r="720" spans="2:6">
      <c r="B720" s="6"/>
      <c r="F720" s="6"/>
    </row>
    <row r="721" spans="2:6">
      <c r="B721" s="6"/>
      <c r="F721" s="6"/>
    </row>
    <row r="722" spans="2:6">
      <c r="B722" s="6"/>
      <c r="F722" s="6"/>
    </row>
    <row r="723" spans="2:6">
      <c r="B723" s="6"/>
      <c r="F723" s="6"/>
    </row>
    <row r="724" spans="2:6">
      <c r="B724" s="6"/>
      <c r="F724" s="6"/>
    </row>
    <row r="725" spans="2:6">
      <c r="B725" s="6"/>
      <c r="F725" s="6"/>
    </row>
    <row r="726" spans="2:6">
      <c r="B726" s="6"/>
      <c r="F726" s="6"/>
    </row>
    <row r="727" spans="2:6">
      <c r="B727" s="6"/>
      <c r="F727" s="6"/>
    </row>
    <row r="728" spans="2:6">
      <c r="B728" s="6"/>
      <c r="F728" s="6"/>
    </row>
    <row r="729" spans="2:6">
      <c r="B729" s="6"/>
      <c r="F729" s="6"/>
    </row>
    <row r="730" spans="2:6">
      <c r="B730" s="6"/>
      <c r="F730" s="6"/>
    </row>
    <row r="731" spans="2:6">
      <c r="B731" s="6"/>
      <c r="F731" s="6"/>
    </row>
    <row r="732" spans="2:6">
      <c r="B732" s="6"/>
      <c r="F732" s="6"/>
    </row>
    <row r="733" spans="2:6">
      <c r="B733" s="6"/>
      <c r="F733" s="6"/>
    </row>
    <row r="734" spans="2:6">
      <c r="B734" s="6"/>
      <c r="F734" s="6"/>
    </row>
    <row r="735" spans="2:6">
      <c r="B735" s="6"/>
      <c r="F735" s="6"/>
    </row>
    <row r="736" spans="2:6">
      <c r="B736" s="6"/>
      <c r="F736" s="6"/>
    </row>
    <row r="737" spans="2:6">
      <c r="B737" s="6"/>
      <c r="F737" s="6"/>
    </row>
    <row r="738" spans="2:6">
      <c r="B738" s="6"/>
      <c r="F738" s="6"/>
    </row>
    <row r="739" spans="2:6">
      <c r="B739" s="6"/>
      <c r="F739" s="6"/>
    </row>
    <row r="740" spans="2:6">
      <c r="B740" s="6"/>
      <c r="F740" s="6"/>
    </row>
    <row r="741" spans="2:6">
      <c r="B741" s="6"/>
      <c r="F741" s="6"/>
    </row>
    <row r="742" spans="2:6">
      <c r="B742" s="6"/>
      <c r="F742" s="6"/>
    </row>
    <row r="743" spans="2:6">
      <c r="B743" s="6"/>
      <c r="F743" s="6"/>
    </row>
    <row r="744" spans="2:6">
      <c r="B744" s="6"/>
      <c r="F744" s="6"/>
    </row>
    <row r="745" spans="2:6">
      <c r="B745" s="6"/>
      <c r="F745" s="6"/>
    </row>
    <row r="746" spans="2:6">
      <c r="B746" s="6"/>
      <c r="F746" s="6"/>
    </row>
    <row r="747" spans="2:6">
      <c r="B747" s="6"/>
      <c r="F747" s="6"/>
    </row>
    <row r="748" spans="2:6">
      <c r="B748" s="6"/>
      <c r="F748" s="6"/>
    </row>
    <row r="749" spans="2:6">
      <c r="B749" s="6"/>
      <c r="F749" s="6"/>
    </row>
    <row r="750" spans="2:6">
      <c r="B750" s="6"/>
      <c r="F750" s="6"/>
    </row>
    <row r="751" spans="2:6">
      <c r="B751" s="6"/>
      <c r="F751" s="6"/>
    </row>
    <row r="752" spans="2:6">
      <c r="B752" s="6"/>
      <c r="F752" s="6"/>
    </row>
    <row r="753" spans="2:6">
      <c r="B753" s="6"/>
      <c r="F753" s="6"/>
    </row>
    <row r="754" spans="2:6">
      <c r="B754" s="6"/>
      <c r="F754" s="6"/>
    </row>
    <row r="755" spans="2:6">
      <c r="B755" s="6"/>
      <c r="F755" s="6"/>
    </row>
    <row r="756" spans="2:6">
      <c r="B756" s="6"/>
      <c r="F756" s="6"/>
    </row>
    <row r="757" spans="2:6">
      <c r="B757" s="6"/>
      <c r="F757" s="6"/>
    </row>
    <row r="758" spans="2:6">
      <c r="B758" s="6"/>
      <c r="F758" s="6"/>
    </row>
    <row r="759" spans="2:6">
      <c r="B759" s="6"/>
      <c r="F759" s="6"/>
    </row>
    <row r="760" spans="2:6">
      <c r="B760" s="6"/>
      <c r="F760" s="6"/>
    </row>
    <row r="761" spans="2:6">
      <c r="B761" s="6"/>
      <c r="F761" s="6"/>
    </row>
    <row r="762" spans="2:6">
      <c r="B762" s="6"/>
      <c r="F762" s="6"/>
    </row>
    <row r="763" spans="2:6">
      <c r="B763" s="6"/>
      <c r="F763" s="6"/>
    </row>
    <row r="764" spans="2:6">
      <c r="B764" s="6"/>
      <c r="F764" s="6"/>
    </row>
    <row r="765" spans="2:6">
      <c r="B765" s="6"/>
      <c r="F765" s="6"/>
    </row>
    <row r="766" spans="2:6">
      <c r="B766" s="6"/>
      <c r="F766" s="6"/>
    </row>
    <row r="767" spans="2:6">
      <c r="B767" s="6"/>
      <c r="F767" s="6"/>
    </row>
    <row r="768" spans="2:6">
      <c r="B768" s="6"/>
      <c r="F768" s="6"/>
    </row>
    <row r="769" spans="2:6">
      <c r="B769" s="6"/>
      <c r="F769" s="6"/>
    </row>
    <row r="770" spans="2:6">
      <c r="B770" s="6"/>
      <c r="F770" s="6"/>
    </row>
    <row r="771" spans="2:6">
      <c r="B771" s="6"/>
      <c r="F771" s="6"/>
    </row>
    <row r="772" spans="2:6">
      <c r="B772" s="6"/>
      <c r="F772" s="6"/>
    </row>
    <row r="773" spans="2:6">
      <c r="B773" s="6"/>
      <c r="F773" s="6"/>
    </row>
    <row r="774" spans="2:6">
      <c r="B774" s="6"/>
      <c r="F774" s="6"/>
    </row>
    <row r="775" spans="2:6">
      <c r="B775" s="6"/>
      <c r="F775" s="6"/>
    </row>
    <row r="776" spans="2:6">
      <c r="B776" s="6"/>
      <c r="F776" s="6"/>
    </row>
    <row r="777" spans="2:6">
      <c r="B777" s="6"/>
      <c r="F777" s="6"/>
    </row>
    <row r="778" spans="2:6">
      <c r="B778" s="6"/>
      <c r="F778" s="6"/>
    </row>
    <row r="779" spans="2:6">
      <c r="B779" s="6"/>
      <c r="F779" s="6"/>
    </row>
    <row r="780" spans="2:6">
      <c r="B780" s="6"/>
      <c r="F780" s="6"/>
    </row>
    <row r="781" spans="2:6">
      <c r="B781" s="6"/>
      <c r="F781" s="6"/>
    </row>
    <row r="782" spans="2:6">
      <c r="B782" s="6"/>
      <c r="F782" s="6"/>
    </row>
    <row r="783" spans="2:6">
      <c r="B783" s="6"/>
      <c r="F783" s="6"/>
    </row>
    <row r="784" spans="2:6">
      <c r="B784" s="6"/>
      <c r="F784" s="6"/>
    </row>
    <row r="785" spans="2:6">
      <c r="B785" s="6"/>
      <c r="F785" s="6"/>
    </row>
    <row r="786" spans="2:6">
      <c r="B786" s="6"/>
      <c r="F786" s="6"/>
    </row>
    <row r="787" spans="2:6">
      <c r="B787" s="6"/>
      <c r="F787" s="6"/>
    </row>
    <row r="788" spans="2:6">
      <c r="B788" s="6"/>
      <c r="F788" s="6"/>
    </row>
    <row r="789" spans="2:6">
      <c r="B789" s="6"/>
      <c r="F789" s="6"/>
    </row>
    <row r="790" spans="2:6">
      <c r="B790" s="6"/>
      <c r="F790" s="6"/>
    </row>
    <row r="791" spans="2:6">
      <c r="B791" s="6"/>
      <c r="F791" s="6"/>
    </row>
    <row r="792" spans="2:6">
      <c r="B792" s="6"/>
      <c r="F792" s="6"/>
    </row>
    <row r="793" spans="2:6">
      <c r="B793" s="6"/>
      <c r="F793" s="6"/>
    </row>
    <row r="794" spans="2:6">
      <c r="B794" s="6"/>
      <c r="F794" s="6"/>
    </row>
    <row r="795" spans="2:6">
      <c r="B795" s="6"/>
      <c r="F795" s="6"/>
    </row>
    <row r="796" spans="2:6">
      <c r="B796" s="6"/>
      <c r="F796" s="6"/>
    </row>
    <row r="797" spans="2:6">
      <c r="B797" s="6"/>
      <c r="F797" s="6"/>
    </row>
    <row r="798" spans="2:6">
      <c r="B798" s="6"/>
      <c r="F798" s="6"/>
    </row>
    <row r="799" spans="2:6">
      <c r="B799" s="6"/>
      <c r="F799" s="6"/>
    </row>
    <row r="800" spans="2:6">
      <c r="B800" s="6"/>
      <c r="F800" s="6"/>
    </row>
    <row r="801" spans="2:6">
      <c r="B801" s="6"/>
      <c r="F801" s="6"/>
    </row>
    <row r="802" spans="2:6">
      <c r="B802" s="6"/>
      <c r="F802" s="6"/>
    </row>
    <row r="803" spans="2:6">
      <c r="B803" s="6"/>
      <c r="F803" s="6"/>
    </row>
    <row r="804" spans="2:6">
      <c r="B804" s="6"/>
      <c r="F804" s="6"/>
    </row>
    <row r="805" spans="2:6">
      <c r="B805" s="6"/>
      <c r="F805" s="6"/>
    </row>
    <row r="806" spans="2:6">
      <c r="B806" s="6"/>
      <c r="F806" s="6"/>
    </row>
    <row r="807" spans="2:6">
      <c r="B807" s="6"/>
      <c r="F807" s="6"/>
    </row>
    <row r="808" spans="2:6">
      <c r="B808" s="6"/>
      <c r="F808" s="6"/>
    </row>
    <row r="809" spans="2:6">
      <c r="B809" s="6"/>
      <c r="F809" s="6"/>
    </row>
    <row r="810" spans="2:6">
      <c r="B810" s="6"/>
      <c r="F810" s="6"/>
    </row>
    <row r="811" spans="2:6">
      <c r="B811" s="6"/>
      <c r="F811" s="6"/>
    </row>
    <row r="812" spans="2:6">
      <c r="B812" s="6"/>
      <c r="F812" s="6"/>
    </row>
    <row r="813" spans="2:6">
      <c r="B813" s="6"/>
      <c r="F813" s="6"/>
    </row>
    <row r="814" spans="2:6">
      <c r="B814" s="6"/>
      <c r="F814" s="6"/>
    </row>
    <row r="815" spans="2:6">
      <c r="B815" s="6"/>
      <c r="F815" s="6"/>
    </row>
    <row r="816" spans="2:6">
      <c r="B816" s="6"/>
      <c r="F816" s="6"/>
    </row>
    <row r="817" spans="2:6">
      <c r="B817" s="6"/>
      <c r="F817" s="6"/>
    </row>
    <row r="818" spans="2:6">
      <c r="B818" s="6"/>
      <c r="F818" s="6"/>
    </row>
    <row r="819" spans="2:6">
      <c r="B819" s="6"/>
      <c r="F819" s="6"/>
    </row>
    <row r="820" spans="2:6">
      <c r="B820" s="6"/>
      <c r="F820" s="6"/>
    </row>
    <row r="821" spans="2:6">
      <c r="B821" s="6"/>
      <c r="F821" s="6"/>
    </row>
    <row r="822" spans="2:6">
      <c r="B822" s="6"/>
      <c r="F822" s="6"/>
    </row>
    <row r="823" spans="2:6">
      <c r="B823" s="6"/>
      <c r="F823" s="6"/>
    </row>
    <row r="824" spans="2:6">
      <c r="B824" s="6"/>
      <c r="F824" s="6"/>
    </row>
  </sheetData>
  <phoneticPr fontId="7" type="noConversion"/>
  <hyperlinks>
    <hyperlink ref="P59" r:id="rId1" display="http://www.konkoly.hu/cgi-bin/IBVS?2161"/>
    <hyperlink ref="P60" r:id="rId2" display="http://www.konkoly.hu/cgi-bin/IBVS?2161"/>
    <hyperlink ref="P61" r:id="rId3" display="http://www.konkoly.hu/cgi-bin/IBVS?2161"/>
    <hyperlink ref="P52" r:id="rId4" display="http://var.astro.cz/oejv/issues/oejv0074.pdf"/>
    <hyperlink ref="P54" r:id="rId5" display="http://var.astro.cz/oejv/issues/oejv0003.pdf"/>
    <hyperlink ref="P55" r:id="rId6" display="http://var.astro.cz/oejv/issues/oejv0003.pdf"/>
    <hyperlink ref="P74" r:id="rId7" display="http://var.astro.cz/oejv/issues/oejv0074.pdf"/>
    <hyperlink ref="P56" r:id="rId8" display="http://www.bav-astro.de/sfs/BAVM_link.php?BAVMnr=186"/>
    <hyperlink ref="P57" r:id="rId9" display="http://www.bav-astro.de/sfs/BAVM_link.php?BAVMnr=220"/>
    <hyperlink ref="P75" r:id="rId10" display="http://www.bav-astro.de/sfs/BAVM_link.php?BAVMnr=225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Active</vt:lpstr>
      <vt:lpstr>A (old)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2024-01-23T03:27:24Z</dcterms:modified>
</cp:coreProperties>
</file>