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66C9870B-BDBC-496E-B5FA-4A45308DE70A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Q92" i="1" l="1"/>
  <c r="Q93" i="1"/>
  <c r="Q94" i="1"/>
  <c r="E75" i="1"/>
  <c r="F75" i="1"/>
  <c r="E78" i="1"/>
  <c r="F78" i="1"/>
  <c r="E84" i="1"/>
  <c r="F84" i="1"/>
  <c r="E87" i="1"/>
  <c r="F87" i="1"/>
  <c r="Q89" i="1"/>
  <c r="Q90" i="1"/>
  <c r="Q91" i="1"/>
  <c r="Q88" i="1"/>
  <c r="C7" i="1"/>
  <c r="E92" i="1"/>
  <c r="F92" i="1"/>
  <c r="C8" i="1"/>
  <c r="E54" i="1"/>
  <c r="F54" i="1"/>
  <c r="Q86" i="1"/>
  <c r="Q83" i="1"/>
  <c r="Q82" i="1"/>
  <c r="Q80" i="1"/>
  <c r="Q75" i="1"/>
  <c r="Q69" i="1"/>
  <c r="E69" i="1"/>
  <c r="F69" i="1"/>
  <c r="G69" i="1"/>
  <c r="J69" i="1"/>
  <c r="Q68" i="1"/>
  <c r="E68" i="1"/>
  <c r="F68" i="1"/>
  <c r="G68" i="1"/>
  <c r="I68" i="1"/>
  <c r="Q67" i="1"/>
  <c r="E67" i="1"/>
  <c r="F67" i="1"/>
  <c r="G67" i="1"/>
  <c r="I67" i="1"/>
  <c r="Q65" i="1"/>
  <c r="E65" i="1"/>
  <c r="F65" i="1"/>
  <c r="G65" i="1"/>
  <c r="J65" i="1"/>
  <c r="Q63" i="1"/>
  <c r="E63" i="1"/>
  <c r="F63" i="1"/>
  <c r="G63" i="1"/>
  <c r="I63" i="1"/>
  <c r="Q62" i="1"/>
  <c r="E62" i="1"/>
  <c r="F62" i="1"/>
  <c r="G62" i="1"/>
  <c r="I62" i="1"/>
  <c r="Q61" i="1"/>
  <c r="E61" i="1"/>
  <c r="F61" i="1"/>
  <c r="G61" i="1"/>
  <c r="J61" i="1"/>
  <c r="Q60" i="1"/>
  <c r="E60" i="1"/>
  <c r="F60" i="1"/>
  <c r="G60" i="1"/>
  <c r="I60" i="1"/>
  <c r="Q58" i="1"/>
  <c r="E58" i="1"/>
  <c r="F58" i="1"/>
  <c r="G58" i="1"/>
  <c r="I58" i="1"/>
  <c r="Q57" i="1"/>
  <c r="E57" i="1"/>
  <c r="F57" i="1"/>
  <c r="G57" i="1"/>
  <c r="I57" i="1"/>
  <c r="Q55" i="1"/>
  <c r="E55" i="1"/>
  <c r="F55" i="1"/>
  <c r="G55" i="1"/>
  <c r="I55" i="1"/>
  <c r="Q50" i="1"/>
  <c r="E50" i="1"/>
  <c r="F50" i="1"/>
  <c r="G50" i="1"/>
  <c r="I50" i="1"/>
  <c r="Q49" i="1"/>
  <c r="E49" i="1"/>
  <c r="F49" i="1"/>
  <c r="G49" i="1"/>
  <c r="J49" i="1"/>
  <c r="Q46" i="1"/>
  <c r="E46" i="1"/>
  <c r="F46" i="1"/>
  <c r="G46" i="1"/>
  <c r="I46" i="1"/>
  <c r="Q45" i="1"/>
  <c r="E45" i="1"/>
  <c r="F45" i="1"/>
  <c r="G45" i="1"/>
  <c r="I45" i="1"/>
  <c r="Q44" i="1"/>
  <c r="E44" i="1"/>
  <c r="F44" i="1"/>
  <c r="G44" i="1"/>
  <c r="I44" i="1"/>
  <c r="Q43" i="1"/>
  <c r="E43" i="1"/>
  <c r="F43" i="1"/>
  <c r="G43" i="1"/>
  <c r="I43" i="1"/>
  <c r="Q42" i="1"/>
  <c r="E42" i="1"/>
  <c r="F42" i="1"/>
  <c r="G42" i="1"/>
  <c r="I42" i="1"/>
  <c r="Q41" i="1"/>
  <c r="E41" i="1"/>
  <c r="F41" i="1"/>
  <c r="G41" i="1"/>
  <c r="I41" i="1"/>
  <c r="Q40" i="1"/>
  <c r="E40" i="1"/>
  <c r="F40" i="1"/>
  <c r="G40" i="1"/>
  <c r="I40" i="1"/>
  <c r="Q39" i="1"/>
  <c r="E39" i="1"/>
  <c r="F39" i="1"/>
  <c r="G39" i="1"/>
  <c r="I39" i="1"/>
  <c r="Q38" i="1"/>
  <c r="E38" i="1"/>
  <c r="F38" i="1"/>
  <c r="G38" i="1"/>
  <c r="I38" i="1"/>
  <c r="Q37" i="1"/>
  <c r="E37" i="1"/>
  <c r="F37" i="1"/>
  <c r="G37" i="1"/>
  <c r="I37" i="1"/>
  <c r="Q36" i="1"/>
  <c r="E36" i="1"/>
  <c r="F36" i="1"/>
  <c r="G36" i="1"/>
  <c r="I36" i="1"/>
  <c r="Q35" i="1"/>
  <c r="E35" i="1"/>
  <c r="F35" i="1"/>
  <c r="G35" i="1"/>
  <c r="I35" i="1"/>
  <c r="Q34" i="1"/>
  <c r="E34" i="1"/>
  <c r="F34" i="1"/>
  <c r="G34" i="1"/>
  <c r="I34" i="1"/>
  <c r="Q33" i="1"/>
  <c r="E33" i="1"/>
  <c r="F33" i="1"/>
  <c r="G33" i="1"/>
  <c r="I33" i="1"/>
  <c r="Q32" i="1"/>
  <c r="E32" i="1"/>
  <c r="F32" i="1"/>
  <c r="G32" i="1"/>
  <c r="I32" i="1"/>
  <c r="Q31" i="1"/>
  <c r="E31" i="1"/>
  <c r="F31" i="1"/>
  <c r="G31" i="1"/>
  <c r="I31" i="1"/>
  <c r="Q30" i="1"/>
  <c r="E30" i="1"/>
  <c r="F30" i="1"/>
  <c r="G30" i="1"/>
  <c r="I30" i="1"/>
  <c r="Q29" i="1"/>
  <c r="E29" i="1"/>
  <c r="F29" i="1"/>
  <c r="G29" i="1"/>
  <c r="I29" i="1"/>
  <c r="Q28" i="1"/>
  <c r="E28" i="1"/>
  <c r="F28" i="1"/>
  <c r="G28" i="1"/>
  <c r="I28" i="1"/>
  <c r="Q27" i="1"/>
  <c r="E27" i="1"/>
  <c r="F27" i="1"/>
  <c r="G27" i="1"/>
  <c r="I27" i="1"/>
  <c r="Q26" i="1"/>
  <c r="E26" i="1"/>
  <c r="F26" i="1"/>
  <c r="G26" i="1"/>
  <c r="I26" i="1"/>
  <c r="Q25" i="1"/>
  <c r="E25" i="1"/>
  <c r="F25" i="1"/>
  <c r="G25" i="1"/>
  <c r="I25" i="1"/>
  <c r="Q24" i="1"/>
  <c r="E24" i="1"/>
  <c r="F24" i="1"/>
  <c r="G24" i="1"/>
  <c r="I24" i="1"/>
  <c r="Q23" i="1"/>
  <c r="E23" i="1"/>
  <c r="F23" i="1"/>
  <c r="G23" i="1"/>
  <c r="I23" i="1"/>
  <c r="Q22" i="1"/>
  <c r="E22" i="1"/>
  <c r="F22" i="1"/>
  <c r="G22" i="1"/>
  <c r="I22" i="1"/>
  <c r="Q21" i="1"/>
  <c r="E21" i="1"/>
  <c r="F21" i="1"/>
  <c r="G21" i="1"/>
  <c r="I21" i="1"/>
  <c r="Q87" i="1"/>
  <c r="G64" i="2"/>
  <c r="C64" i="2"/>
  <c r="G18" i="2"/>
  <c r="C18" i="2"/>
  <c r="C48" i="1"/>
  <c r="G17" i="2"/>
  <c r="C17" i="2"/>
  <c r="E17" i="2"/>
  <c r="G63" i="2"/>
  <c r="C63" i="2"/>
  <c r="G62" i="2"/>
  <c r="C62" i="2"/>
  <c r="G16" i="2"/>
  <c r="C16" i="2"/>
  <c r="G61" i="2"/>
  <c r="C61" i="2"/>
  <c r="G15" i="2"/>
  <c r="C15" i="2"/>
  <c r="G14" i="2"/>
  <c r="C14" i="2"/>
  <c r="E14" i="2"/>
  <c r="G13" i="2"/>
  <c r="C13" i="2"/>
  <c r="G60" i="2"/>
  <c r="C60" i="2"/>
  <c r="E60" i="2"/>
  <c r="G59" i="2"/>
  <c r="C59" i="2"/>
  <c r="E59" i="2"/>
  <c r="G58" i="2"/>
  <c r="C58" i="2"/>
  <c r="E58" i="2"/>
  <c r="G12" i="2"/>
  <c r="C12" i="2"/>
  <c r="G11" i="2"/>
  <c r="C11" i="2"/>
  <c r="G57" i="2"/>
  <c r="C57" i="2"/>
  <c r="E57" i="2"/>
  <c r="G56" i="2"/>
  <c r="C56" i="2"/>
  <c r="E56" i="2"/>
  <c r="G55" i="2"/>
  <c r="C55" i="2"/>
  <c r="E55" i="2"/>
  <c r="G54" i="2"/>
  <c r="C54" i="2"/>
  <c r="E54" i="2"/>
  <c r="G53" i="2"/>
  <c r="C53" i="2"/>
  <c r="E53" i="2"/>
  <c r="G52" i="2"/>
  <c r="C52" i="2"/>
  <c r="E52" i="2"/>
  <c r="G51" i="2"/>
  <c r="C51" i="2"/>
  <c r="E51" i="2"/>
  <c r="G50" i="2"/>
  <c r="C50" i="2"/>
  <c r="E50" i="2"/>
  <c r="G49" i="2"/>
  <c r="C49" i="2"/>
  <c r="E49" i="2"/>
  <c r="G48" i="2"/>
  <c r="C48" i="2"/>
  <c r="E48" i="2"/>
  <c r="G47" i="2"/>
  <c r="C47" i="2"/>
  <c r="E47" i="2"/>
  <c r="G46" i="2"/>
  <c r="C46" i="2"/>
  <c r="E46" i="2"/>
  <c r="G45" i="2"/>
  <c r="C45" i="2"/>
  <c r="E45" i="2"/>
  <c r="G44" i="2"/>
  <c r="C44" i="2"/>
  <c r="E44" i="2"/>
  <c r="G43" i="2"/>
  <c r="C43" i="2"/>
  <c r="E43" i="2"/>
  <c r="G42" i="2"/>
  <c r="C42" i="2"/>
  <c r="E42" i="2"/>
  <c r="G41" i="2"/>
  <c r="C41" i="2"/>
  <c r="E41" i="2"/>
  <c r="G40" i="2"/>
  <c r="C40" i="2"/>
  <c r="E40" i="2"/>
  <c r="G39" i="2"/>
  <c r="C39" i="2"/>
  <c r="E39" i="2"/>
  <c r="G38" i="2"/>
  <c r="C38" i="2"/>
  <c r="E38" i="2"/>
  <c r="G37" i="2"/>
  <c r="C37" i="2"/>
  <c r="E37" i="2"/>
  <c r="G36" i="2"/>
  <c r="C36" i="2"/>
  <c r="E36" i="2"/>
  <c r="G35" i="2"/>
  <c r="C35" i="2"/>
  <c r="E35" i="2"/>
  <c r="G34" i="2"/>
  <c r="C34" i="2"/>
  <c r="E34" i="2"/>
  <c r="G33" i="2"/>
  <c r="C33" i="2"/>
  <c r="E33" i="2"/>
  <c r="G32" i="2"/>
  <c r="C32" i="2"/>
  <c r="E32" i="2"/>
  <c r="G31" i="2"/>
  <c r="C31" i="2"/>
  <c r="E31" i="2"/>
  <c r="G30" i="2"/>
  <c r="C30" i="2"/>
  <c r="E30" i="2"/>
  <c r="G29" i="2"/>
  <c r="C29" i="2"/>
  <c r="E29" i="2"/>
  <c r="G28" i="2"/>
  <c r="C28" i="2"/>
  <c r="E28" i="2"/>
  <c r="G27" i="2"/>
  <c r="C27" i="2"/>
  <c r="E27" i="2"/>
  <c r="G26" i="2"/>
  <c r="C26" i="2"/>
  <c r="E26" i="2"/>
  <c r="G25" i="2"/>
  <c r="C25" i="2"/>
  <c r="E25" i="2"/>
  <c r="G24" i="2"/>
  <c r="C24" i="2"/>
  <c r="E24" i="2"/>
  <c r="G23" i="2"/>
  <c r="C23" i="2"/>
  <c r="E23" i="2"/>
  <c r="G22" i="2"/>
  <c r="C22" i="2"/>
  <c r="E22" i="2"/>
  <c r="G21" i="2"/>
  <c r="C21" i="2"/>
  <c r="E21" i="2"/>
  <c r="G20" i="2"/>
  <c r="C20" i="2"/>
  <c r="E20" i="2"/>
  <c r="G19" i="2"/>
  <c r="C19" i="2"/>
  <c r="E19" i="2"/>
  <c r="H64" i="2"/>
  <c r="B64" i="2"/>
  <c r="D64" i="2"/>
  <c r="A64" i="2"/>
  <c r="H18" i="2"/>
  <c r="B18" i="2"/>
  <c r="D18" i="2"/>
  <c r="A18" i="2"/>
  <c r="H17" i="2"/>
  <c r="B17" i="2"/>
  <c r="D17" i="2"/>
  <c r="A17" i="2"/>
  <c r="H63" i="2"/>
  <c r="B63" i="2"/>
  <c r="D63" i="2"/>
  <c r="A63" i="2"/>
  <c r="H62" i="2"/>
  <c r="B62" i="2"/>
  <c r="D62" i="2"/>
  <c r="A62" i="2"/>
  <c r="H16" i="2"/>
  <c r="B16" i="2"/>
  <c r="D16" i="2"/>
  <c r="A16" i="2"/>
  <c r="H61" i="2"/>
  <c r="B61" i="2"/>
  <c r="D61" i="2"/>
  <c r="A61" i="2"/>
  <c r="H15" i="2"/>
  <c r="B15" i="2"/>
  <c r="D15" i="2"/>
  <c r="A15" i="2"/>
  <c r="H14" i="2"/>
  <c r="B14" i="2"/>
  <c r="D14" i="2"/>
  <c r="A14" i="2"/>
  <c r="H13" i="2"/>
  <c r="B13" i="2"/>
  <c r="D13" i="2"/>
  <c r="A13" i="2"/>
  <c r="H60" i="2"/>
  <c r="B60" i="2"/>
  <c r="D60" i="2"/>
  <c r="A60" i="2"/>
  <c r="H59" i="2"/>
  <c r="B59" i="2"/>
  <c r="D59" i="2"/>
  <c r="A59" i="2"/>
  <c r="H58" i="2"/>
  <c r="B58" i="2"/>
  <c r="D58" i="2"/>
  <c r="A58" i="2"/>
  <c r="H12" i="2"/>
  <c r="B12" i="2"/>
  <c r="D12" i="2"/>
  <c r="A12" i="2"/>
  <c r="H11" i="2"/>
  <c r="B11" i="2"/>
  <c r="D11" i="2"/>
  <c r="A11" i="2"/>
  <c r="H57" i="2"/>
  <c r="B57" i="2"/>
  <c r="D57" i="2"/>
  <c r="A57" i="2"/>
  <c r="H56" i="2"/>
  <c r="B56" i="2"/>
  <c r="D56" i="2"/>
  <c r="A56" i="2"/>
  <c r="H55" i="2"/>
  <c r="B55" i="2"/>
  <c r="D55" i="2"/>
  <c r="A55" i="2"/>
  <c r="H54" i="2"/>
  <c r="B54" i="2"/>
  <c r="D54" i="2"/>
  <c r="A54" i="2"/>
  <c r="H53" i="2"/>
  <c r="B53" i="2"/>
  <c r="D53" i="2"/>
  <c r="A53" i="2"/>
  <c r="H52" i="2"/>
  <c r="B52" i="2"/>
  <c r="D52" i="2"/>
  <c r="A52" i="2"/>
  <c r="H51" i="2"/>
  <c r="B51" i="2"/>
  <c r="D51" i="2"/>
  <c r="A51" i="2"/>
  <c r="H50" i="2"/>
  <c r="B50" i="2"/>
  <c r="D50" i="2"/>
  <c r="A50" i="2"/>
  <c r="H49" i="2"/>
  <c r="B49" i="2"/>
  <c r="D49" i="2"/>
  <c r="A49" i="2"/>
  <c r="H48" i="2"/>
  <c r="B48" i="2"/>
  <c r="D48" i="2"/>
  <c r="A48" i="2"/>
  <c r="H47" i="2"/>
  <c r="B47" i="2"/>
  <c r="D47" i="2"/>
  <c r="A47" i="2"/>
  <c r="H46" i="2"/>
  <c r="B46" i="2"/>
  <c r="D46" i="2"/>
  <c r="A46" i="2"/>
  <c r="H45" i="2"/>
  <c r="B45" i="2"/>
  <c r="D45" i="2"/>
  <c r="A45" i="2"/>
  <c r="H44" i="2"/>
  <c r="B44" i="2"/>
  <c r="D44" i="2"/>
  <c r="A44" i="2"/>
  <c r="H43" i="2"/>
  <c r="B43" i="2"/>
  <c r="D43" i="2"/>
  <c r="A43" i="2"/>
  <c r="H42" i="2"/>
  <c r="B42" i="2"/>
  <c r="D42" i="2"/>
  <c r="A42" i="2"/>
  <c r="H41" i="2"/>
  <c r="B41" i="2"/>
  <c r="D41" i="2"/>
  <c r="A41" i="2"/>
  <c r="H40" i="2"/>
  <c r="B40" i="2"/>
  <c r="D40" i="2"/>
  <c r="A40" i="2"/>
  <c r="H39" i="2"/>
  <c r="B39" i="2"/>
  <c r="D39" i="2"/>
  <c r="A39" i="2"/>
  <c r="H38" i="2"/>
  <c r="B38" i="2"/>
  <c r="D38" i="2"/>
  <c r="A38" i="2"/>
  <c r="H37" i="2"/>
  <c r="B37" i="2"/>
  <c r="D37" i="2"/>
  <c r="A37" i="2"/>
  <c r="H36" i="2"/>
  <c r="B36" i="2"/>
  <c r="D36" i="2"/>
  <c r="A36" i="2"/>
  <c r="H35" i="2"/>
  <c r="B35" i="2"/>
  <c r="D35" i="2"/>
  <c r="A35" i="2"/>
  <c r="H34" i="2"/>
  <c r="B34" i="2"/>
  <c r="D34" i="2"/>
  <c r="A34" i="2"/>
  <c r="H33" i="2"/>
  <c r="B33" i="2"/>
  <c r="D33" i="2"/>
  <c r="A33" i="2"/>
  <c r="H32" i="2"/>
  <c r="B32" i="2"/>
  <c r="D32" i="2"/>
  <c r="A32" i="2"/>
  <c r="H31" i="2"/>
  <c r="B31" i="2"/>
  <c r="D31" i="2"/>
  <c r="A31" i="2"/>
  <c r="H30" i="2"/>
  <c r="B30" i="2"/>
  <c r="D30" i="2"/>
  <c r="A30" i="2"/>
  <c r="H29" i="2"/>
  <c r="B29" i="2"/>
  <c r="D29" i="2"/>
  <c r="A29" i="2"/>
  <c r="H28" i="2"/>
  <c r="B28" i="2"/>
  <c r="D28" i="2"/>
  <c r="A28" i="2"/>
  <c r="H27" i="2"/>
  <c r="B27" i="2"/>
  <c r="D27" i="2"/>
  <c r="A27" i="2"/>
  <c r="H26" i="2"/>
  <c r="B26" i="2"/>
  <c r="D26" i="2"/>
  <c r="A26" i="2"/>
  <c r="H25" i="2"/>
  <c r="B25" i="2"/>
  <c r="D25" i="2"/>
  <c r="A25" i="2"/>
  <c r="H24" i="2"/>
  <c r="B24" i="2"/>
  <c r="D24" i="2"/>
  <c r="A24" i="2"/>
  <c r="H23" i="2"/>
  <c r="B23" i="2"/>
  <c r="D23" i="2"/>
  <c r="A23" i="2"/>
  <c r="H22" i="2"/>
  <c r="B22" i="2"/>
  <c r="D22" i="2"/>
  <c r="A22" i="2"/>
  <c r="H21" i="2"/>
  <c r="B21" i="2"/>
  <c r="D21" i="2"/>
  <c r="A21" i="2"/>
  <c r="H20" i="2"/>
  <c r="B20" i="2"/>
  <c r="D20" i="2"/>
  <c r="A20" i="2"/>
  <c r="H19" i="2"/>
  <c r="B19" i="2"/>
  <c r="D19" i="2"/>
  <c r="A19" i="2"/>
  <c r="C9" i="1"/>
  <c r="D9" i="1"/>
  <c r="E47" i="1"/>
  <c r="F47" i="1"/>
  <c r="G47" i="1"/>
  <c r="I47" i="1"/>
  <c r="E51" i="1"/>
  <c r="F51" i="1"/>
  <c r="U51" i="1"/>
  <c r="E53" i="1"/>
  <c r="F53" i="1"/>
  <c r="U53" i="1"/>
  <c r="E64" i="1"/>
  <c r="F64" i="1"/>
  <c r="U64" i="1"/>
  <c r="E66" i="1"/>
  <c r="F66" i="1"/>
  <c r="U66" i="1"/>
  <c r="E56" i="1"/>
  <c r="F56" i="1"/>
  <c r="U56" i="1"/>
  <c r="E59" i="1"/>
  <c r="F59" i="1"/>
  <c r="G59" i="1"/>
  <c r="I59" i="1"/>
  <c r="E48" i="1"/>
  <c r="F48" i="1"/>
  <c r="G48" i="1"/>
  <c r="H48" i="1"/>
  <c r="Q70" i="1"/>
  <c r="Q72" i="1"/>
  <c r="Q84" i="1"/>
  <c r="Q85" i="1"/>
  <c r="Q71" i="1"/>
  <c r="Q73" i="1"/>
  <c r="F16" i="1"/>
  <c r="F17" i="1" s="1"/>
  <c r="C17" i="1"/>
  <c r="Q76" i="1"/>
  <c r="Q48" i="1"/>
  <c r="Q51" i="1"/>
  <c r="Q52" i="1"/>
  <c r="Q53" i="1"/>
  <c r="Q54" i="1"/>
  <c r="Q56" i="1"/>
  <c r="Q59" i="1"/>
  <c r="Q64" i="1"/>
  <c r="Q66" i="1"/>
  <c r="Q74" i="1"/>
  <c r="Q77" i="1"/>
  <c r="Q78" i="1"/>
  <c r="Q79" i="1"/>
  <c r="Q81" i="1"/>
  <c r="Q47" i="1"/>
  <c r="E18" i="2"/>
  <c r="E11" i="2"/>
  <c r="E12" i="2"/>
  <c r="E64" i="2"/>
  <c r="E70" i="1"/>
  <c r="F70" i="1"/>
  <c r="E94" i="1"/>
  <c r="F94" i="1"/>
  <c r="G93" i="1"/>
  <c r="K93" i="1"/>
  <c r="E90" i="1"/>
  <c r="F90" i="1"/>
  <c r="G90" i="1"/>
  <c r="K90" i="1"/>
  <c r="E80" i="1"/>
  <c r="F80" i="1"/>
  <c r="G80" i="1"/>
  <c r="I80" i="1"/>
  <c r="E72" i="1"/>
  <c r="F72" i="1"/>
  <c r="G72" i="1"/>
  <c r="I72" i="1"/>
  <c r="U54" i="1"/>
  <c r="E52" i="1"/>
  <c r="F52" i="1"/>
  <c r="G52" i="1"/>
  <c r="I52" i="1"/>
  <c r="G88" i="1"/>
  <c r="K88" i="1"/>
  <c r="E86" i="1"/>
  <c r="F86" i="1"/>
  <c r="G86" i="1"/>
  <c r="K86" i="1"/>
  <c r="G79" i="1"/>
  <c r="K79" i="1"/>
  <c r="E77" i="1"/>
  <c r="F77" i="1"/>
  <c r="G77" i="1"/>
  <c r="K77" i="1"/>
  <c r="E89" i="1"/>
  <c r="F89" i="1"/>
  <c r="U89" i="1"/>
  <c r="E93" i="1"/>
  <c r="F93" i="1"/>
  <c r="E82" i="1"/>
  <c r="F82" i="1"/>
  <c r="U82" i="1"/>
  <c r="G85" i="1"/>
  <c r="K85" i="1"/>
  <c r="E83" i="1"/>
  <c r="F83" i="1"/>
  <c r="G83" i="1"/>
  <c r="K83" i="1"/>
  <c r="E74" i="1"/>
  <c r="F74" i="1"/>
  <c r="G74" i="1"/>
  <c r="L74" i="1"/>
  <c r="E88" i="1"/>
  <c r="F88" i="1"/>
  <c r="G81" i="1"/>
  <c r="J81" i="1"/>
  <c r="E79" i="1"/>
  <c r="F79" i="1"/>
  <c r="E71" i="1"/>
  <c r="F71" i="1"/>
  <c r="G71" i="1"/>
  <c r="I71" i="1"/>
  <c r="G92" i="1"/>
  <c r="K92" i="1"/>
  <c r="G87" i="1"/>
  <c r="J87" i="1"/>
  <c r="E85" i="1"/>
  <c r="F85" i="1"/>
  <c r="G78" i="1"/>
  <c r="K78" i="1"/>
  <c r="E76" i="1"/>
  <c r="F76" i="1"/>
  <c r="G76" i="1"/>
  <c r="K76" i="1"/>
  <c r="G70" i="1"/>
  <c r="G94" i="1"/>
  <c r="K94" i="1"/>
  <c r="E91" i="1"/>
  <c r="F91" i="1"/>
  <c r="G91" i="1"/>
  <c r="K91" i="1"/>
  <c r="G84" i="1"/>
  <c r="J84" i="1"/>
  <c r="E81" i="1"/>
  <c r="F81" i="1"/>
  <c r="G75" i="1"/>
  <c r="J75" i="1"/>
  <c r="E73" i="1"/>
  <c r="F73" i="1"/>
  <c r="G73" i="1"/>
  <c r="I73" i="1"/>
  <c r="I70" i="1"/>
  <c r="E63" i="2"/>
  <c r="E62" i="2"/>
  <c r="E16" i="2"/>
  <c r="E15" i="2"/>
  <c r="E13" i="2"/>
  <c r="E61" i="2"/>
  <c r="C12" i="1"/>
  <c r="C11" i="1"/>
  <c r="O70" i="1" l="1"/>
  <c r="O91" i="1"/>
  <c r="O75" i="1"/>
  <c r="O86" i="1"/>
  <c r="O81" i="1"/>
  <c r="O71" i="1"/>
  <c r="O88" i="1"/>
  <c r="O76" i="1"/>
  <c r="O89" i="1"/>
  <c r="O78" i="1"/>
  <c r="O73" i="1"/>
  <c r="O83" i="1"/>
  <c r="O87" i="1"/>
  <c r="C15" i="1"/>
  <c r="O92" i="1"/>
  <c r="O79" i="1"/>
  <c r="O80" i="1"/>
  <c r="O74" i="1"/>
  <c r="O77" i="1"/>
  <c r="O94" i="1"/>
  <c r="O82" i="1"/>
  <c r="O84" i="1"/>
  <c r="O72" i="1"/>
  <c r="O85" i="1"/>
  <c r="O93" i="1"/>
  <c r="O90" i="1"/>
  <c r="C16" i="1"/>
  <c r="D18" i="1" s="1"/>
  <c r="C18" i="1" l="1"/>
  <c r="F18" i="1"/>
  <c r="F19" i="1" s="1"/>
</calcChain>
</file>

<file path=xl/sharedStrings.xml><?xml version="1.0" encoding="utf-8"?>
<sst xmlns="http://schemas.openxmlformats.org/spreadsheetml/2006/main" count="638" uniqueCount="303">
  <si>
    <t>VSB-063</t>
  </si>
  <si>
    <t>IBVS 6244</t>
  </si>
  <si>
    <t>IBVS 6196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</si>
  <si>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</si>
  <si>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</si>
  <si>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</si>
  <si>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</si>
  <si>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</si>
  <si>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</si>
  <si>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</si>
  <si>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</si>
  <si>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</si>
  <si>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</si>
  <si>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</si>
  <si>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</si>
  <si>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</si>
  <si>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</si>
  <si>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</si>
  <si>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</si>
  <si>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</si>
  <si>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</si>
  <si>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</si>
  <si>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</si>
  <si>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</si>
  <si>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</si>
  <si>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</si>
  <si>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</si>
  <si>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S6</t>
  </si>
  <si>
    <t>Misc</t>
  </si>
  <si>
    <t>XY Cep / GSC 4479-0492</t>
  </si>
  <si>
    <t>EA/sd</t>
  </si>
  <si>
    <t>Sp:  B8-A0</t>
  </si>
  <si>
    <t>BAC 41,51</t>
  </si>
  <si>
    <t>BRNO 26</t>
  </si>
  <si>
    <t>BAAVSS 60,15</t>
  </si>
  <si>
    <t>II</t>
  </si>
  <si>
    <t>BBSAG Bull.72</t>
  </si>
  <si>
    <t>BBSAG Bull.75</t>
  </si>
  <si>
    <t>IBVS 5224</t>
  </si>
  <si>
    <t>BBSAG 128</t>
  </si>
  <si>
    <t>I</t>
  </si>
  <si>
    <t>IBVS 5676</t>
  </si>
  <si>
    <t>IBVS 5583</t>
  </si>
  <si>
    <t>IBVS 5657</t>
  </si>
  <si>
    <t>Nelson</t>
  </si>
  <si>
    <t>My time zone &gt;&gt;&gt;&gt;&gt;</t>
  </si>
  <si>
    <t>(PST=8, PDT=MDT=7, MDT=CST=6, etc.)</t>
  </si>
  <si>
    <t>na</t>
  </si>
  <si>
    <t>JD today</t>
  </si>
  <si>
    <t>New Cycle</t>
  </si>
  <si>
    <t># of data points:</t>
  </si>
  <si>
    <t>Next ToM</t>
  </si>
  <si>
    <t>Start of linear fit &gt;&gt;&gt;&gt;&gt;&gt;&gt;&gt;&gt;&gt;&gt;&gt;&gt;&gt;&gt;&gt;&gt;&gt;&gt;&gt;&gt;</t>
  </si>
  <si>
    <t>OEJV 0074</t>
  </si>
  <si>
    <t>vis</t>
  </si>
  <si>
    <t>Add cycle</t>
  </si>
  <si>
    <t>Old Cycle</t>
  </si>
  <si>
    <t>JAVSO..40....1</t>
  </si>
  <si>
    <t>IBVS 6042</t>
  </si>
  <si>
    <t>2012JAVSO..40..975</t>
  </si>
  <si>
    <t>IBVS 6070</t>
  </si>
  <si>
    <t>IBVS 6157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</si>
  <si>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</si>
  <si>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</si>
  <si>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</si>
  <si>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</si>
  <si>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</si>
  <si>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</si>
  <si>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</si>
  <si>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</si>
  <si>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</si>
  <si>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</si>
  <si>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 -0.003 </t>
  </si>
  <si>
    <t>F </t>
  </si>
  <si>
    <t>2424963.331 </t>
  </si>
  <si>
    <t> 23.03.1927 19:56 </t>
  </si>
  <si>
    <t> -0.045 </t>
  </si>
  <si>
    <t>P </t>
  </si>
  <si>
    <t> H.Schneller </t>
  </si>
  <si>
    <t> VBB 8.6.44 </t>
  </si>
  <si>
    <t>2425096.494 </t>
  </si>
  <si>
    <t> 03.08.1927 23:51 </t>
  </si>
  <si>
    <t> -0.059 </t>
  </si>
  <si>
    <t>2425110.357 </t>
  </si>
  <si>
    <t> 17.08.1927 20:34 </t>
  </si>
  <si>
    <t> -0.069 </t>
  </si>
  <si>
    <t>2425121.475 </t>
  </si>
  <si>
    <t> 28.08.1927 23:24 </t>
  </si>
  <si>
    <t> -0.049 </t>
  </si>
  <si>
    <t>2425185.340 </t>
  </si>
  <si>
    <t> 31.10.1927 20:09 </t>
  </si>
  <si>
    <t> 0.002 </t>
  </si>
  <si>
    <t>2425429.444 </t>
  </si>
  <si>
    <t> 01.07.1928 22:39 </t>
  </si>
  <si>
    <t> -0.052 </t>
  </si>
  <si>
    <t>2429996.320 </t>
  </si>
  <si>
    <t> 01.01.1941 19:40 </t>
  </si>
  <si>
    <t> -0.048 </t>
  </si>
  <si>
    <t> S.Gaposchkin </t>
  </si>
  <si>
    <t> HA 113.73 </t>
  </si>
  <si>
    <t>2430168.334 </t>
  </si>
  <si>
    <t> 22.06.1941 20:00 </t>
  </si>
  <si>
    <t> -0.054 </t>
  </si>
  <si>
    <t> A.Soloviev </t>
  </si>
  <si>
    <t> AC 19.3 </t>
  </si>
  <si>
    <t>2430587.271 </t>
  </si>
  <si>
    <t> 15.08.1942 18:30 </t>
  </si>
  <si>
    <t> -0.071 </t>
  </si>
  <si>
    <t>2430612.276 </t>
  </si>
  <si>
    <t> 09.09.1942 18:37 </t>
  </si>
  <si>
    <t> -0.037 </t>
  </si>
  <si>
    <t>2430698.207 </t>
  </si>
  <si>
    <t> 04.12.1942 16:58 </t>
  </si>
  <si>
    <t> -0.116 </t>
  </si>
  <si>
    <t>2432615.467 </t>
  </si>
  <si>
    <t> 04.03.1948 23:12 </t>
  </si>
  <si>
    <t>V </t>
  </si>
  <si>
    <t> A.Szczepanowska </t>
  </si>
  <si>
    <t> AAC 5.75 </t>
  </si>
  <si>
    <t>2433514.465 </t>
  </si>
  <si>
    <t> 20.08.1950 23:09 </t>
  </si>
  <si>
    <t>2433950.046 </t>
  </si>
  <si>
    <t> 30.10.1951 13:06 </t>
  </si>
  <si>
    <t> -0.023 </t>
  </si>
  <si>
    <t> S.Kaho </t>
  </si>
  <si>
    <t> BTOK 49.384 </t>
  </si>
  <si>
    <t>2436985.391 </t>
  </si>
  <si>
    <t> 20.02.1960 21:23 </t>
  </si>
  <si>
    <t> -0.010 </t>
  </si>
  <si>
    <t> T.Berthold </t>
  </si>
  <si>
    <t> HABZ 71 </t>
  </si>
  <si>
    <t>2439027.430 </t>
  </si>
  <si>
    <t> 23.09.1965 22:19 </t>
  </si>
  <si>
    <t>2439027.482 </t>
  </si>
  <si>
    <t> 23.09.1965 23:34 </t>
  </si>
  <si>
    <t> 0.029 </t>
  </si>
  <si>
    <t> A.Paschke </t>
  </si>
  <si>
    <t> BRNO 5 </t>
  </si>
  <si>
    <t>2441599.452 </t>
  </si>
  <si>
    <t> 08.10.1972 22:50 </t>
  </si>
  <si>
    <t> 0.012 </t>
  </si>
  <si>
    <t>2441602.265 </t>
  </si>
  <si>
    <t> 11.10.1972 18:21 </t>
  </si>
  <si>
    <t> 0.051 </t>
  </si>
  <si>
    <t>2442007.304 </t>
  </si>
  <si>
    <t> 20.11.1973 19:17 </t>
  </si>
  <si>
    <t> 0.009 </t>
  </si>
  <si>
    <t>E </t>
  </si>
  <si>
    <t>?</t>
  </si>
  <si>
    <t> Srivastava&amp;Kandpal </t>
  </si>
  <si>
    <t> ASS 66.155 </t>
  </si>
  <si>
    <t>2442010.075 </t>
  </si>
  <si>
    <t> 23.11.1973 13:48 </t>
  </si>
  <si>
    <t> 0.005 </t>
  </si>
  <si>
    <t>2442276.433 </t>
  </si>
  <si>
    <t> 16.08.1974 22:23 </t>
  </si>
  <si>
    <t> S.Paschke </t>
  </si>
  <si>
    <t> BRNO 20 </t>
  </si>
  <si>
    <t>2442276.446 </t>
  </si>
  <si>
    <t> 16.08.1974 22:42 </t>
  </si>
  <si>
    <t> 0.022 </t>
  </si>
  <si>
    <t> I.Salek </t>
  </si>
  <si>
    <t>2442276.450 </t>
  </si>
  <si>
    <t> 16.08.1974 22:48 </t>
  </si>
  <si>
    <t> 0.026 </t>
  </si>
  <si>
    <t> V.Vlcek </t>
  </si>
  <si>
    <t>2442329.148 </t>
  </si>
  <si>
    <t> 08.10.1974 15:33 </t>
  </si>
  <si>
    <t> 0.008 </t>
  </si>
  <si>
    <t>2442723.131 </t>
  </si>
  <si>
    <t> 06.11.1975 15:08 </t>
  </si>
  <si>
    <t>2443791.3164 </t>
  </si>
  <si>
    <t> 09.10.1978 19:35 </t>
  </si>
  <si>
    <t> 0.0004 </t>
  </si>
  <si>
    <t>2444454.441 </t>
  </si>
  <si>
    <t> 02.08.1980 22:35 </t>
  </si>
  <si>
    <t> 0.013 </t>
  </si>
  <si>
    <t> N.Machkova </t>
  </si>
  <si>
    <t> BRNO 23 </t>
  </si>
  <si>
    <t>2445672.428 </t>
  </si>
  <si>
    <t> 03.12.1983 22:16 </t>
  </si>
  <si>
    <t> -0.017 </t>
  </si>
  <si>
    <t> P.Svoboda </t>
  </si>
  <si>
    <t> BRNO 26 </t>
  </si>
  <si>
    <t>2446005.348 </t>
  </si>
  <si>
    <t> 31.10.1984 20:21 </t>
  </si>
  <si>
    <t> -0.041 </t>
  </si>
  <si>
    <t> BBS 74 </t>
  </si>
  <si>
    <t>2446055.342 </t>
  </si>
  <si>
    <t> 20.12.1984 20:12 </t>
  </si>
  <si>
    <t> BBS 75 </t>
  </si>
  <si>
    <t>2446299.465 </t>
  </si>
  <si>
    <t> 21.08.1985 23:09 </t>
  </si>
  <si>
    <t> P.Suchan </t>
  </si>
  <si>
    <t> BRNO 27 </t>
  </si>
  <si>
    <t>2446557.5125 </t>
  </si>
  <si>
    <t> 07.05.1986 00:18 </t>
  </si>
  <si>
    <t> -0.0069 </t>
  </si>
  <si>
    <t> Kreiner&amp;Tremko </t>
  </si>
  <si>
    <t> BAC 39.73 </t>
  </si>
  <si>
    <t>2446657.400 </t>
  </si>
  <si>
    <t> 14.08.1986 21:36 </t>
  </si>
  <si>
    <t> -0.002 </t>
  </si>
  <si>
    <t> BBS 81 </t>
  </si>
  <si>
    <t>2446707.34 </t>
  </si>
  <si>
    <t> 03.10.1986 20:09 </t>
  </si>
  <si>
    <t> -0.00 </t>
  </si>
  <si>
    <t> BBS 82 </t>
  </si>
  <si>
    <t>2446851.6145 </t>
  </si>
  <si>
    <t> 25.02.1987 02:44 </t>
  </si>
  <si>
    <t> -0.0048 </t>
  </si>
  <si>
    <t>2448222.285 </t>
  </si>
  <si>
    <t> 26.11.1990 18:50 </t>
  </si>
  <si>
    <t> 0.049 </t>
  </si>
  <si>
    <t> H.Peter </t>
  </si>
  <si>
    <t> BBS 97 </t>
  </si>
  <si>
    <t>2448477.463 </t>
  </si>
  <si>
    <t> 08.08.1991 23:06 </t>
  </si>
  <si>
    <t> -0.029 </t>
  </si>
  <si>
    <t> R.Polloczek </t>
  </si>
  <si>
    <t> BRNO 31 </t>
  </si>
  <si>
    <t>2448860.416 </t>
  </si>
  <si>
    <t> 25.08.1992 21:59 </t>
  </si>
  <si>
    <t> 0.039 </t>
  </si>
  <si>
    <t> BBS 102 </t>
  </si>
  <si>
    <t>2450702.637 </t>
  </si>
  <si>
    <t> 11.09.1997 03:17 </t>
  </si>
  <si>
    <t> -0.026 </t>
  </si>
  <si>
    <t>C </t>
  </si>
  <si>
    <t> S.Cook </t>
  </si>
  <si>
    <t> JAAVSO 40;975 </t>
  </si>
  <si>
    <t>2451465.637 </t>
  </si>
  <si>
    <t> 14.10.1999 03:17 </t>
  </si>
  <si>
    <t> -0.021 </t>
  </si>
  <si>
    <t>2451931.7501 </t>
  </si>
  <si>
    <t> 22.01.2001 06:00 </t>
  </si>
  <si>
    <t> -0.0281 </t>
  </si>
  <si>
    <t> R.Nelson </t>
  </si>
  <si>
    <t>IBVS 5224 </t>
  </si>
  <si>
    <t>2452120.4195 </t>
  </si>
  <si>
    <t> 29.07.2001 22:04 </t>
  </si>
  <si>
    <t> -0.0266 </t>
  </si>
  <si>
    <t> R.Diethelm </t>
  </si>
  <si>
    <t> BBS 126 </t>
  </si>
  <si>
    <t>2452464.458 </t>
  </si>
  <si>
    <t> 08.07.2002 22:59 </t>
  </si>
  <si>
    <t> N.Makarivová </t>
  </si>
  <si>
    <t>OEJV 0074 </t>
  </si>
  <si>
    <t>2452500.5302 </t>
  </si>
  <si>
    <t> 14.08.2002 00:43 </t>
  </si>
  <si>
    <t> -0.0261 </t>
  </si>
  <si>
    <t> BBS 128 </t>
  </si>
  <si>
    <t>2452844.5698 </t>
  </si>
  <si>
    <t> 24.07.2003 01:40 </t>
  </si>
  <si>
    <t> -0.0278 </t>
  </si>
  <si>
    <t> L.Kotková &amp; M.Wolf </t>
  </si>
  <si>
    <t>IBVS 5676 </t>
  </si>
  <si>
    <t>2452908.3845 </t>
  </si>
  <si>
    <t> 25.09.2003 21:13 </t>
  </si>
  <si>
    <t> -0.0272 </t>
  </si>
  <si>
    <t> M.Zejda </t>
  </si>
  <si>
    <t>IBVS 5583 </t>
  </si>
  <si>
    <t>2453227.467 </t>
  </si>
  <si>
    <t> 09.08.2004 23:12 </t>
  </si>
  <si>
    <t> -0.015 </t>
  </si>
  <si>
    <t> R.Meyer </t>
  </si>
  <si>
    <t>BAVM 174 </t>
  </si>
  <si>
    <t>2453302.3652 </t>
  </si>
  <si>
    <t> 23.10.2004 20:45 </t>
  </si>
  <si>
    <t> -0.0294 </t>
  </si>
  <si>
    <t>o</t>
  </si>
  <si>
    <t> F.Walter </t>
  </si>
  <si>
    <t>BAVM 173 </t>
  </si>
  <si>
    <t>2453307.881 </t>
  </si>
  <si>
    <t> 29.10.2004 09:08 </t>
  </si>
  <si>
    <t> -0.063 </t>
  </si>
  <si>
    <t>2454298.4091 </t>
  </si>
  <si>
    <t> 16.07.2007 21:49 </t>
  </si>
  <si>
    <t> -0.0406 </t>
  </si>
  <si>
    <t>-I</t>
  </si>
  <si>
    <t> F.Agerer </t>
  </si>
  <si>
    <t>BAVM 193 </t>
  </si>
  <si>
    <t>2455774.4484 </t>
  </si>
  <si>
    <t> 31.07.2011 22:45 </t>
  </si>
  <si>
    <t>4319</t>
  </si>
  <si>
    <t> -0.0497 </t>
  </si>
  <si>
    <t> J.Schirmer </t>
  </si>
  <si>
    <t>BAVM 231 </t>
  </si>
  <si>
    <t>2456251.6668 </t>
  </si>
  <si>
    <t> 20.11.2012 04:00 </t>
  </si>
  <si>
    <t>4491</t>
  </si>
  <si>
    <t> -0.0500 </t>
  </si>
  <si>
    <t>IBVS 6042 </t>
  </si>
  <si>
    <t>2457250.4949 </t>
  </si>
  <si>
    <t> 15.08.2015 23:52 </t>
  </si>
  <si>
    <t>4851</t>
  </si>
  <si>
    <t> -0.0516 </t>
  </si>
  <si>
    <t> H.Braunwarth </t>
  </si>
  <si>
    <t>BAVM 241 (=IBVS 6157) </t>
  </si>
  <si>
    <t>BAD?</t>
  </si>
  <si>
    <t>Ic</t>
  </si>
  <si>
    <t>IBVS 6262</t>
  </si>
  <si>
    <t>OEJV 0211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</si>
</sst>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40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b/>
      <sz val="10"/>
      <color indexed="14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22"/>
      </right>
      <top style="medium">
        <color indexed="64"/>
      </top>
      <bottom style="medium">
        <color indexed="64"/>
      </bottom>
      <diagonal/>
    </border>
    <border>
      <left style="thin">
        <color indexed="2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9">
    <xf numFmtId="0" fontId="0" fillId="0" borderId="0">
      <alignment vertical="top"/>
    </xf>
    <xf numFmtId="0" fontId="22" fillId="2" borderId="0" applyNumberFormat="0" applyBorder="0" applyAlignment="0" applyProtection="0"/>
    <xf numFmtId="0" fontId="22" fillId="3" borderId="0" applyNumberFormat="0" applyBorder="0" applyAlignment="0" applyProtection="0"/>
    <xf numFmtId="0" fontId="22" fillId="4" borderId="0" applyNumberFormat="0" applyBorder="0" applyAlignment="0" applyProtection="0"/>
    <xf numFmtId="0" fontId="22" fillId="5" borderId="0" applyNumberFormat="0" applyBorder="0" applyAlignment="0" applyProtection="0"/>
    <xf numFmtId="0" fontId="22" fillId="6" borderId="0" applyNumberFormat="0" applyBorder="0" applyAlignment="0" applyProtection="0"/>
    <xf numFmtId="0" fontId="22" fillId="7" borderId="0" applyNumberFormat="0" applyBorder="0" applyAlignment="0" applyProtection="0"/>
    <xf numFmtId="0" fontId="22" fillId="8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5" borderId="0" applyNumberFormat="0" applyBorder="0" applyAlignment="0" applyProtection="0"/>
    <xf numFmtId="0" fontId="22" fillId="8" borderId="0" applyNumberFormat="0" applyBorder="0" applyAlignment="0" applyProtection="0"/>
    <xf numFmtId="0" fontId="22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9" borderId="0" applyNumberFormat="0" applyBorder="0" applyAlignment="0" applyProtection="0"/>
    <xf numFmtId="0" fontId="23" fillId="10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3" borderId="0" applyNumberFormat="0" applyBorder="0" applyAlignment="0" applyProtection="0"/>
    <xf numFmtId="0" fontId="23" fillId="14" borderId="0" applyNumberFormat="0" applyBorder="0" applyAlignment="0" applyProtection="0"/>
    <xf numFmtId="0" fontId="23" fillId="19" borderId="0" applyNumberFormat="0" applyBorder="0" applyAlignment="0" applyProtection="0"/>
    <xf numFmtId="0" fontId="24" fillId="3" borderId="0" applyNumberFormat="0" applyBorder="0" applyAlignment="0" applyProtection="0"/>
    <xf numFmtId="0" fontId="25" fillId="20" borderId="1" applyNumberFormat="0" applyAlignment="0" applyProtection="0"/>
    <xf numFmtId="0" fontId="26" fillId="21" borderId="2" applyNumberFormat="0" applyAlignment="0" applyProtection="0"/>
    <xf numFmtId="3" fontId="39" fillId="0" borderId="0" applyFont="0" applyFill="0" applyBorder="0" applyAlignment="0" applyProtection="0"/>
    <xf numFmtId="164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28" fillId="0" borderId="0" applyNumberFormat="0" applyFill="0" applyBorder="0" applyAlignment="0" applyProtection="0"/>
    <xf numFmtId="2" fontId="39" fillId="0" borderId="0" applyFont="0" applyFill="0" applyBorder="0" applyAlignment="0" applyProtection="0"/>
    <xf numFmtId="0" fontId="29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0" fillId="0" borderId="3" applyNumberFormat="0" applyFill="0" applyAlignment="0" applyProtection="0"/>
    <xf numFmtId="0" fontId="30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31" fillId="7" borderId="1" applyNumberFormat="0" applyAlignment="0" applyProtection="0"/>
    <xf numFmtId="0" fontId="32" fillId="0" borderId="4" applyNumberFormat="0" applyFill="0" applyAlignment="0" applyProtection="0"/>
    <xf numFmtId="0" fontId="33" fillId="22" borderId="0" applyNumberFormat="0" applyBorder="0" applyAlignment="0" applyProtection="0"/>
    <xf numFmtId="0" fontId="6" fillId="0" borderId="0"/>
    <xf numFmtId="0" fontId="27" fillId="0" borderId="0"/>
    <xf numFmtId="0" fontId="27" fillId="23" borderId="5" applyNumberFormat="0" applyFont="0" applyAlignment="0" applyProtection="0"/>
    <xf numFmtId="0" fontId="34" fillId="20" borderId="6" applyNumberFormat="0" applyAlignment="0" applyProtection="0"/>
    <xf numFmtId="0" fontId="35" fillId="0" borderId="0" applyNumberFormat="0" applyFill="0" applyBorder="0" applyAlignment="0" applyProtection="0"/>
    <xf numFmtId="0" fontId="39" fillId="0" borderId="7" applyNumberFormat="0" applyFont="0" applyFill="0" applyAlignment="0" applyProtection="0"/>
    <xf numFmtId="0" fontId="36" fillId="0" borderId="0" applyNumberFormat="0" applyFill="0" applyBorder="0" applyAlignment="0" applyProtection="0"/>
  </cellStyleXfs>
  <cellXfs count="82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3" fillId="0" borderId="5" xfId="0" applyFont="1" applyBorder="1">
      <alignment vertical="top"/>
    </xf>
    <xf numFmtId="0" fontId="0" fillId="0" borderId="5" xfId="0" applyBorder="1">
      <alignment vertical="top"/>
    </xf>
    <xf numFmtId="0" fontId="0" fillId="0" borderId="0" xfId="0">
      <alignment vertical="top"/>
    </xf>
    <xf numFmtId="0" fontId="9" fillId="0" borderId="5" xfId="0" applyFont="1" applyBorder="1">
      <alignment vertical="top"/>
    </xf>
    <xf numFmtId="0" fontId="0" fillId="0" borderId="9" xfId="0" applyBorder="1">
      <alignment vertical="top"/>
    </xf>
    <xf numFmtId="0" fontId="7" fillId="0" borderId="0" xfId="0" applyFont="1">
      <alignment vertical="top"/>
    </xf>
    <xf numFmtId="0" fontId="0" fillId="0" borderId="10" xfId="0" applyBorder="1">
      <alignment vertical="top"/>
    </xf>
    <xf numFmtId="0" fontId="0" fillId="0" borderId="11" xfId="0" applyBorder="1">
      <alignment vertical="top"/>
    </xf>
    <xf numFmtId="0" fontId="0" fillId="0" borderId="12" xfId="0" applyBorder="1">
      <alignment vertical="top"/>
    </xf>
    <xf numFmtId="0" fontId="0" fillId="0" borderId="13" xfId="0" applyBorder="1">
      <alignment vertical="top"/>
    </xf>
    <xf numFmtId="0" fontId="0" fillId="0" borderId="14" xfId="0" applyBorder="1">
      <alignment vertical="top"/>
    </xf>
    <xf numFmtId="0" fontId="4" fillId="0" borderId="0" xfId="0" applyFont="1">
      <alignment vertical="top"/>
    </xf>
    <xf numFmtId="0" fontId="0" fillId="0" borderId="15" xfId="0" applyBorder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12" fillId="0" borderId="0" xfId="0" applyFont="1">
      <alignment vertical="top"/>
    </xf>
    <xf numFmtId="0" fontId="13" fillId="0" borderId="0" xfId="0" applyFont="1">
      <alignment vertical="top"/>
    </xf>
    <xf numFmtId="0" fontId="10" fillId="0" borderId="0" xfId="0" applyFont="1">
      <alignment vertical="top"/>
    </xf>
    <xf numFmtId="0" fontId="10" fillId="0" borderId="0" xfId="0" applyFont="1" applyAlignment="1">
      <alignment horizontal="left" vertical="top"/>
    </xf>
    <xf numFmtId="0" fontId="10" fillId="0" borderId="0" xfId="0" applyFont="1" applyAlignment="1"/>
    <xf numFmtId="0" fontId="10" fillId="0" borderId="0" xfId="0" applyFont="1" applyAlignment="1">
      <alignment horizontal="center"/>
    </xf>
    <xf numFmtId="0" fontId="14" fillId="0" borderId="0" xfId="0" applyFont="1">
      <alignment vertical="top"/>
    </xf>
    <xf numFmtId="0" fontId="11" fillId="0" borderId="0" xfId="0" applyFont="1">
      <alignment vertical="top"/>
    </xf>
    <xf numFmtId="0" fontId="11" fillId="0" borderId="0" xfId="0" applyFont="1" applyAlignment="1">
      <alignment horizontal="center"/>
    </xf>
    <xf numFmtId="22" fontId="10" fillId="0" borderId="0" xfId="0" applyNumberFormat="1" applyFont="1">
      <alignment vertical="top"/>
    </xf>
    <xf numFmtId="0" fontId="0" fillId="0" borderId="16" xfId="0" applyBorder="1">
      <alignment vertical="top"/>
    </xf>
    <xf numFmtId="0" fontId="0" fillId="0" borderId="17" xfId="0" applyBorder="1">
      <alignment vertical="top"/>
    </xf>
    <xf numFmtId="0" fontId="15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0" fillId="0" borderId="0" xfId="0" applyAlignment="1">
      <alignment horizontal="left" vertical="top"/>
    </xf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horizontal="center"/>
    </xf>
    <xf numFmtId="0" fontId="16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left" wrapText="1"/>
    </xf>
    <xf numFmtId="0" fontId="17" fillId="0" borderId="0" xfId="0" applyFont="1" applyAlignment="1">
      <alignment vertical="center"/>
    </xf>
    <xf numFmtId="0" fontId="17" fillId="0" borderId="0" xfId="0" applyFont="1" applyAlignment="1">
      <alignment horizontal="left"/>
    </xf>
    <xf numFmtId="0" fontId="17" fillId="0" borderId="0" xfId="0" applyFont="1">
      <alignment vertical="top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18" xfId="0" applyBorder="1" applyAlignment="1">
      <alignment horizontal="center"/>
    </xf>
    <xf numFmtId="0" fontId="0" fillId="0" borderId="19" xfId="0" applyBorder="1">
      <alignment vertical="top"/>
    </xf>
    <xf numFmtId="0" fontId="0" fillId="0" borderId="20" xfId="0" applyBorder="1" applyAlignment="1">
      <alignment horizontal="center"/>
    </xf>
    <xf numFmtId="0" fontId="0" fillId="0" borderId="21" xfId="0" applyBorder="1">
      <alignment vertical="top"/>
    </xf>
    <xf numFmtId="0" fontId="19" fillId="0" borderId="0" xfId="38" applyAlignment="1" applyProtection="1">
      <alignment horizontal="left"/>
    </xf>
    <xf numFmtId="0" fontId="0" fillId="0" borderId="22" xfId="0" applyBorder="1" applyAlignment="1">
      <alignment horizontal="center"/>
    </xf>
    <xf numFmtId="0" fontId="0" fillId="0" borderId="23" xfId="0" applyBorder="1">
      <alignment vertical="top"/>
    </xf>
    <xf numFmtId="0" fontId="0" fillId="0" borderId="0" xfId="0" quotePrefix="1">
      <alignment vertical="top"/>
    </xf>
    <xf numFmtId="0" fontId="5" fillId="24" borderId="24" xfId="0" applyFont="1" applyFill="1" applyBorder="1" applyAlignment="1">
      <alignment horizontal="left" vertical="top" wrapText="1" indent="1"/>
    </xf>
    <xf numFmtId="0" fontId="5" fillId="24" borderId="24" xfId="0" applyFont="1" applyFill="1" applyBorder="1" applyAlignment="1">
      <alignment horizontal="center" vertical="top" wrapText="1"/>
    </xf>
    <xf numFmtId="0" fontId="5" fillId="24" borderId="24" xfId="0" applyFont="1" applyFill="1" applyBorder="1" applyAlignment="1">
      <alignment horizontal="right" vertical="top" wrapText="1"/>
    </xf>
    <xf numFmtId="0" fontId="19" fillId="24" borderId="24" xfId="38" applyFill="1" applyBorder="1" applyAlignment="1" applyProtection="1">
      <alignment horizontal="right" vertical="top" wrapText="1"/>
    </xf>
    <xf numFmtId="0" fontId="20" fillId="0" borderId="0" xfId="0" applyFont="1" applyAlignment="1">
      <alignment horizontal="left"/>
    </xf>
    <xf numFmtId="0" fontId="20" fillId="0" borderId="0" xfId="0" applyFont="1" applyAlignment="1">
      <alignment horizontal="center"/>
    </xf>
    <xf numFmtId="0" fontId="21" fillId="0" borderId="8" xfId="0" applyFont="1" applyBorder="1" applyAlignment="1">
      <alignment horizontal="center"/>
    </xf>
    <xf numFmtId="0" fontId="20" fillId="0" borderId="5" xfId="0" applyFont="1" applyBorder="1" applyAlignment="1">
      <alignment horizontal="left"/>
    </xf>
    <xf numFmtId="0" fontId="20" fillId="0" borderId="14" xfId="0" applyFont="1" applyBorder="1" applyAlignment="1">
      <alignment horizontal="left"/>
    </xf>
    <xf numFmtId="0" fontId="20" fillId="0" borderId="5" xfId="0" applyFont="1" applyBorder="1" applyAlignment="1">
      <alignment horizontal="center"/>
    </xf>
    <xf numFmtId="0" fontId="20" fillId="0" borderId="14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42" applyFont="1" applyAlignment="1">
      <alignment wrapText="1"/>
    </xf>
    <xf numFmtId="0" fontId="5" fillId="0" borderId="0" xfId="42" applyFont="1" applyAlignment="1">
      <alignment horizontal="center" wrapText="1"/>
    </xf>
    <xf numFmtId="0" fontId="5" fillId="0" borderId="0" xfId="42" applyFont="1" applyAlignment="1">
      <alignment horizontal="left" wrapText="1"/>
    </xf>
    <xf numFmtId="0" fontId="38" fillId="0" borderId="0" xfId="0" applyFont="1" applyAlignment="1"/>
    <xf numFmtId="0" fontId="5" fillId="0" borderId="0" xfId="43" applyFont="1" applyAlignment="1">
      <alignment horizontal="left"/>
    </xf>
    <xf numFmtId="0" fontId="5" fillId="0" borderId="0" xfId="43" applyFont="1" applyAlignment="1">
      <alignment horizontal="center"/>
    </xf>
    <xf numFmtId="0" fontId="5" fillId="0" borderId="0" xfId="43" applyFont="1" applyAlignment="1">
      <alignment horizontal="left" wrapText="1"/>
    </xf>
    <xf numFmtId="0" fontId="37" fillId="0" borderId="0" xfId="42" applyFont="1"/>
    <xf numFmtId="0" fontId="37" fillId="0" borderId="0" xfId="42" applyFont="1" applyAlignment="1">
      <alignment horizontal="center"/>
    </xf>
    <xf numFmtId="0" fontId="37" fillId="0" borderId="0" xfId="42" applyFont="1" applyAlignment="1">
      <alignment horizontal="left"/>
    </xf>
    <xf numFmtId="0" fontId="0" fillId="0" borderId="0" xfId="0" applyAlignment="1">
      <alignment horizontal="center" vertical="top"/>
    </xf>
    <xf numFmtId="0" fontId="5" fillId="0" borderId="0" xfId="43" applyFont="1" applyAlignment="1">
      <alignment horizontal="center" wrapText="1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/>
    <cellStyle name="Normal_A_1" xfId="43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XY Cep - O-C Diagr.</a:t>
            </a:r>
          </a:p>
        </c:rich>
      </c:tx>
      <c:layout>
        <c:manualLayout>
          <c:xMode val="edge"/>
          <c:yMode val="edge"/>
          <c:x val="0.37802941837439946"/>
          <c:y val="3.3742331288343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05493838895458"/>
          <c:y val="0.14723926380368099"/>
          <c:w val="0.81421712046357564"/>
          <c:h val="0.6288343558282208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Active!$H$21:$H$995</c:f>
              <c:numCache>
                <c:formatCode>General</c:formatCode>
                <c:ptCount val="975"/>
                <c:pt idx="2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0C3-456D-AFCA-7D8E29B257F6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Active!$I$21:$I$995</c:f>
              <c:numCache>
                <c:formatCode>General</c:formatCode>
                <c:ptCount val="975"/>
                <c:pt idx="0">
                  <c:v>-4.4777999999496387E-2</c:v>
                </c:pt>
                <c:pt idx="1">
                  <c:v>-5.907400000069174E-2</c:v>
                </c:pt>
                <c:pt idx="2">
                  <c:v>-6.8708999999216758E-2</c:v>
                </c:pt>
                <c:pt idx="3">
                  <c:v>-4.8816999998962274E-2</c:v>
                </c:pt>
                <c:pt idx="4">
                  <c:v>2.0619999995687976E-3</c:v>
                </c:pt>
                <c:pt idx="5">
                  <c:v>-5.23140000004787E-2</c:v>
                </c:pt>
                <c:pt idx="6">
                  <c:v>-4.7755999999935739E-2</c:v>
                </c:pt>
                <c:pt idx="7">
                  <c:v>-5.4430000000138534E-2</c:v>
                </c:pt>
                <c:pt idx="8">
                  <c:v>-7.100699999864446E-2</c:v>
                </c:pt>
                <c:pt idx="9">
                  <c:v>-3.6749999995663529E-2</c:v>
                </c:pt>
                <c:pt idx="10">
                  <c:v>-0.11608699999851524</c:v>
                </c:pt>
                <c:pt idx="11">
                  <c:v>-5.4243999999016523E-2</c:v>
                </c:pt>
                <c:pt idx="12">
                  <c:v>-2.9920000015408732E-3</c:v>
                </c:pt>
                <c:pt idx="13">
                  <c:v>-2.2730999997293111E-2</c:v>
                </c:pt>
                <c:pt idx="14">
                  <c:v>-1.0268999998515937E-2</c:v>
                </c:pt>
                <c:pt idx="15">
                  <c:v>-2.3140999997849576E-2</c:v>
                </c:pt>
                <c:pt idx="16">
                  <c:v>2.885900000546826E-2</c:v>
                </c:pt>
                <c:pt idx="17">
                  <c:v>1.2329999997746199E-2</c:v>
                </c:pt>
                <c:pt idx="18">
                  <c:v>5.0802999998268206E-2</c:v>
                </c:pt>
                <c:pt idx="19">
                  <c:v>8.8609999947948381E-3</c:v>
                </c:pt>
                <c:pt idx="20">
                  <c:v>5.3340000013122335E-3</c:v>
                </c:pt>
                <c:pt idx="21">
                  <c:v>8.7419999981648289E-3</c:v>
                </c:pt>
                <c:pt idx="22">
                  <c:v>2.1742000004451256E-2</c:v>
                </c:pt>
                <c:pt idx="23">
                  <c:v>2.5741999997990206E-2</c:v>
                </c:pt>
                <c:pt idx="24">
                  <c:v>7.7290000044740736E-3</c:v>
                </c:pt>
                <c:pt idx="25">
                  <c:v>7.8950000024633482E-3</c:v>
                </c:pt>
                <c:pt idx="26">
                  <c:v>7.905000020400621E-4</c:v>
                </c:pt>
                <c:pt idx="29">
                  <c:v>1.3047000000369735E-2</c:v>
                </c:pt>
                <c:pt idx="31">
                  <c:v>-0.14057749999483349</c:v>
                </c:pt>
                <c:pt idx="34">
                  <c:v>-1.7306000001553912E-2</c:v>
                </c:pt>
                <c:pt idx="36">
                  <c:v>-4.0546000003814697E-2</c:v>
                </c:pt>
                <c:pt idx="37">
                  <c:v>1.1967999998887535E-2</c:v>
                </c:pt>
                <c:pt idx="38">
                  <c:v>5.8968000004824717E-2</c:v>
                </c:pt>
                <c:pt idx="39">
                  <c:v>-2.3408000000927132E-2</c:v>
                </c:pt>
                <c:pt idx="41">
                  <c:v>-2.3909999945317395E-3</c:v>
                </c:pt>
                <c:pt idx="42">
                  <c:v>-3.877000002830755E-3</c:v>
                </c:pt>
                <c:pt idx="46">
                  <c:v>4.9381000004359521E-2</c:v>
                </c:pt>
                <c:pt idx="47">
                  <c:v>-2.9102999993483536E-2</c:v>
                </c:pt>
                <c:pt idx="49">
                  <c:v>-2.5756999995792285E-2</c:v>
                </c:pt>
                <c:pt idx="50">
                  <c:v>-2.5756999995792285E-2</c:v>
                </c:pt>
                <c:pt idx="51">
                  <c:v>-2.0681999994849321E-2</c:v>
                </c:pt>
                <c:pt idx="52">
                  <c:v>-2.0681999994849321E-2</c:v>
                </c:pt>
                <c:pt idx="59">
                  <c:v>-1.5327000000979751E-2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0C3-456D-AFCA-7D8E29B257F6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Active!$J$21:$J$995</c:f>
              <c:numCache>
                <c:formatCode>General</c:formatCode>
                <c:ptCount val="975"/>
                <c:pt idx="28">
                  <c:v>4.0000000444706529E-4</c:v>
                </c:pt>
                <c:pt idx="40">
                  <c:v>-6.9189999994705431E-3</c:v>
                </c:pt>
                <c:pt idx="44">
                  <c:v>-4.7809999960009009E-3</c:v>
                </c:pt>
                <c:pt idx="48">
                  <c:v>3.9170999996713363E-2</c:v>
                </c:pt>
                <c:pt idx="54">
                  <c:v>-2.655399999639485E-2</c:v>
                </c:pt>
                <c:pt idx="60">
                  <c:v>-2.9355999999097548E-2</c:v>
                </c:pt>
                <c:pt idx="63">
                  <c:v>-4.971300000033807E-2</c:v>
                </c:pt>
                <c:pt idx="66">
                  <c:v>-5.1576999998360407E-2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0C3-456D-AFCA-7D8E29B257F6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Active!$K$21:$K$995</c:f>
              <c:numCache>
                <c:formatCode>General</c:formatCode>
                <c:ptCount val="975"/>
                <c:pt idx="55">
                  <c:v>-2.9111999996530358E-2</c:v>
                </c:pt>
                <c:pt idx="56">
                  <c:v>-2.6053000001411419E-2</c:v>
                </c:pt>
                <c:pt idx="57">
                  <c:v>-2.7801000003819354E-2</c:v>
                </c:pt>
                <c:pt idx="58">
                  <c:v>-2.7221999996982049E-2</c:v>
                </c:pt>
                <c:pt idx="62">
                  <c:v>-4.0649000002304092E-2</c:v>
                </c:pt>
                <c:pt idx="64">
                  <c:v>-4.9957000002905261E-2</c:v>
                </c:pt>
                <c:pt idx="65">
                  <c:v>-5.1576999998360407E-2</c:v>
                </c:pt>
                <c:pt idx="67">
                  <c:v>-5.2412000004551373E-2</c:v>
                </c:pt>
                <c:pt idx="69">
                  <c:v>-4.7358999996504281E-2</c:v>
                </c:pt>
                <c:pt idx="70">
                  <c:v>-3.9465999994718004E-2</c:v>
                </c:pt>
                <c:pt idx="71">
                  <c:v>-4.5736999789369293E-2</c:v>
                </c:pt>
                <c:pt idx="72">
                  <c:v>-4.682999992655823E-2</c:v>
                </c:pt>
                <c:pt idx="73">
                  <c:v>-4.4809999912104104E-2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0C3-456D-AFCA-7D8E29B257F6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Active!$L$21:$L$995</c:f>
              <c:numCache>
                <c:formatCode>General</c:formatCode>
                <c:ptCount val="975"/>
                <c:pt idx="53">
                  <c:v>-2.8167999997094739E-2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0C3-456D-AFCA-7D8E29B257F6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Active!$M$21:$M$995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0C3-456D-AFCA-7D8E29B257F6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Active!$N$21:$N$995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0C3-456D-AFCA-7D8E29B257F6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Active!$O$21:$O$995</c:f>
              <c:numCache>
                <c:formatCode>General</c:formatCode>
                <c:ptCount val="975"/>
                <c:pt idx="49">
                  <c:v>-2.1243509503148229E-2</c:v>
                </c:pt>
                <c:pt idx="50">
                  <c:v>-2.1243509503148229E-2</c:v>
                </c:pt>
                <c:pt idx="51">
                  <c:v>-2.4136873048168733E-2</c:v>
                </c:pt>
                <c:pt idx="52">
                  <c:v>-2.4136873048168733E-2</c:v>
                </c:pt>
                <c:pt idx="53">
                  <c:v>-2.5904455141126714E-2</c:v>
                </c:pt>
                <c:pt idx="54">
                  <c:v>-2.6619905035895425E-2</c:v>
                </c:pt>
                <c:pt idx="55">
                  <c:v>-2.7924548961650121E-2</c:v>
                </c:pt>
                <c:pt idx="56">
                  <c:v>-2.8061326147414731E-2</c:v>
                </c:pt>
                <c:pt idx="57">
                  <c:v>-2.9365970073169427E-2</c:v>
                </c:pt>
                <c:pt idx="58">
                  <c:v>-2.9607960478752963E-2</c:v>
                </c:pt>
                <c:pt idx="59">
                  <c:v>-3.0817912506670625E-2</c:v>
                </c:pt>
                <c:pt idx="60">
                  <c:v>-3.1101988200181729E-2</c:v>
                </c:pt>
                <c:pt idx="61">
                  <c:v>-3.112303084414552E-2</c:v>
                </c:pt>
                <c:pt idx="62">
                  <c:v>-3.4879142791681229E-2</c:v>
                </c:pt>
                <c:pt idx="63">
                  <c:v>-4.0476486086048175E-2</c:v>
                </c:pt>
                <c:pt idx="64">
                  <c:v>-4.2286153466933721E-2</c:v>
                </c:pt>
                <c:pt idx="65">
                  <c:v>-4.6073829380415113E-2</c:v>
                </c:pt>
                <c:pt idx="66">
                  <c:v>-4.6073829380415113E-2</c:v>
                </c:pt>
                <c:pt idx="67">
                  <c:v>-4.612643599032458E-2</c:v>
                </c:pt>
                <c:pt idx="68">
                  <c:v>-4.7862454117336882E-2</c:v>
                </c:pt>
                <c:pt idx="69">
                  <c:v>-4.8872501027598582E-2</c:v>
                </c:pt>
                <c:pt idx="70">
                  <c:v>-5.0356007427045463E-2</c:v>
                </c:pt>
                <c:pt idx="71">
                  <c:v>-4.9019799535345084E-2</c:v>
                </c:pt>
                <c:pt idx="72">
                  <c:v>-4.9114491433182118E-2</c:v>
                </c:pt>
                <c:pt idx="73">
                  <c:v>-4.9114491433182118E-2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0C3-456D-AFCA-7D8E29B257F6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Active!$U$21:$U$995</c:f>
              <c:numCache>
                <c:formatCode>General</c:formatCode>
                <c:ptCount val="975"/>
                <c:pt idx="30">
                  <c:v>0.27280500000051688</c:v>
                </c:pt>
                <c:pt idx="32">
                  <c:v>-0.38512400000035996</c:v>
                </c:pt>
                <c:pt idx="33">
                  <c:v>0.30512850000377512</c:v>
                </c:pt>
                <c:pt idx="35">
                  <c:v>0.3524325000034878</c:v>
                </c:pt>
                <c:pt idx="43">
                  <c:v>0.5973260000027949</c:v>
                </c:pt>
                <c:pt idx="45">
                  <c:v>0.6502630000031786</c:v>
                </c:pt>
                <c:pt idx="61">
                  <c:v>-6.2610000000859145E-2</c:v>
                </c:pt>
                <c:pt idx="68">
                  <c:v>-0.25956700000097044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0C3-456D-AFCA-7D8E29B257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464680"/>
        <c:axId val="1"/>
      </c:scatterChart>
      <c:valAx>
        <c:axId val="734464680"/>
        <c:scaling>
          <c:orientation val="minMax"/>
          <c:min val="2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65623582189547"/>
              <c:y val="0.837423312883435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0080775444264945E-2"/>
              <c:y val="0.3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4646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5024249594002687"/>
          <c:y val="0.92024539877300615"/>
          <c:w val="0.8093706299636616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XY Cep - O-C Diagr.</a:t>
            </a:r>
          </a:p>
        </c:rich>
      </c:tx>
      <c:layout>
        <c:manualLayout>
          <c:xMode val="edge"/>
          <c:yMode val="edge"/>
          <c:x val="0.3774193548387097"/>
          <c:y val="3.36391437308868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064516129032258"/>
          <c:y val="0.14678942920199375"/>
          <c:w val="0.82096774193548383"/>
          <c:h val="0.6299713003252231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Active!$H$21:$H$995</c:f>
              <c:numCache>
                <c:formatCode>General</c:formatCode>
                <c:ptCount val="975"/>
                <c:pt idx="27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A0D-4EF7-A59D-35E24324821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Active!$I$21:$I$995</c:f>
              <c:numCache>
                <c:formatCode>General</c:formatCode>
                <c:ptCount val="975"/>
                <c:pt idx="0">
                  <c:v>-4.4777999999496387E-2</c:v>
                </c:pt>
                <c:pt idx="1">
                  <c:v>-5.907400000069174E-2</c:v>
                </c:pt>
                <c:pt idx="2">
                  <c:v>-6.8708999999216758E-2</c:v>
                </c:pt>
                <c:pt idx="3">
                  <c:v>-4.8816999998962274E-2</c:v>
                </c:pt>
                <c:pt idx="4">
                  <c:v>2.0619999995687976E-3</c:v>
                </c:pt>
                <c:pt idx="5">
                  <c:v>-5.23140000004787E-2</c:v>
                </c:pt>
                <c:pt idx="6">
                  <c:v>-4.7755999999935739E-2</c:v>
                </c:pt>
                <c:pt idx="7">
                  <c:v>-5.4430000000138534E-2</c:v>
                </c:pt>
                <c:pt idx="8">
                  <c:v>-7.100699999864446E-2</c:v>
                </c:pt>
                <c:pt idx="9">
                  <c:v>-3.6749999995663529E-2</c:v>
                </c:pt>
                <c:pt idx="10">
                  <c:v>-0.11608699999851524</c:v>
                </c:pt>
                <c:pt idx="11">
                  <c:v>-5.4243999999016523E-2</c:v>
                </c:pt>
                <c:pt idx="12">
                  <c:v>-2.9920000015408732E-3</c:v>
                </c:pt>
                <c:pt idx="13">
                  <c:v>-2.2730999997293111E-2</c:v>
                </c:pt>
                <c:pt idx="14">
                  <c:v>-1.0268999998515937E-2</c:v>
                </c:pt>
                <c:pt idx="15">
                  <c:v>-2.3140999997849576E-2</c:v>
                </c:pt>
                <c:pt idx="16">
                  <c:v>2.885900000546826E-2</c:v>
                </c:pt>
                <c:pt idx="17">
                  <c:v>1.2329999997746199E-2</c:v>
                </c:pt>
                <c:pt idx="18">
                  <c:v>5.0802999998268206E-2</c:v>
                </c:pt>
                <c:pt idx="19">
                  <c:v>8.8609999947948381E-3</c:v>
                </c:pt>
                <c:pt idx="20">
                  <c:v>5.3340000013122335E-3</c:v>
                </c:pt>
                <c:pt idx="21">
                  <c:v>8.7419999981648289E-3</c:v>
                </c:pt>
                <c:pt idx="22">
                  <c:v>2.1742000004451256E-2</c:v>
                </c:pt>
                <c:pt idx="23">
                  <c:v>2.5741999997990206E-2</c:v>
                </c:pt>
                <c:pt idx="24">
                  <c:v>7.7290000044740736E-3</c:v>
                </c:pt>
                <c:pt idx="25">
                  <c:v>7.8950000024633482E-3</c:v>
                </c:pt>
                <c:pt idx="26">
                  <c:v>7.905000020400621E-4</c:v>
                </c:pt>
                <c:pt idx="29">
                  <c:v>1.3047000000369735E-2</c:v>
                </c:pt>
                <c:pt idx="31">
                  <c:v>-0.14057749999483349</c:v>
                </c:pt>
                <c:pt idx="34">
                  <c:v>-1.7306000001553912E-2</c:v>
                </c:pt>
                <c:pt idx="36">
                  <c:v>-4.0546000003814697E-2</c:v>
                </c:pt>
                <c:pt idx="37">
                  <c:v>1.1967999998887535E-2</c:v>
                </c:pt>
                <c:pt idx="38">
                  <c:v>5.8968000004824717E-2</c:v>
                </c:pt>
                <c:pt idx="39">
                  <c:v>-2.3408000000927132E-2</c:v>
                </c:pt>
                <c:pt idx="41">
                  <c:v>-2.3909999945317395E-3</c:v>
                </c:pt>
                <c:pt idx="42">
                  <c:v>-3.877000002830755E-3</c:v>
                </c:pt>
                <c:pt idx="46">
                  <c:v>4.9381000004359521E-2</c:v>
                </c:pt>
                <c:pt idx="47">
                  <c:v>-2.9102999993483536E-2</c:v>
                </c:pt>
                <c:pt idx="49">
                  <c:v>-2.5756999995792285E-2</c:v>
                </c:pt>
                <c:pt idx="50">
                  <c:v>-2.5756999995792285E-2</c:v>
                </c:pt>
                <c:pt idx="51">
                  <c:v>-2.0681999994849321E-2</c:v>
                </c:pt>
                <c:pt idx="52">
                  <c:v>-2.0681999994849321E-2</c:v>
                </c:pt>
                <c:pt idx="59">
                  <c:v>-1.5327000000979751E-2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A0D-4EF7-A59D-35E24324821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Active!$J$21:$J$995</c:f>
              <c:numCache>
                <c:formatCode>General</c:formatCode>
                <c:ptCount val="975"/>
                <c:pt idx="28">
                  <c:v>4.0000000444706529E-4</c:v>
                </c:pt>
                <c:pt idx="40">
                  <c:v>-6.9189999994705431E-3</c:v>
                </c:pt>
                <c:pt idx="44">
                  <c:v>-4.7809999960009009E-3</c:v>
                </c:pt>
                <c:pt idx="48">
                  <c:v>3.9170999996713363E-2</c:v>
                </c:pt>
                <c:pt idx="54">
                  <c:v>-2.655399999639485E-2</c:v>
                </c:pt>
                <c:pt idx="60">
                  <c:v>-2.9355999999097548E-2</c:v>
                </c:pt>
                <c:pt idx="63">
                  <c:v>-4.971300000033807E-2</c:v>
                </c:pt>
                <c:pt idx="66">
                  <c:v>-5.1576999998360407E-2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A0D-4EF7-A59D-35E24324821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Active!$K$21:$K$995</c:f>
              <c:numCache>
                <c:formatCode>General</c:formatCode>
                <c:ptCount val="975"/>
                <c:pt idx="55">
                  <c:v>-2.9111999996530358E-2</c:v>
                </c:pt>
                <c:pt idx="56">
                  <c:v>-2.6053000001411419E-2</c:v>
                </c:pt>
                <c:pt idx="57">
                  <c:v>-2.7801000003819354E-2</c:v>
                </c:pt>
                <c:pt idx="58">
                  <c:v>-2.7221999996982049E-2</c:v>
                </c:pt>
                <c:pt idx="62">
                  <c:v>-4.0649000002304092E-2</c:v>
                </c:pt>
                <c:pt idx="64">
                  <c:v>-4.9957000002905261E-2</c:v>
                </c:pt>
                <c:pt idx="65">
                  <c:v>-5.1576999998360407E-2</c:v>
                </c:pt>
                <c:pt idx="67">
                  <c:v>-5.2412000004551373E-2</c:v>
                </c:pt>
                <c:pt idx="69">
                  <c:v>-4.7358999996504281E-2</c:v>
                </c:pt>
                <c:pt idx="70">
                  <c:v>-3.9465999994718004E-2</c:v>
                </c:pt>
                <c:pt idx="71">
                  <c:v>-4.5736999789369293E-2</c:v>
                </c:pt>
                <c:pt idx="72">
                  <c:v>-4.682999992655823E-2</c:v>
                </c:pt>
                <c:pt idx="73">
                  <c:v>-4.4809999912104104E-2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A0D-4EF7-A59D-35E24324821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Nelson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Active!$L$21:$L$995</c:f>
              <c:numCache>
                <c:formatCode>General</c:formatCode>
                <c:ptCount val="975"/>
                <c:pt idx="53">
                  <c:v>-2.8167999997094739E-2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A0D-4EF7-A59D-35E24324821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Active!$M$21:$M$995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A0D-4EF7-A59D-35E24324821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plus>
            <c:minus>
              <c:numRef>
                <c:f>Active!$D$21:$D$995</c:f>
                <c:numCache>
                  <c:formatCode>General</c:formatCode>
                  <c:ptCount val="975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  <c:pt idx="17">
                    <c:v>0</c:v>
                  </c:pt>
                  <c:pt idx="18">
                    <c:v>0</c:v>
                  </c:pt>
                  <c:pt idx="19">
                    <c:v>0</c:v>
                  </c:pt>
                  <c:pt idx="20">
                    <c:v>0</c:v>
                  </c:pt>
                  <c:pt idx="21">
                    <c:v>0</c:v>
                  </c:pt>
                  <c:pt idx="22">
                    <c:v>0</c:v>
                  </c:pt>
                  <c:pt idx="23">
                    <c:v>0</c:v>
                  </c:pt>
                  <c:pt idx="24">
                    <c:v>0</c:v>
                  </c:pt>
                  <c:pt idx="25">
                    <c:v>0</c:v>
                  </c:pt>
                  <c:pt idx="28">
                    <c:v>0</c:v>
                  </c:pt>
                  <c:pt idx="29">
                    <c:v>0</c:v>
                  </c:pt>
                  <c:pt idx="34">
                    <c:v>0</c:v>
                  </c:pt>
                  <c:pt idx="36">
                    <c:v>0</c:v>
                  </c:pt>
                  <c:pt idx="37">
                    <c:v>0</c:v>
                  </c:pt>
                  <c:pt idx="39">
                    <c:v>0</c:v>
                  </c:pt>
                  <c:pt idx="40">
                    <c:v>0</c:v>
                  </c:pt>
                  <c:pt idx="41">
                    <c:v>0</c:v>
                  </c:pt>
                  <c:pt idx="42">
                    <c:v>0</c:v>
                  </c:pt>
                  <c:pt idx="44">
                    <c:v>0</c:v>
                  </c:pt>
                  <c:pt idx="46">
                    <c:v>0</c:v>
                  </c:pt>
                  <c:pt idx="47">
                    <c:v>0</c:v>
                  </c:pt>
                  <c:pt idx="48">
                    <c:v>0</c:v>
                  </c:pt>
                  <c:pt idx="53">
                    <c:v>2.9999999999999997E-4</c:v>
                  </c:pt>
                  <c:pt idx="54">
                    <c:v>0</c:v>
                  </c:pt>
                  <c:pt idx="55">
                    <c:v>0</c:v>
                  </c:pt>
                  <c:pt idx="56">
                    <c:v>1.6000000000000001E-3</c:v>
                  </c:pt>
                  <c:pt idx="57">
                    <c:v>1E-4</c:v>
                  </c:pt>
                  <c:pt idx="58">
                    <c:v>4.5999999999999999E-3</c:v>
                  </c:pt>
                  <c:pt idx="59">
                    <c:v>0</c:v>
                  </c:pt>
                  <c:pt idx="60">
                    <c:v>2.0000000000000001E-4</c:v>
                  </c:pt>
                  <c:pt idx="61">
                    <c:v>0</c:v>
                  </c:pt>
                  <c:pt idx="62">
                    <c:v>0</c:v>
                  </c:pt>
                  <c:pt idx="63">
                    <c:v>1E-3</c:v>
                  </c:pt>
                  <c:pt idx="64">
                    <c:v>2.0000000000000001E-4</c:v>
                  </c:pt>
                  <c:pt idx="65">
                    <c:v>0</c:v>
                  </c:pt>
                  <c:pt idx="66">
                    <c:v>4.0000000000000001E-3</c:v>
                  </c:pt>
                  <c:pt idx="67">
                    <c:v>4.3E-3</c:v>
                  </c:pt>
                  <c:pt idx="68">
                    <c:v>0</c:v>
                  </c:pt>
                  <c:pt idx="69">
                    <c:v>5.9999999999999995E-4</c:v>
                  </c:pt>
                  <c:pt idx="70">
                    <c:v>2.0000000000000001E-4</c:v>
                  </c:pt>
                  <c:pt idx="71">
                    <c:v>8.9999999999999998E-4</c:v>
                  </c:pt>
                  <c:pt idx="72">
                    <c:v>5.0000000000000001E-4</c:v>
                  </c:pt>
                  <c:pt idx="7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Active!$N$21:$N$995</c:f>
              <c:numCache>
                <c:formatCode>General</c:formatCode>
                <c:ptCount val="975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A0D-4EF7-A59D-35E24324821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Active!$O$21:$O$995</c:f>
              <c:numCache>
                <c:formatCode>General</c:formatCode>
                <c:ptCount val="975"/>
                <c:pt idx="49">
                  <c:v>-2.1243509503148229E-2</c:v>
                </c:pt>
                <c:pt idx="50">
                  <c:v>-2.1243509503148229E-2</c:v>
                </c:pt>
                <c:pt idx="51">
                  <c:v>-2.4136873048168733E-2</c:v>
                </c:pt>
                <c:pt idx="52">
                  <c:v>-2.4136873048168733E-2</c:v>
                </c:pt>
                <c:pt idx="53">
                  <c:v>-2.5904455141126714E-2</c:v>
                </c:pt>
                <c:pt idx="54">
                  <c:v>-2.6619905035895425E-2</c:v>
                </c:pt>
                <c:pt idx="55">
                  <c:v>-2.7924548961650121E-2</c:v>
                </c:pt>
                <c:pt idx="56">
                  <c:v>-2.8061326147414731E-2</c:v>
                </c:pt>
                <c:pt idx="57">
                  <c:v>-2.9365970073169427E-2</c:v>
                </c:pt>
                <c:pt idx="58">
                  <c:v>-2.9607960478752963E-2</c:v>
                </c:pt>
                <c:pt idx="59">
                  <c:v>-3.0817912506670625E-2</c:v>
                </c:pt>
                <c:pt idx="60">
                  <c:v>-3.1101988200181729E-2</c:v>
                </c:pt>
                <c:pt idx="61">
                  <c:v>-3.112303084414552E-2</c:v>
                </c:pt>
                <c:pt idx="62">
                  <c:v>-3.4879142791681229E-2</c:v>
                </c:pt>
                <c:pt idx="63">
                  <c:v>-4.0476486086048175E-2</c:v>
                </c:pt>
                <c:pt idx="64">
                  <c:v>-4.2286153466933721E-2</c:v>
                </c:pt>
                <c:pt idx="65">
                  <c:v>-4.6073829380415113E-2</c:v>
                </c:pt>
                <c:pt idx="66">
                  <c:v>-4.6073829380415113E-2</c:v>
                </c:pt>
                <c:pt idx="67">
                  <c:v>-4.612643599032458E-2</c:v>
                </c:pt>
                <c:pt idx="68">
                  <c:v>-4.7862454117336882E-2</c:v>
                </c:pt>
                <c:pt idx="69">
                  <c:v>-4.8872501027598582E-2</c:v>
                </c:pt>
                <c:pt idx="70">
                  <c:v>-5.0356007427045463E-2</c:v>
                </c:pt>
                <c:pt idx="71">
                  <c:v>-4.9019799535345084E-2</c:v>
                </c:pt>
                <c:pt idx="72">
                  <c:v>-4.9114491433182118E-2</c:v>
                </c:pt>
                <c:pt idx="73">
                  <c:v>-4.9114491433182118E-2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A0D-4EF7-A59D-35E24324821E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Active!$F$21:$F$995</c:f>
              <c:numCache>
                <c:formatCode>General</c:formatCode>
                <c:ptCount val="975"/>
                <c:pt idx="0">
                  <c:v>-6786</c:v>
                </c:pt>
                <c:pt idx="1">
                  <c:v>-6738</c:v>
                </c:pt>
                <c:pt idx="2">
                  <c:v>-6733</c:v>
                </c:pt>
                <c:pt idx="3">
                  <c:v>-6729</c:v>
                </c:pt>
                <c:pt idx="4">
                  <c:v>-6706</c:v>
                </c:pt>
                <c:pt idx="5">
                  <c:v>-6618</c:v>
                </c:pt>
                <c:pt idx="6">
                  <c:v>-4972</c:v>
                </c:pt>
                <c:pt idx="7">
                  <c:v>-4910</c:v>
                </c:pt>
                <c:pt idx="8">
                  <c:v>-4759</c:v>
                </c:pt>
                <c:pt idx="9">
                  <c:v>-4750</c:v>
                </c:pt>
                <c:pt idx="10">
                  <c:v>-4719</c:v>
                </c:pt>
                <c:pt idx="11">
                  <c:v>-4028</c:v>
                </c:pt>
                <c:pt idx="12">
                  <c:v>-3704</c:v>
                </c:pt>
                <c:pt idx="13">
                  <c:v>-3547</c:v>
                </c:pt>
                <c:pt idx="14">
                  <c:v>-2453</c:v>
                </c:pt>
                <c:pt idx="15">
                  <c:v>-1717</c:v>
                </c:pt>
                <c:pt idx="16">
                  <c:v>-1717</c:v>
                </c:pt>
                <c:pt idx="17">
                  <c:v>-790</c:v>
                </c:pt>
                <c:pt idx="18">
                  <c:v>-789</c:v>
                </c:pt>
                <c:pt idx="19">
                  <c:v>-643</c:v>
                </c:pt>
                <c:pt idx="20">
                  <c:v>-642</c:v>
                </c:pt>
                <c:pt idx="21">
                  <c:v>-546</c:v>
                </c:pt>
                <c:pt idx="22">
                  <c:v>-546</c:v>
                </c:pt>
                <c:pt idx="23">
                  <c:v>-546</c:v>
                </c:pt>
                <c:pt idx="24">
                  <c:v>-527</c:v>
                </c:pt>
                <c:pt idx="25">
                  <c:v>-385</c:v>
                </c:pt>
                <c:pt idx="26">
                  <c:v>-1.5</c:v>
                </c:pt>
                <c:pt idx="27">
                  <c:v>0</c:v>
                </c:pt>
                <c:pt idx="28">
                  <c:v>0</c:v>
                </c:pt>
                <c:pt idx="29">
                  <c:v>239</c:v>
                </c:pt>
                <c:pt idx="30">
                  <c:v>285</c:v>
                </c:pt>
                <c:pt idx="31">
                  <c:v>382.5</c:v>
                </c:pt>
                <c:pt idx="32">
                  <c:v>412</c:v>
                </c:pt>
                <c:pt idx="33">
                  <c:v>504.5</c:v>
                </c:pt>
                <c:pt idx="34">
                  <c:v>678</c:v>
                </c:pt>
                <c:pt idx="35">
                  <c:v>752.5</c:v>
                </c:pt>
                <c:pt idx="36">
                  <c:v>798</c:v>
                </c:pt>
                <c:pt idx="37">
                  <c:v>816</c:v>
                </c:pt>
                <c:pt idx="38">
                  <c:v>816</c:v>
                </c:pt>
                <c:pt idx="39">
                  <c:v>904</c:v>
                </c:pt>
                <c:pt idx="40">
                  <c:v>997</c:v>
                </c:pt>
                <c:pt idx="41">
                  <c:v>1033</c:v>
                </c:pt>
                <c:pt idx="42">
                  <c:v>1051</c:v>
                </c:pt>
                <c:pt idx="43">
                  <c:v>1062</c:v>
                </c:pt>
                <c:pt idx="44">
                  <c:v>1103</c:v>
                </c:pt>
                <c:pt idx="45">
                  <c:v>1231</c:v>
                </c:pt>
                <c:pt idx="46">
                  <c:v>1597</c:v>
                </c:pt>
                <c:pt idx="47">
                  <c:v>1689</c:v>
                </c:pt>
                <c:pt idx="48">
                  <c:v>1827</c:v>
                </c:pt>
                <c:pt idx="49">
                  <c:v>2491</c:v>
                </c:pt>
                <c:pt idx="50">
                  <c:v>2491</c:v>
                </c:pt>
                <c:pt idx="51">
                  <c:v>2766</c:v>
                </c:pt>
                <c:pt idx="52">
                  <c:v>2766</c:v>
                </c:pt>
                <c:pt idx="53">
                  <c:v>2934</c:v>
                </c:pt>
                <c:pt idx="54">
                  <c:v>3002</c:v>
                </c:pt>
                <c:pt idx="55">
                  <c:v>3126</c:v>
                </c:pt>
                <c:pt idx="56">
                  <c:v>3139</c:v>
                </c:pt>
                <c:pt idx="57">
                  <c:v>3263</c:v>
                </c:pt>
                <c:pt idx="58">
                  <c:v>3286</c:v>
                </c:pt>
                <c:pt idx="59">
                  <c:v>3401</c:v>
                </c:pt>
                <c:pt idx="60">
                  <c:v>3428</c:v>
                </c:pt>
                <c:pt idx="61">
                  <c:v>3430</c:v>
                </c:pt>
                <c:pt idx="62">
                  <c:v>3787</c:v>
                </c:pt>
                <c:pt idx="63">
                  <c:v>4319</c:v>
                </c:pt>
                <c:pt idx="64">
                  <c:v>4491</c:v>
                </c:pt>
                <c:pt idx="65">
                  <c:v>4851</c:v>
                </c:pt>
                <c:pt idx="66">
                  <c:v>4851</c:v>
                </c:pt>
                <c:pt idx="67">
                  <c:v>4856</c:v>
                </c:pt>
                <c:pt idx="68">
                  <c:v>5021</c:v>
                </c:pt>
                <c:pt idx="69">
                  <c:v>5117</c:v>
                </c:pt>
                <c:pt idx="70">
                  <c:v>5258</c:v>
                </c:pt>
                <c:pt idx="71">
                  <c:v>5131</c:v>
                </c:pt>
                <c:pt idx="72">
                  <c:v>5140</c:v>
                </c:pt>
                <c:pt idx="73">
                  <c:v>5140</c:v>
                </c:pt>
              </c:numCache>
            </c:numRef>
          </c:xVal>
          <c:yVal>
            <c:numRef>
              <c:f>Active!$U$21:$U$995</c:f>
              <c:numCache>
                <c:formatCode>General</c:formatCode>
                <c:ptCount val="975"/>
                <c:pt idx="30">
                  <c:v>0.27280500000051688</c:v>
                </c:pt>
                <c:pt idx="32">
                  <c:v>-0.38512400000035996</c:v>
                </c:pt>
                <c:pt idx="33">
                  <c:v>0.30512850000377512</c:v>
                </c:pt>
                <c:pt idx="35">
                  <c:v>0.3524325000034878</c:v>
                </c:pt>
                <c:pt idx="43">
                  <c:v>0.5973260000027949</c:v>
                </c:pt>
                <c:pt idx="45">
                  <c:v>0.6502630000031786</c:v>
                </c:pt>
                <c:pt idx="61">
                  <c:v>-6.2610000000859145E-2</c:v>
                </c:pt>
                <c:pt idx="68">
                  <c:v>-0.25956700000097044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A0D-4EF7-A59D-35E2432482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34488080"/>
        <c:axId val="1"/>
      </c:scatterChart>
      <c:valAx>
        <c:axId val="734488080"/>
        <c:scaling>
          <c:orientation val="minMax"/>
          <c:min val="-8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935483870967747"/>
              <c:y val="0.837923057782914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0.05"/>
              <c:y val="0.370031544222109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344880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435483870967742"/>
          <c:y val="0.9204921861831491"/>
          <c:w val="0.8080645161290323"/>
          <c:h val="6.11624005714882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16</xdr:col>
      <xdr:colOff>333375</xdr:colOff>
      <xdr:row>18</xdr:row>
      <xdr:rowOff>38100</xdr:rowOff>
    </xdr:to>
    <xdr:graphicFrame macro="">
      <xdr:nvGraphicFramePr>
        <xdr:cNvPr id="1030" name="Chart 1">
          <a:extLst>
            <a:ext uri="{FF2B5EF4-FFF2-40B4-BE49-F238E27FC236}">
              <a16:creationId xmlns:a16="http://schemas.microsoft.com/office/drawing/2014/main" id="{C4B91B7A-A8AD-A17C-2C97-54A2D0B625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0</xdr:colOff>
      <xdr:row>0</xdr:row>
      <xdr:rowOff>0</xdr:rowOff>
    </xdr:from>
    <xdr:to>
      <xdr:col>25</xdr:col>
      <xdr:colOff>419100</xdr:colOff>
      <xdr:row>18</xdr:row>
      <xdr:rowOff>47625</xdr:rowOff>
    </xdr:to>
    <xdr:graphicFrame macro="">
      <xdr:nvGraphicFramePr>
        <xdr:cNvPr id="1031" name="Chart 4">
          <a:extLst>
            <a:ext uri="{FF2B5EF4-FFF2-40B4-BE49-F238E27FC236}">
              <a16:creationId xmlns:a16="http://schemas.microsoft.com/office/drawing/2014/main" id="{D35D307A-3353-1DF3-B8BE-8EA97B00F3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vsolj.cetus-net.org/bulletin.html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vsolj.cetus-net.org/bulletin.html" TargetMode="External"/><Relationship Id="rId26" Type="http://schemas.openxmlformats.org/officeDocument/2006/relationships/hyperlink" Target="https://www.aavso.org/ejaavso" TargetMode="External"/><Relationship Id="rId39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s://www.aavso.org/ejaavso" TargetMode="External"/><Relationship Id="rId21" Type="http://schemas.openxmlformats.org/officeDocument/2006/relationships/hyperlink" Target="http://cdsbib.u-strasbg.fr/cgi-bin/cdsbib?1990RMxAA..21..381G" TargetMode="External"/><Relationship Id="rId34" Type="http://schemas.openxmlformats.org/officeDocument/2006/relationships/hyperlink" Target="http://vsolj.cetus-net.org/bulletin.html" TargetMode="External"/><Relationship Id="rId42" Type="http://schemas.openxmlformats.org/officeDocument/2006/relationships/printerSettings" Target="../printerSettings/printerSettings1.bin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s://www.aavso.org/ejaavso" TargetMode="External"/><Relationship Id="rId17" Type="http://schemas.openxmlformats.org/officeDocument/2006/relationships/hyperlink" Target="http://cdsbib.u-strasbg.fr/cgi-bin/cdsbib?1990RMxAA..21..381G" TargetMode="External"/><Relationship Id="rId25" Type="http://schemas.openxmlformats.org/officeDocument/2006/relationships/hyperlink" Target="http://cdsbib.u-strasbg.fr/cgi-bin/cdsbib?1990RMxAA..21..381G" TargetMode="External"/><Relationship Id="rId33" Type="http://schemas.openxmlformats.org/officeDocument/2006/relationships/hyperlink" Target="http://cdsbib.u-strasbg.fr/cgi-bin/cdsbib?1990RMxAA..21..381G" TargetMode="External"/><Relationship Id="rId38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://vsolj.cetus-net.org/bulletin.html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29" Type="http://schemas.openxmlformats.org/officeDocument/2006/relationships/hyperlink" Target="http://cdsbib.u-strasbg.fr/cgi-bin/cdsbib?1990RMxAA..21..381G" TargetMode="External"/><Relationship Id="rId41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24" Type="http://schemas.openxmlformats.org/officeDocument/2006/relationships/hyperlink" Target="http://vsolj.cetus-net.org/bulletin.html" TargetMode="External"/><Relationship Id="rId32" Type="http://schemas.openxmlformats.org/officeDocument/2006/relationships/hyperlink" Target="http://cdsbib.u-strasbg.fr/cgi-bin/cdsbib?1990RMxAA..21..381G" TargetMode="External"/><Relationship Id="rId37" Type="http://schemas.openxmlformats.org/officeDocument/2006/relationships/hyperlink" Target="http://cdsbib.u-strasbg.fr/cgi-bin/cdsbib?1990RMxAA..21..381G" TargetMode="External"/><Relationship Id="rId40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hyperlink" Target="https://www.aavso.org/ejaavso" TargetMode="External"/><Relationship Id="rId28" Type="http://schemas.openxmlformats.org/officeDocument/2006/relationships/hyperlink" Target="http://cdsbib.u-strasbg.fr/cgi-bin/cdsbib?1990RMxAA..21..381G" TargetMode="External"/><Relationship Id="rId36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31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hyperlink" Target="http://vsolj.cetus-net.org/bulletin.html" TargetMode="External"/><Relationship Id="rId27" Type="http://schemas.openxmlformats.org/officeDocument/2006/relationships/hyperlink" Target="http://cdsbib.u-strasbg.fr/cgi-bin/cdsbib?1990RMxAA..21..381G" TargetMode="External"/><Relationship Id="rId30" Type="http://schemas.openxmlformats.org/officeDocument/2006/relationships/hyperlink" Target="http://cdsbib.u-strasbg.fr/cgi-bin/cdsbib?1990RMxAA..21..381G" TargetMode="External"/><Relationship Id="rId35" Type="http://schemas.openxmlformats.org/officeDocument/2006/relationships/hyperlink" Target="http://vsolj.cetus-net.org/bulletin.html" TargetMode="External"/><Relationship Id="rId43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193" TargetMode="External"/><Relationship Id="rId3" Type="http://schemas.openxmlformats.org/officeDocument/2006/relationships/hyperlink" Target="http://www.konkoly.hu/cgi-bin/IBVS?5676" TargetMode="External"/><Relationship Id="rId7" Type="http://schemas.openxmlformats.org/officeDocument/2006/relationships/hyperlink" Target="http://www.bav-astro.de/sfs/BAVM_link.php?BAVMnr=174" TargetMode="External"/><Relationship Id="rId2" Type="http://schemas.openxmlformats.org/officeDocument/2006/relationships/hyperlink" Target="http://var.astro.cz/oejv/issues/oejv0074.pdf" TargetMode="External"/><Relationship Id="rId1" Type="http://schemas.openxmlformats.org/officeDocument/2006/relationships/hyperlink" Target="http://www.konkoly.hu/cgi-bin/IBVS?5224" TargetMode="External"/><Relationship Id="rId6" Type="http://schemas.openxmlformats.org/officeDocument/2006/relationships/hyperlink" Target="http://www.bav-astro.de/sfs/BAVM_link.php?BAVMnr=173" TargetMode="External"/><Relationship Id="rId11" Type="http://schemas.openxmlformats.org/officeDocument/2006/relationships/hyperlink" Target="http://www.bav-astro.de/sfs/BAVM_link.php?BAVMnr=241" TargetMode="External"/><Relationship Id="rId5" Type="http://schemas.openxmlformats.org/officeDocument/2006/relationships/hyperlink" Target="http://www.bav-astro.de/sfs/BAVM_link.php?BAVMnr=174" TargetMode="External"/><Relationship Id="rId10" Type="http://schemas.openxmlformats.org/officeDocument/2006/relationships/hyperlink" Target="http://www.konkoly.hu/cgi-bin/IBVS?6042" TargetMode="External"/><Relationship Id="rId4" Type="http://schemas.openxmlformats.org/officeDocument/2006/relationships/hyperlink" Target="http://www.konkoly.hu/cgi-bin/IBVS?5583" TargetMode="External"/><Relationship Id="rId9" Type="http://schemas.openxmlformats.org/officeDocument/2006/relationships/hyperlink" Target="http://www.bav-astro.de/sfs/BAVM_link.php?BAVMnr=2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287"/>
  <sheetViews>
    <sheetView tabSelected="1" workbookViewId="0">
      <pane xSplit="14" ySplit="22" topLeftCell="O79" activePane="bottomRight" state="frozen"/>
      <selection pane="topRight" activeCell="O1" sqref="O1"/>
      <selection pane="bottomLeft" activeCell="A23" sqref="A23"/>
      <selection pane="bottomRight" activeCell="A79" sqref="A79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2">
      <c r="A1" s="6" t="s">
        <v>29</v>
      </c>
      <c r="B1" s="7"/>
      <c r="C1" s="7"/>
      <c r="D1" s="7"/>
      <c r="E1" s="7"/>
    </row>
    <row r="2" spans="1:6" x14ac:dyDescent="0.2">
      <c r="A2" s="8" t="s">
        <v>26</v>
      </c>
      <c r="B2" s="7" t="s">
        <v>30</v>
      </c>
      <c r="C2" s="7"/>
      <c r="D2" s="7"/>
      <c r="E2" s="7"/>
    </row>
    <row r="3" spans="1:6" ht="13.5" thickBot="1" x14ac:dyDescent="0.25">
      <c r="A3" s="7" t="s">
        <v>31</v>
      </c>
      <c r="B3" s="7"/>
      <c r="C3" s="9"/>
      <c r="D3" s="10"/>
      <c r="E3" s="7"/>
    </row>
    <row r="4" spans="1:6" ht="13.5" thickBot="1" x14ac:dyDescent="0.25">
      <c r="A4" s="11" t="s">
        <v>3</v>
      </c>
      <c r="B4" s="12"/>
      <c r="C4" s="13">
        <v>43791.315999999999</v>
      </c>
      <c r="D4" s="14">
        <v>2.774527</v>
      </c>
      <c r="E4" s="15"/>
    </row>
    <row r="5" spans="1:6" x14ac:dyDescent="0.2">
      <c r="A5" s="22" t="s">
        <v>45</v>
      </c>
      <c r="B5" s="8"/>
      <c r="C5" s="23">
        <v>-9.5</v>
      </c>
      <c r="D5" s="8" t="s">
        <v>46</v>
      </c>
      <c r="E5" s="7"/>
    </row>
    <row r="6" spans="1:6" x14ac:dyDescent="0.2">
      <c r="A6" s="11" t="s">
        <v>4</v>
      </c>
      <c r="B6" s="7"/>
      <c r="C6" s="7"/>
      <c r="D6" s="7"/>
      <c r="E6" s="7"/>
    </row>
    <row r="7" spans="1:6" x14ac:dyDescent="0.2">
      <c r="A7" s="8" t="s">
        <v>5</v>
      </c>
      <c r="B7" s="7"/>
      <c r="C7" s="7">
        <f>C4</f>
        <v>43791.315999999999</v>
      </c>
      <c r="D7" s="7"/>
      <c r="E7" s="7"/>
    </row>
    <row r="8" spans="1:6" x14ac:dyDescent="0.2">
      <c r="A8" s="8" t="s">
        <v>6</v>
      </c>
      <c r="B8" s="7"/>
      <c r="C8" s="7">
        <f>D4</f>
        <v>2.774527</v>
      </c>
      <c r="D8" s="7"/>
      <c r="E8" s="7"/>
    </row>
    <row r="9" spans="1:6" x14ac:dyDescent="0.2">
      <c r="A9" s="34" t="s">
        <v>52</v>
      </c>
      <c r="B9" s="35">
        <v>70</v>
      </c>
      <c r="C9" s="25" t="str">
        <f>"F"&amp;B9</f>
        <v>F70</v>
      </c>
      <c r="D9" s="26" t="str">
        <f>"G"&amp;B9</f>
        <v>G70</v>
      </c>
    </row>
    <row r="10" spans="1:6" ht="13.5" thickBot="1" x14ac:dyDescent="0.25">
      <c r="A10" s="8"/>
      <c r="B10" s="8"/>
      <c r="C10" s="3" t="s">
        <v>22</v>
      </c>
      <c r="D10" s="3" t="s">
        <v>23</v>
      </c>
      <c r="E10" s="8"/>
    </row>
    <row r="11" spans="1:6" x14ac:dyDescent="0.2">
      <c r="A11" s="8" t="s">
        <v>18</v>
      </c>
      <c r="B11" s="8"/>
      <c r="C11" s="24">
        <f ca="1">INTERCEPT(INDIRECT($D$9):G988,INDIRECT($C$9):F988)</f>
        <v>4.9651035537466096E-3</v>
      </c>
      <c r="D11" s="2"/>
      <c r="E11" s="8"/>
    </row>
    <row r="12" spans="1:6" x14ac:dyDescent="0.2">
      <c r="A12" s="8" t="s">
        <v>19</v>
      </c>
      <c r="B12" s="8"/>
      <c r="C12" s="24">
        <f ca="1">SLOPE(INDIRECT($D$9):G988,INDIRECT($C$9):F988)</f>
        <v>-1.0521321981892749E-5</v>
      </c>
      <c r="D12" s="2"/>
      <c r="E12" s="8"/>
    </row>
    <row r="13" spans="1:6" x14ac:dyDescent="0.2">
      <c r="A13" s="8" t="s">
        <v>21</v>
      </c>
      <c r="B13" s="8"/>
      <c r="C13" s="2" t="s">
        <v>47</v>
      </c>
    </row>
    <row r="14" spans="1:6" x14ac:dyDescent="0.2">
      <c r="A14" s="8"/>
      <c r="B14" s="8"/>
      <c r="C14" s="8"/>
    </row>
    <row r="15" spans="1:6" x14ac:dyDescent="0.2">
      <c r="A15" s="17" t="s">
        <v>20</v>
      </c>
      <c r="B15" s="8"/>
      <c r="C15" s="27">
        <f ca="1">(C7+C11)+(C8+C12)*INT(MAX(F21:F3529))</f>
        <v>58379.72860999257</v>
      </c>
      <c r="E15" s="28" t="s">
        <v>55</v>
      </c>
      <c r="F15" s="23">
        <v>1</v>
      </c>
    </row>
    <row r="16" spans="1:6" x14ac:dyDescent="0.2">
      <c r="A16" s="11" t="s">
        <v>7</v>
      </c>
      <c r="B16" s="8"/>
      <c r="C16" s="30">
        <f ca="1">+C8+C12</f>
        <v>2.7745164786780179</v>
      </c>
      <c r="E16" s="28" t="s">
        <v>48</v>
      </c>
      <c r="F16" s="29">
        <f ca="1">NOW()+15018.5+$C$5/24</f>
        <v>60334.813663425921</v>
      </c>
    </row>
    <row r="17" spans="1:21" ht="13.5" thickBot="1" x14ac:dyDescent="0.25">
      <c r="A17" s="28" t="s">
        <v>50</v>
      </c>
      <c r="B17" s="8"/>
      <c r="C17" s="8">
        <f>COUNT(C21:C2187)</f>
        <v>74</v>
      </c>
      <c r="E17" s="28" t="s">
        <v>56</v>
      </c>
      <c r="F17" s="29">
        <f ca="1">ROUND(2*(F16-$C$7)/$C$8,0)/2+F15</f>
        <v>5963.5</v>
      </c>
    </row>
    <row r="18" spans="1:21" ht="14.25" thickTop="1" thickBot="1" x14ac:dyDescent="0.25">
      <c r="A18" s="11" t="s">
        <v>8</v>
      </c>
      <c r="B18" s="8"/>
      <c r="C18" s="32">
        <f ca="1">+C15</f>
        <v>58379.72860999257</v>
      </c>
      <c r="D18" s="33">
        <f ca="1">+C16</f>
        <v>2.7745164786780179</v>
      </c>
      <c r="E18" s="28" t="s">
        <v>49</v>
      </c>
      <c r="F18" s="26">
        <f ca="1">ROUND(2*(F16-$C$15)/$C$16,0)/2+F15</f>
        <v>705.5</v>
      </c>
    </row>
    <row r="19" spans="1:21" ht="13.5" thickTop="1" x14ac:dyDescent="0.2">
      <c r="E19" s="28" t="s">
        <v>51</v>
      </c>
      <c r="F19" s="31">
        <f ca="1">+$C$15+$C$16*F18-15018.5-$C$5/24</f>
        <v>45319.04581903325</v>
      </c>
    </row>
    <row r="20" spans="1:21" ht="13.5" thickBot="1" x14ac:dyDescent="0.25">
      <c r="A20" s="18" t="s">
        <v>9</v>
      </c>
      <c r="B20" s="18" t="s">
        <v>10</v>
      </c>
      <c r="C20" s="18" t="s">
        <v>11</v>
      </c>
      <c r="D20" s="18" t="s">
        <v>16</v>
      </c>
      <c r="E20" s="18" t="s">
        <v>12</v>
      </c>
      <c r="F20" s="3" t="s">
        <v>13</v>
      </c>
      <c r="G20" s="3" t="s">
        <v>14</v>
      </c>
      <c r="H20" s="5" t="s">
        <v>69</v>
      </c>
      <c r="I20" s="5" t="s">
        <v>54</v>
      </c>
      <c r="J20" s="5" t="s">
        <v>66</v>
      </c>
      <c r="K20" s="5" t="s">
        <v>64</v>
      </c>
      <c r="L20" s="5" t="s">
        <v>44</v>
      </c>
      <c r="M20" s="5" t="s">
        <v>27</v>
      </c>
      <c r="N20" s="5" t="s">
        <v>28</v>
      </c>
      <c r="O20" s="5" t="s">
        <v>25</v>
      </c>
      <c r="P20" s="4" t="s">
        <v>24</v>
      </c>
      <c r="Q20" s="3" t="s">
        <v>17</v>
      </c>
      <c r="U20" s="63" t="s">
        <v>299</v>
      </c>
    </row>
    <row r="21" spans="1:21" x14ac:dyDescent="0.2">
      <c r="A21" s="65" t="s">
        <v>79</v>
      </c>
      <c r="B21" s="67" t="s">
        <v>40</v>
      </c>
      <c r="C21" s="65">
        <v>24963.330999999998</v>
      </c>
      <c r="D21" s="65" t="s">
        <v>54</v>
      </c>
      <c r="E21" s="16">
        <f t="shared" ref="E21:E52" si="0">(C21-C$7)/C$8</f>
        <v>-6786.0161389671111</v>
      </c>
      <c r="F21">
        <f t="shared" ref="F21:F52" si="1">ROUND(2*E21,0)/2</f>
        <v>-6786</v>
      </c>
      <c r="G21">
        <f t="shared" ref="G21:G50" si="2">+C21-(C$7+F21*C$8)</f>
        <v>-4.4777999999496387E-2</v>
      </c>
      <c r="I21">
        <f t="shared" ref="I21:I47" si="3">+G21</f>
        <v>-4.4777999999496387E-2</v>
      </c>
      <c r="Q21" s="1">
        <f t="shared" ref="Q21:Q52" si="4">+C21-15018.5</f>
        <v>9944.8309999999983</v>
      </c>
      <c r="S21" s="2">
        <v>0.1</v>
      </c>
    </row>
    <row r="22" spans="1:21" x14ac:dyDescent="0.2">
      <c r="A22" s="64" t="s">
        <v>79</v>
      </c>
      <c r="B22" s="66" t="s">
        <v>40</v>
      </c>
      <c r="C22" s="64">
        <v>25096.493999999999</v>
      </c>
      <c r="D22" s="64" t="s">
        <v>54</v>
      </c>
      <c r="E22" s="16">
        <f t="shared" si="0"/>
        <v>-6738.0212915570837</v>
      </c>
      <c r="F22">
        <f t="shared" si="1"/>
        <v>-6738</v>
      </c>
      <c r="G22">
        <f t="shared" si="2"/>
        <v>-5.907400000069174E-2</v>
      </c>
      <c r="I22">
        <f t="shared" si="3"/>
        <v>-5.907400000069174E-2</v>
      </c>
      <c r="Q22" s="1">
        <f t="shared" si="4"/>
        <v>10077.993999999999</v>
      </c>
      <c r="S22" s="2">
        <v>0.1</v>
      </c>
    </row>
    <row r="23" spans="1:21" x14ac:dyDescent="0.2">
      <c r="A23" s="64" t="s">
        <v>79</v>
      </c>
      <c r="B23" s="66" t="s">
        <v>40</v>
      </c>
      <c r="C23" s="64">
        <v>25110.357</v>
      </c>
      <c r="D23" s="64" t="s">
        <v>54</v>
      </c>
      <c r="E23" s="16">
        <f t="shared" si="0"/>
        <v>-6733.0247642210725</v>
      </c>
      <c r="F23">
        <f t="shared" si="1"/>
        <v>-6733</v>
      </c>
      <c r="G23">
        <f t="shared" si="2"/>
        <v>-6.8708999999216758E-2</v>
      </c>
      <c r="I23">
        <f t="shared" si="3"/>
        <v>-6.8708999999216758E-2</v>
      </c>
      <c r="Q23" s="1">
        <f t="shared" si="4"/>
        <v>10091.857</v>
      </c>
      <c r="S23" s="2">
        <v>0.1</v>
      </c>
    </row>
    <row r="24" spans="1:21" x14ac:dyDescent="0.2">
      <c r="A24" s="64" t="s">
        <v>79</v>
      </c>
      <c r="B24" s="66" t="s">
        <v>40</v>
      </c>
      <c r="C24" s="64">
        <v>25121.474999999999</v>
      </c>
      <c r="D24" s="64" t="s">
        <v>54</v>
      </c>
      <c r="E24" s="16">
        <f t="shared" si="0"/>
        <v>-6729.0175947107382</v>
      </c>
      <c r="F24">
        <f t="shared" si="1"/>
        <v>-6729</v>
      </c>
      <c r="G24">
        <f t="shared" si="2"/>
        <v>-4.8816999998962274E-2</v>
      </c>
      <c r="I24">
        <f t="shared" si="3"/>
        <v>-4.8816999998962274E-2</v>
      </c>
      <c r="Q24" s="1">
        <f t="shared" si="4"/>
        <v>10102.974999999999</v>
      </c>
      <c r="S24" s="2">
        <v>0.1</v>
      </c>
    </row>
    <row r="25" spans="1:21" x14ac:dyDescent="0.2">
      <c r="A25" s="64" t="s">
        <v>79</v>
      </c>
      <c r="B25" s="66" t="s">
        <v>40</v>
      </c>
      <c r="C25" s="64">
        <v>25185.34</v>
      </c>
      <c r="D25" s="64" t="s">
        <v>54</v>
      </c>
      <c r="E25" s="16">
        <f t="shared" si="0"/>
        <v>-6705.9992568102598</v>
      </c>
      <c r="F25">
        <f t="shared" si="1"/>
        <v>-6706</v>
      </c>
      <c r="G25">
        <f t="shared" si="2"/>
        <v>2.0619999995687976E-3</v>
      </c>
      <c r="I25">
        <f t="shared" si="3"/>
        <v>2.0619999995687976E-3</v>
      </c>
      <c r="Q25" s="1">
        <f t="shared" si="4"/>
        <v>10166.84</v>
      </c>
      <c r="S25" s="2">
        <v>0.1</v>
      </c>
    </row>
    <row r="26" spans="1:21" x14ac:dyDescent="0.2">
      <c r="A26" s="64" t="s">
        <v>79</v>
      </c>
      <c r="B26" s="66" t="s">
        <v>40</v>
      </c>
      <c r="C26" s="64">
        <v>25429.444</v>
      </c>
      <c r="D26" s="64" t="s">
        <v>54</v>
      </c>
      <c r="E26" s="16">
        <f t="shared" si="0"/>
        <v>-6618.0188551057527</v>
      </c>
      <c r="F26">
        <f t="shared" si="1"/>
        <v>-6618</v>
      </c>
      <c r="G26">
        <f t="shared" si="2"/>
        <v>-5.23140000004787E-2</v>
      </c>
      <c r="I26">
        <f t="shared" si="3"/>
        <v>-5.23140000004787E-2</v>
      </c>
      <c r="Q26" s="1">
        <f t="shared" si="4"/>
        <v>10410.944</v>
      </c>
      <c r="S26" s="2">
        <v>0.1</v>
      </c>
    </row>
    <row r="27" spans="1:21" x14ac:dyDescent="0.2">
      <c r="A27" s="64" t="s">
        <v>99</v>
      </c>
      <c r="B27" s="66" t="s">
        <v>40</v>
      </c>
      <c r="C27" s="64">
        <v>29996.32</v>
      </c>
      <c r="D27" s="64" t="s">
        <v>54</v>
      </c>
      <c r="E27" s="16">
        <f t="shared" si="0"/>
        <v>-4972.0172123032144</v>
      </c>
      <c r="F27">
        <f t="shared" si="1"/>
        <v>-4972</v>
      </c>
      <c r="G27">
        <f t="shared" si="2"/>
        <v>-4.7755999999935739E-2</v>
      </c>
      <c r="I27">
        <f t="shared" si="3"/>
        <v>-4.7755999999935739E-2</v>
      </c>
      <c r="Q27" s="1">
        <f t="shared" si="4"/>
        <v>14977.82</v>
      </c>
      <c r="S27" s="2">
        <v>0.1</v>
      </c>
    </row>
    <row r="28" spans="1:21" x14ac:dyDescent="0.2">
      <c r="A28" s="64" t="s">
        <v>104</v>
      </c>
      <c r="B28" s="66" t="s">
        <v>40</v>
      </c>
      <c r="C28" s="64">
        <v>30168.333999999999</v>
      </c>
      <c r="D28" s="64" t="s">
        <v>54</v>
      </c>
      <c r="E28" s="16">
        <f t="shared" si="0"/>
        <v>-4910.0196177582702</v>
      </c>
      <c r="F28">
        <f t="shared" si="1"/>
        <v>-4910</v>
      </c>
      <c r="G28">
        <f t="shared" si="2"/>
        <v>-5.4430000000138534E-2</v>
      </c>
      <c r="I28">
        <f t="shared" si="3"/>
        <v>-5.4430000000138534E-2</v>
      </c>
      <c r="Q28" s="1">
        <f t="shared" si="4"/>
        <v>15149.833999999999</v>
      </c>
      <c r="S28" s="2">
        <v>0.1</v>
      </c>
    </row>
    <row r="29" spans="1:21" x14ac:dyDescent="0.2">
      <c r="A29" s="64" t="s">
        <v>104</v>
      </c>
      <c r="B29" s="66" t="s">
        <v>40</v>
      </c>
      <c r="C29" s="64">
        <v>30587.271000000001</v>
      </c>
      <c r="D29" s="64" t="s">
        <v>54</v>
      </c>
      <c r="E29" s="16">
        <f t="shared" si="0"/>
        <v>-4759.0255924703561</v>
      </c>
      <c r="F29">
        <f t="shared" si="1"/>
        <v>-4759</v>
      </c>
      <c r="G29">
        <f t="shared" si="2"/>
        <v>-7.100699999864446E-2</v>
      </c>
      <c r="I29">
        <f t="shared" si="3"/>
        <v>-7.100699999864446E-2</v>
      </c>
      <c r="Q29" s="1">
        <f t="shared" si="4"/>
        <v>15568.771000000001</v>
      </c>
      <c r="S29" s="2">
        <v>0.1</v>
      </c>
    </row>
    <row r="30" spans="1:21" x14ac:dyDescent="0.2">
      <c r="A30" s="64" t="s">
        <v>104</v>
      </c>
      <c r="B30" s="66" t="s">
        <v>40</v>
      </c>
      <c r="C30" s="64">
        <v>30612.276000000002</v>
      </c>
      <c r="D30" s="64" t="s">
        <v>54</v>
      </c>
      <c r="E30" s="16">
        <f t="shared" si="0"/>
        <v>-4750.0132455009443</v>
      </c>
      <c r="F30">
        <f t="shared" si="1"/>
        <v>-4750</v>
      </c>
      <c r="G30">
        <f t="shared" si="2"/>
        <v>-3.6749999995663529E-2</v>
      </c>
      <c r="I30">
        <f t="shared" si="3"/>
        <v>-3.6749999995663529E-2</v>
      </c>
      <c r="Q30" s="1">
        <f t="shared" si="4"/>
        <v>15593.776000000002</v>
      </c>
      <c r="S30" s="2">
        <v>0.1</v>
      </c>
    </row>
    <row r="31" spans="1:21" x14ac:dyDescent="0.2">
      <c r="A31" s="64" t="s">
        <v>104</v>
      </c>
      <c r="B31" s="66" t="s">
        <v>40</v>
      </c>
      <c r="C31" s="64">
        <v>30698.206999999999</v>
      </c>
      <c r="D31" s="64" t="s">
        <v>54</v>
      </c>
      <c r="E31" s="16">
        <f t="shared" si="0"/>
        <v>-4719.0418402848491</v>
      </c>
      <c r="F31">
        <f t="shared" si="1"/>
        <v>-4719</v>
      </c>
      <c r="G31">
        <f t="shared" si="2"/>
        <v>-0.11608699999851524</v>
      </c>
      <c r="I31">
        <f t="shared" si="3"/>
        <v>-0.11608699999851524</v>
      </c>
      <c r="Q31" s="1">
        <f t="shared" si="4"/>
        <v>15679.706999999999</v>
      </c>
      <c r="S31" s="2">
        <v>0.1</v>
      </c>
    </row>
    <row r="32" spans="1:21" x14ac:dyDescent="0.2">
      <c r="A32" s="64" t="s">
        <v>118</v>
      </c>
      <c r="B32" s="66" t="s">
        <v>40</v>
      </c>
      <c r="C32" s="64">
        <v>32615.467000000001</v>
      </c>
      <c r="D32" s="64" t="s">
        <v>54</v>
      </c>
      <c r="E32" s="16">
        <f t="shared" si="0"/>
        <v>-4028.0195507198159</v>
      </c>
      <c r="F32">
        <f t="shared" si="1"/>
        <v>-4028</v>
      </c>
      <c r="G32">
        <f t="shared" si="2"/>
        <v>-5.4243999999016523E-2</v>
      </c>
      <c r="I32">
        <f t="shared" si="3"/>
        <v>-5.4243999999016523E-2</v>
      </c>
      <c r="Q32" s="1">
        <f t="shared" si="4"/>
        <v>17596.967000000001</v>
      </c>
      <c r="S32" s="2">
        <v>0.1</v>
      </c>
    </row>
    <row r="33" spans="1:19" x14ac:dyDescent="0.2">
      <c r="A33" s="61" t="s">
        <v>118</v>
      </c>
      <c r="B33" s="62" t="s">
        <v>40</v>
      </c>
      <c r="C33" s="61">
        <v>33514.464999999997</v>
      </c>
      <c r="D33" s="61" t="s">
        <v>54</v>
      </c>
      <c r="E33" s="16">
        <f t="shared" si="0"/>
        <v>-3704.0010783820098</v>
      </c>
      <c r="F33">
        <f t="shared" si="1"/>
        <v>-3704</v>
      </c>
      <c r="G33">
        <f t="shared" si="2"/>
        <v>-2.9920000015408732E-3</v>
      </c>
      <c r="I33">
        <f t="shared" si="3"/>
        <v>-2.9920000015408732E-3</v>
      </c>
      <c r="Q33" s="1">
        <f t="shared" si="4"/>
        <v>18495.964999999997</v>
      </c>
      <c r="S33" s="2">
        <v>0.1</v>
      </c>
    </row>
    <row r="34" spans="1:19" x14ac:dyDescent="0.2">
      <c r="A34" s="61" t="s">
        <v>125</v>
      </c>
      <c r="B34" s="62" t="s">
        <v>40</v>
      </c>
      <c r="C34" s="61">
        <v>33950.046000000002</v>
      </c>
      <c r="D34" s="61" t="s">
        <v>54</v>
      </c>
      <c r="E34" s="16">
        <f t="shared" si="0"/>
        <v>-3547.0081927478077</v>
      </c>
      <c r="F34">
        <f t="shared" si="1"/>
        <v>-3547</v>
      </c>
      <c r="G34">
        <f t="shared" si="2"/>
        <v>-2.2730999997293111E-2</v>
      </c>
      <c r="I34">
        <f t="shared" si="3"/>
        <v>-2.2730999997293111E-2</v>
      </c>
      <c r="Q34" s="1">
        <f t="shared" si="4"/>
        <v>18931.546000000002</v>
      </c>
      <c r="S34" s="2">
        <v>0.1</v>
      </c>
    </row>
    <row r="35" spans="1:19" x14ac:dyDescent="0.2">
      <c r="A35" s="61" t="s">
        <v>130</v>
      </c>
      <c r="B35" s="62" t="s">
        <v>40</v>
      </c>
      <c r="C35" s="61">
        <v>36985.391000000003</v>
      </c>
      <c r="D35" s="61" t="s">
        <v>54</v>
      </c>
      <c r="E35" s="16">
        <f t="shared" si="0"/>
        <v>-2453.0037011714053</v>
      </c>
      <c r="F35">
        <f t="shared" si="1"/>
        <v>-2453</v>
      </c>
      <c r="G35">
        <f t="shared" si="2"/>
        <v>-1.0268999998515937E-2</v>
      </c>
      <c r="I35">
        <f t="shared" si="3"/>
        <v>-1.0268999998515937E-2</v>
      </c>
      <c r="Q35" s="1">
        <f t="shared" si="4"/>
        <v>21966.891000000003</v>
      </c>
      <c r="S35" s="2">
        <v>0.1</v>
      </c>
    </row>
    <row r="36" spans="1:19" x14ac:dyDescent="0.2">
      <c r="A36" s="61" t="s">
        <v>130</v>
      </c>
      <c r="B36" s="62" t="s">
        <v>40</v>
      </c>
      <c r="C36" s="61">
        <v>39027.43</v>
      </c>
      <c r="D36" s="61" t="s">
        <v>54</v>
      </c>
      <c r="E36" s="16">
        <f t="shared" si="0"/>
        <v>-1717.0083405207442</v>
      </c>
      <c r="F36">
        <f t="shared" si="1"/>
        <v>-1717</v>
      </c>
      <c r="G36">
        <f t="shared" si="2"/>
        <v>-2.3140999997849576E-2</v>
      </c>
      <c r="I36">
        <f t="shared" si="3"/>
        <v>-2.3140999997849576E-2</v>
      </c>
      <c r="Q36" s="1">
        <f t="shared" si="4"/>
        <v>24008.93</v>
      </c>
      <c r="S36" s="2">
        <v>0.1</v>
      </c>
    </row>
    <row r="37" spans="1:19" x14ac:dyDescent="0.2">
      <c r="A37" s="61" t="s">
        <v>137</v>
      </c>
      <c r="B37" s="62" t="s">
        <v>40</v>
      </c>
      <c r="C37" s="61">
        <v>39027.482000000004</v>
      </c>
      <c r="D37" s="61" t="s">
        <v>54</v>
      </c>
      <c r="E37" s="16">
        <f t="shared" si="0"/>
        <v>-1716.9895985874332</v>
      </c>
      <c r="F37">
        <f t="shared" si="1"/>
        <v>-1717</v>
      </c>
      <c r="G37">
        <f t="shared" si="2"/>
        <v>2.885900000546826E-2</v>
      </c>
      <c r="I37">
        <f t="shared" si="3"/>
        <v>2.885900000546826E-2</v>
      </c>
      <c r="Q37" s="1">
        <f t="shared" si="4"/>
        <v>24008.982000000004</v>
      </c>
      <c r="S37" s="2">
        <v>0.1</v>
      </c>
    </row>
    <row r="38" spans="1:19" x14ac:dyDescent="0.2">
      <c r="A38" s="61" t="s">
        <v>130</v>
      </c>
      <c r="B38" s="62" t="s">
        <v>40</v>
      </c>
      <c r="C38" s="61">
        <v>41599.451999999997</v>
      </c>
      <c r="D38" s="61" t="s">
        <v>54</v>
      </c>
      <c r="E38" s="16">
        <f t="shared" si="0"/>
        <v>-789.99555599927533</v>
      </c>
      <c r="F38">
        <f t="shared" si="1"/>
        <v>-790</v>
      </c>
      <c r="G38">
        <f t="shared" si="2"/>
        <v>1.2329999997746199E-2</v>
      </c>
      <c r="I38">
        <f t="shared" si="3"/>
        <v>1.2329999997746199E-2</v>
      </c>
      <c r="Q38" s="1">
        <f t="shared" si="4"/>
        <v>26580.951999999997</v>
      </c>
      <c r="S38" s="2">
        <v>0.1</v>
      </c>
    </row>
    <row r="39" spans="1:19" x14ac:dyDescent="0.2">
      <c r="A39" s="61" t="s">
        <v>130</v>
      </c>
      <c r="B39" s="62" t="s">
        <v>40</v>
      </c>
      <c r="C39" s="61">
        <v>41602.264999999999</v>
      </c>
      <c r="D39" s="61" t="s">
        <v>54</v>
      </c>
      <c r="E39" s="16">
        <f t="shared" si="0"/>
        <v>-788.98168949157798</v>
      </c>
      <c r="F39">
        <f t="shared" si="1"/>
        <v>-789</v>
      </c>
      <c r="G39">
        <f t="shared" si="2"/>
        <v>5.0802999998268206E-2</v>
      </c>
      <c r="I39">
        <f t="shared" si="3"/>
        <v>5.0802999998268206E-2</v>
      </c>
      <c r="Q39" s="1">
        <f t="shared" si="4"/>
        <v>26583.764999999999</v>
      </c>
      <c r="S39" s="2">
        <v>0.1</v>
      </c>
    </row>
    <row r="40" spans="1:19" x14ac:dyDescent="0.2">
      <c r="A40" s="61" t="s">
        <v>150</v>
      </c>
      <c r="B40" s="62" t="s">
        <v>40</v>
      </c>
      <c r="C40" s="61">
        <v>42007.303999999996</v>
      </c>
      <c r="D40" s="61" t="s">
        <v>54</v>
      </c>
      <c r="E40" s="16">
        <f t="shared" si="0"/>
        <v>-642.99680630248054</v>
      </c>
      <c r="F40">
        <f t="shared" si="1"/>
        <v>-643</v>
      </c>
      <c r="G40">
        <f t="shared" si="2"/>
        <v>8.8609999947948381E-3</v>
      </c>
      <c r="I40">
        <f t="shared" si="3"/>
        <v>8.8609999947948381E-3</v>
      </c>
      <c r="Q40" s="1">
        <f t="shared" si="4"/>
        <v>26988.803999999996</v>
      </c>
      <c r="S40" s="2">
        <v>0.1</v>
      </c>
    </row>
    <row r="41" spans="1:19" x14ac:dyDescent="0.2">
      <c r="A41" s="61" t="s">
        <v>150</v>
      </c>
      <c r="B41" s="62" t="s">
        <v>40</v>
      </c>
      <c r="C41" s="61">
        <v>42010.074999999997</v>
      </c>
      <c r="D41" s="61" t="s">
        <v>54</v>
      </c>
      <c r="E41" s="16">
        <f t="shared" si="0"/>
        <v>-641.99807751014919</v>
      </c>
      <c r="F41">
        <f t="shared" si="1"/>
        <v>-642</v>
      </c>
      <c r="G41">
        <f t="shared" si="2"/>
        <v>5.3340000013122335E-3</v>
      </c>
      <c r="I41">
        <f t="shared" si="3"/>
        <v>5.3340000013122335E-3</v>
      </c>
      <c r="Q41" s="1">
        <f t="shared" si="4"/>
        <v>26991.574999999997</v>
      </c>
      <c r="S41" s="2">
        <v>0.1</v>
      </c>
    </row>
    <row r="42" spans="1:19" x14ac:dyDescent="0.2">
      <c r="A42" s="61" t="s">
        <v>157</v>
      </c>
      <c r="B42" s="62" t="s">
        <v>40</v>
      </c>
      <c r="C42" s="61">
        <v>42276.432999999997</v>
      </c>
      <c r="D42" s="61" t="s">
        <v>54</v>
      </c>
      <c r="E42" s="16">
        <f t="shared" si="0"/>
        <v>-545.99684919267384</v>
      </c>
      <c r="F42">
        <f t="shared" si="1"/>
        <v>-546</v>
      </c>
      <c r="G42">
        <f t="shared" si="2"/>
        <v>8.7419999981648289E-3</v>
      </c>
      <c r="I42">
        <f t="shared" si="3"/>
        <v>8.7419999981648289E-3</v>
      </c>
      <c r="Q42" s="1">
        <f t="shared" si="4"/>
        <v>27257.932999999997</v>
      </c>
      <c r="S42" s="2">
        <v>0.1</v>
      </c>
    </row>
    <row r="43" spans="1:19" x14ac:dyDescent="0.2">
      <c r="A43" s="61" t="s">
        <v>157</v>
      </c>
      <c r="B43" s="62" t="s">
        <v>40</v>
      </c>
      <c r="C43" s="61">
        <v>42276.446000000004</v>
      </c>
      <c r="D43" s="61" t="s">
        <v>54</v>
      </c>
      <c r="E43" s="16">
        <f t="shared" si="0"/>
        <v>-545.99216370934414</v>
      </c>
      <c r="F43">
        <f t="shared" si="1"/>
        <v>-546</v>
      </c>
      <c r="G43">
        <f t="shared" si="2"/>
        <v>2.1742000004451256E-2</v>
      </c>
      <c r="I43">
        <f t="shared" si="3"/>
        <v>2.1742000004451256E-2</v>
      </c>
      <c r="Q43" s="1">
        <f t="shared" si="4"/>
        <v>27257.946000000004</v>
      </c>
      <c r="S43" s="2">
        <v>0.1</v>
      </c>
    </row>
    <row r="44" spans="1:19" x14ac:dyDescent="0.2">
      <c r="A44" s="61" t="s">
        <v>157</v>
      </c>
      <c r="B44" s="62" t="s">
        <v>40</v>
      </c>
      <c r="C44" s="61">
        <v>42276.45</v>
      </c>
      <c r="D44" s="61" t="s">
        <v>54</v>
      </c>
      <c r="E44" s="16">
        <f t="shared" si="0"/>
        <v>-545.99072202216871</v>
      </c>
      <c r="F44">
        <f t="shared" si="1"/>
        <v>-546</v>
      </c>
      <c r="G44">
        <f t="shared" si="2"/>
        <v>2.5741999997990206E-2</v>
      </c>
      <c r="I44">
        <f t="shared" si="3"/>
        <v>2.5741999997990206E-2</v>
      </c>
      <c r="Q44" s="1">
        <f t="shared" si="4"/>
        <v>27257.949999999997</v>
      </c>
      <c r="S44" s="2">
        <v>0.1</v>
      </c>
    </row>
    <row r="45" spans="1:19" x14ac:dyDescent="0.2">
      <c r="A45" s="61" t="s">
        <v>150</v>
      </c>
      <c r="B45" s="62" t="s">
        <v>40</v>
      </c>
      <c r="C45" s="61">
        <v>42329.148000000001</v>
      </c>
      <c r="D45" s="61" t="s">
        <v>54</v>
      </c>
      <c r="E45" s="16">
        <f t="shared" si="0"/>
        <v>-526.9972142999502</v>
      </c>
      <c r="F45">
        <f t="shared" si="1"/>
        <v>-527</v>
      </c>
      <c r="G45">
        <f t="shared" si="2"/>
        <v>7.7290000044740736E-3</v>
      </c>
      <c r="I45">
        <f t="shared" si="3"/>
        <v>7.7290000044740736E-3</v>
      </c>
      <c r="Q45" s="1">
        <f t="shared" si="4"/>
        <v>27310.648000000001</v>
      </c>
      <c r="S45" s="2">
        <v>0.1</v>
      </c>
    </row>
    <row r="46" spans="1:19" x14ac:dyDescent="0.2">
      <c r="A46" s="61" t="s">
        <v>150</v>
      </c>
      <c r="B46" s="62" t="s">
        <v>40</v>
      </c>
      <c r="C46" s="61">
        <v>42723.131000000001</v>
      </c>
      <c r="D46" s="61" t="s">
        <v>54</v>
      </c>
      <c r="E46" s="16">
        <f t="shared" si="0"/>
        <v>-384.99715446993224</v>
      </c>
      <c r="F46">
        <f t="shared" si="1"/>
        <v>-385</v>
      </c>
      <c r="G46">
        <f t="shared" si="2"/>
        <v>7.8950000024633482E-3</v>
      </c>
      <c r="I46">
        <f t="shared" si="3"/>
        <v>7.8950000024633482E-3</v>
      </c>
      <c r="Q46" s="1">
        <f t="shared" si="4"/>
        <v>27704.631000000001</v>
      </c>
      <c r="S46" s="2">
        <v>0.1</v>
      </c>
    </row>
    <row r="47" spans="1:19" x14ac:dyDescent="0.2">
      <c r="A47" s="8" t="s">
        <v>32</v>
      </c>
      <c r="B47" s="80"/>
      <c r="C47" s="36">
        <v>43787.154999999999</v>
      </c>
      <c r="D47" s="36"/>
      <c r="E47" s="16">
        <f t="shared" si="0"/>
        <v>-1.4997150865715339</v>
      </c>
      <c r="F47">
        <f t="shared" si="1"/>
        <v>-1.5</v>
      </c>
      <c r="G47">
        <f t="shared" si="2"/>
        <v>7.905000020400621E-4</v>
      </c>
      <c r="I47">
        <f t="shared" si="3"/>
        <v>7.905000020400621E-4</v>
      </c>
      <c r="Q47" s="1">
        <f t="shared" si="4"/>
        <v>28768.654999999999</v>
      </c>
      <c r="S47" s="2">
        <v>0.1</v>
      </c>
    </row>
    <row r="48" spans="1:19" x14ac:dyDescent="0.2">
      <c r="A48" s="8" t="s">
        <v>15</v>
      </c>
      <c r="B48" s="80"/>
      <c r="C48" s="36">
        <f>C$4</f>
        <v>43791.315999999999</v>
      </c>
      <c r="D48" s="36"/>
      <c r="E48" s="16">
        <f t="shared" si="0"/>
        <v>0</v>
      </c>
      <c r="F48">
        <f t="shared" si="1"/>
        <v>0</v>
      </c>
      <c r="G48">
        <f t="shared" si="2"/>
        <v>0</v>
      </c>
      <c r="H48">
        <f>+G48</f>
        <v>0</v>
      </c>
      <c r="Q48" s="1">
        <f t="shared" si="4"/>
        <v>28772.815999999999</v>
      </c>
      <c r="S48" s="2">
        <v>0.1</v>
      </c>
    </row>
    <row r="49" spans="1:21" x14ac:dyDescent="0.2">
      <c r="A49" s="61" t="s">
        <v>150</v>
      </c>
      <c r="B49" s="62" t="s">
        <v>40</v>
      </c>
      <c r="C49" s="61">
        <v>43791.316400000003</v>
      </c>
      <c r="D49" s="61" t="s">
        <v>54</v>
      </c>
      <c r="E49" s="16">
        <f t="shared" si="0"/>
        <v>1.4416871936984765E-4</v>
      </c>
      <c r="F49">
        <f t="shared" si="1"/>
        <v>0</v>
      </c>
      <c r="G49">
        <f t="shared" si="2"/>
        <v>4.0000000444706529E-4</v>
      </c>
      <c r="J49">
        <f>+G49</f>
        <v>4.0000000444706529E-4</v>
      </c>
      <c r="Q49" s="1">
        <f t="shared" si="4"/>
        <v>28772.816400000003</v>
      </c>
      <c r="S49" s="2">
        <v>1</v>
      </c>
    </row>
    <row r="50" spans="1:21" x14ac:dyDescent="0.2">
      <c r="A50" s="61" t="s">
        <v>178</v>
      </c>
      <c r="B50" s="62" t="s">
        <v>40</v>
      </c>
      <c r="C50" s="61">
        <v>44454.440999999999</v>
      </c>
      <c r="D50" s="61" t="s">
        <v>54</v>
      </c>
      <c r="E50" s="16">
        <f t="shared" si="0"/>
        <v>239.00470242315177</v>
      </c>
      <c r="F50">
        <f t="shared" si="1"/>
        <v>239</v>
      </c>
      <c r="G50">
        <f t="shared" si="2"/>
        <v>1.3047000000369735E-2</v>
      </c>
      <c r="I50">
        <f>+G50</f>
        <v>1.3047000000369735E-2</v>
      </c>
      <c r="Q50" s="1">
        <f t="shared" si="4"/>
        <v>29435.940999999999</v>
      </c>
      <c r="S50" s="2">
        <v>0.1</v>
      </c>
    </row>
    <row r="51" spans="1:21" x14ac:dyDescent="0.2">
      <c r="A51" s="8" t="s">
        <v>32</v>
      </c>
      <c r="B51" s="2"/>
      <c r="C51" s="36">
        <v>44582.328999999998</v>
      </c>
      <c r="D51" s="36"/>
      <c r="E51" s="16">
        <f t="shared" si="0"/>
        <v>285.09832486762571</v>
      </c>
      <c r="F51">
        <f t="shared" si="1"/>
        <v>285</v>
      </c>
      <c r="Q51" s="1">
        <f t="shared" si="4"/>
        <v>29563.828999999998</v>
      </c>
      <c r="S51" s="2"/>
      <c r="U51">
        <f>+C51-(C$7+F51*C$8)</f>
        <v>0.27280500000051688</v>
      </c>
    </row>
    <row r="52" spans="1:21" x14ac:dyDescent="0.2">
      <c r="A52" s="8" t="s">
        <v>33</v>
      </c>
      <c r="B52" s="2"/>
      <c r="C52" s="36">
        <v>44852.432000000001</v>
      </c>
      <c r="D52" s="36"/>
      <c r="E52" s="16">
        <f t="shared" si="0"/>
        <v>382.44933280519592</v>
      </c>
      <c r="F52">
        <f t="shared" si="1"/>
        <v>382.5</v>
      </c>
      <c r="G52">
        <f>+C52-(C$7+F52*C$8)</f>
        <v>-0.14057749999483349</v>
      </c>
      <c r="I52">
        <f>+G52</f>
        <v>-0.14057749999483349</v>
      </c>
      <c r="Q52" s="1">
        <f t="shared" si="4"/>
        <v>29833.932000000001</v>
      </c>
      <c r="S52" s="2">
        <v>0.1</v>
      </c>
    </row>
    <row r="53" spans="1:21" x14ac:dyDescent="0.2">
      <c r="A53" s="8" t="s">
        <v>32</v>
      </c>
      <c r="B53" s="2"/>
      <c r="C53" s="36">
        <v>44934.036</v>
      </c>
      <c r="D53" s="36"/>
      <c r="E53" s="16">
        <f t="shared" ref="E53:E67" si="5">(C53-C$7)/C$8</f>
        <v>411.86119291684713</v>
      </c>
      <c r="F53">
        <f t="shared" ref="F53:F67" si="6">ROUND(2*E53,0)/2</f>
        <v>412</v>
      </c>
      <c r="Q53" s="1">
        <f t="shared" ref="Q53:Q67" si="7">+C53-15018.5</f>
        <v>29915.536</v>
      </c>
      <c r="S53" s="2"/>
      <c r="U53">
        <f>+C53-(C$7+F53*C$8)</f>
        <v>-0.38512400000035996</v>
      </c>
    </row>
    <row r="54" spans="1:21" x14ac:dyDescent="0.2">
      <c r="A54" s="8" t="s">
        <v>34</v>
      </c>
      <c r="B54" s="2" t="s">
        <v>35</v>
      </c>
      <c r="C54" s="36">
        <v>45191.37</v>
      </c>
      <c r="D54" s="36"/>
      <c r="E54" s="16">
        <f t="shared" si="5"/>
        <v>504.60997496149929</v>
      </c>
      <c r="F54">
        <f t="shared" si="6"/>
        <v>504.5</v>
      </c>
      <c r="Q54" s="1">
        <f t="shared" si="7"/>
        <v>30172.870000000003</v>
      </c>
      <c r="S54" s="2"/>
      <c r="U54">
        <f>+C54-(C$7+F54*C$8)</f>
        <v>0.30512850000377512</v>
      </c>
    </row>
    <row r="55" spans="1:21" x14ac:dyDescent="0.2">
      <c r="A55" s="61" t="s">
        <v>183</v>
      </c>
      <c r="B55" s="62" t="s">
        <v>40</v>
      </c>
      <c r="C55" s="61">
        <v>45672.428</v>
      </c>
      <c r="D55" s="61" t="s">
        <v>54</v>
      </c>
      <c r="E55" s="16">
        <f t="shared" si="5"/>
        <v>677.99376254042613</v>
      </c>
      <c r="F55">
        <f t="shared" si="6"/>
        <v>678</v>
      </c>
      <c r="G55">
        <f>+C55-(C$7+F55*C$8)</f>
        <v>-1.7306000001553912E-2</v>
      </c>
      <c r="I55">
        <f>+G55</f>
        <v>-1.7306000001553912E-2</v>
      </c>
      <c r="Q55" s="1">
        <f t="shared" si="7"/>
        <v>30653.928</v>
      </c>
      <c r="S55" s="2">
        <v>0.1</v>
      </c>
    </row>
    <row r="56" spans="1:21" x14ac:dyDescent="0.2">
      <c r="A56" s="8" t="s">
        <v>36</v>
      </c>
      <c r="B56" s="2" t="s">
        <v>35</v>
      </c>
      <c r="C56" s="36">
        <v>45879.5</v>
      </c>
      <c r="D56" s="36"/>
      <c r="E56" s="16">
        <f t="shared" si="5"/>
        <v>752.62702435406152</v>
      </c>
      <c r="F56">
        <f t="shared" si="6"/>
        <v>752.5</v>
      </c>
      <c r="Q56" s="1">
        <f t="shared" si="7"/>
        <v>30861</v>
      </c>
      <c r="S56" s="2"/>
      <c r="U56">
        <f>+C56-(C$7+F56*C$8)</f>
        <v>0.3524325000034878</v>
      </c>
    </row>
    <row r="57" spans="1:21" x14ac:dyDescent="0.2">
      <c r="A57" s="61" t="s">
        <v>187</v>
      </c>
      <c r="B57" s="62" t="s">
        <v>40</v>
      </c>
      <c r="C57" s="61">
        <v>46005.347999999998</v>
      </c>
      <c r="D57" s="61" t="s">
        <v>54</v>
      </c>
      <c r="E57" s="16">
        <f t="shared" si="5"/>
        <v>797.98538633792327</v>
      </c>
      <c r="F57">
        <f t="shared" si="6"/>
        <v>798</v>
      </c>
      <c r="G57">
        <f t="shared" ref="G57:G63" si="8">+C57-(C$7+F57*C$8)</f>
        <v>-4.0546000003814697E-2</v>
      </c>
      <c r="I57">
        <f>+G57</f>
        <v>-4.0546000003814697E-2</v>
      </c>
      <c r="Q57" s="1">
        <f t="shared" si="7"/>
        <v>30986.847999999998</v>
      </c>
      <c r="S57" s="2">
        <v>0.1</v>
      </c>
    </row>
    <row r="58" spans="1:21" x14ac:dyDescent="0.2">
      <c r="A58" s="61" t="s">
        <v>190</v>
      </c>
      <c r="B58" s="62" t="s">
        <v>40</v>
      </c>
      <c r="C58" s="61">
        <v>46055.341999999997</v>
      </c>
      <c r="D58" s="61" t="s">
        <v>54</v>
      </c>
      <c r="E58" s="16">
        <f t="shared" si="5"/>
        <v>816.00431352803491</v>
      </c>
      <c r="F58">
        <f t="shared" si="6"/>
        <v>816</v>
      </c>
      <c r="G58">
        <f t="shared" si="8"/>
        <v>1.1967999998887535E-2</v>
      </c>
      <c r="I58">
        <f>+G58</f>
        <v>1.1967999998887535E-2</v>
      </c>
      <c r="Q58" s="1">
        <f t="shared" si="7"/>
        <v>31036.841999999997</v>
      </c>
      <c r="S58" s="2">
        <v>0.1</v>
      </c>
    </row>
    <row r="59" spans="1:21" x14ac:dyDescent="0.2">
      <c r="A59" s="8" t="s">
        <v>37</v>
      </c>
      <c r="B59" s="2"/>
      <c r="C59" s="36">
        <v>46055.389000000003</v>
      </c>
      <c r="D59" s="36"/>
      <c r="E59" s="16">
        <f t="shared" si="5"/>
        <v>816.02125335237463</v>
      </c>
      <c r="F59">
        <f t="shared" si="6"/>
        <v>816</v>
      </c>
      <c r="G59">
        <f t="shared" si="8"/>
        <v>5.8968000004824717E-2</v>
      </c>
      <c r="I59">
        <f>+G59</f>
        <v>5.8968000004824717E-2</v>
      </c>
      <c r="Q59" s="1">
        <f t="shared" si="7"/>
        <v>31036.889000000003</v>
      </c>
      <c r="S59" s="2">
        <v>0.1</v>
      </c>
    </row>
    <row r="60" spans="1:21" x14ac:dyDescent="0.2">
      <c r="A60" s="61" t="s">
        <v>194</v>
      </c>
      <c r="B60" s="62" t="s">
        <v>40</v>
      </c>
      <c r="C60" s="61">
        <v>46299.464999999997</v>
      </c>
      <c r="D60" s="61" t="s">
        <v>54</v>
      </c>
      <c r="E60" s="16">
        <f t="shared" si="5"/>
        <v>903.99156324663545</v>
      </c>
      <c r="F60">
        <f t="shared" si="6"/>
        <v>904</v>
      </c>
      <c r="G60">
        <f t="shared" si="8"/>
        <v>-2.3408000000927132E-2</v>
      </c>
      <c r="I60">
        <f>+G60</f>
        <v>-2.3408000000927132E-2</v>
      </c>
      <c r="Q60" s="1">
        <f t="shared" si="7"/>
        <v>31280.964999999997</v>
      </c>
      <c r="S60" s="2">
        <v>0.1</v>
      </c>
    </row>
    <row r="61" spans="1:21" x14ac:dyDescent="0.2">
      <c r="A61" s="61" t="s">
        <v>199</v>
      </c>
      <c r="B61" s="62" t="s">
        <v>40</v>
      </c>
      <c r="C61" s="61">
        <v>46557.512499999997</v>
      </c>
      <c r="D61" s="61" t="s">
        <v>54</v>
      </c>
      <c r="E61" s="16">
        <f t="shared" si="5"/>
        <v>996.99750624160379</v>
      </c>
      <c r="F61">
        <f t="shared" si="6"/>
        <v>997</v>
      </c>
      <c r="G61">
        <f t="shared" si="8"/>
        <v>-6.9189999994705431E-3</v>
      </c>
      <c r="J61">
        <f>+G61</f>
        <v>-6.9189999994705431E-3</v>
      </c>
      <c r="Q61" s="1">
        <f t="shared" si="7"/>
        <v>31539.012499999997</v>
      </c>
      <c r="S61" s="2">
        <v>1</v>
      </c>
    </row>
    <row r="62" spans="1:21" x14ac:dyDescent="0.2">
      <c r="A62" s="61" t="s">
        <v>203</v>
      </c>
      <c r="B62" s="62" t="s">
        <v>40</v>
      </c>
      <c r="C62" s="61">
        <v>46657.4</v>
      </c>
      <c r="D62" s="61" t="s">
        <v>54</v>
      </c>
      <c r="E62" s="16">
        <f t="shared" si="5"/>
        <v>1032.9991382314904</v>
      </c>
      <c r="F62">
        <f t="shared" si="6"/>
        <v>1033</v>
      </c>
      <c r="G62">
        <f t="shared" si="8"/>
        <v>-2.3909999945317395E-3</v>
      </c>
      <c r="I62">
        <f>+G62</f>
        <v>-2.3909999945317395E-3</v>
      </c>
      <c r="Q62" s="1">
        <f t="shared" si="7"/>
        <v>31638.9</v>
      </c>
      <c r="S62" s="2">
        <v>0.1</v>
      </c>
    </row>
    <row r="63" spans="1:21" x14ac:dyDescent="0.2">
      <c r="A63" s="61" t="s">
        <v>207</v>
      </c>
      <c r="B63" s="62" t="s">
        <v>40</v>
      </c>
      <c r="C63" s="61">
        <v>46707.34</v>
      </c>
      <c r="D63" s="61" t="s">
        <v>54</v>
      </c>
      <c r="E63" s="16">
        <f t="shared" si="5"/>
        <v>1050.9986026447023</v>
      </c>
      <c r="F63">
        <f t="shared" si="6"/>
        <v>1051</v>
      </c>
      <c r="G63">
        <f t="shared" si="8"/>
        <v>-3.877000002830755E-3</v>
      </c>
      <c r="I63">
        <f>+G63</f>
        <v>-3.877000002830755E-3</v>
      </c>
      <c r="Q63" s="1">
        <f t="shared" si="7"/>
        <v>31688.839999999997</v>
      </c>
      <c r="S63" s="2">
        <v>0.1</v>
      </c>
    </row>
    <row r="64" spans="1:21" x14ac:dyDescent="0.2">
      <c r="A64" s="8" t="s">
        <v>32</v>
      </c>
      <c r="B64" s="2"/>
      <c r="C64" s="36">
        <v>46738.461000000003</v>
      </c>
      <c r="D64" s="36"/>
      <c r="E64" s="16">
        <f t="shared" si="5"/>
        <v>1062.2152893087737</v>
      </c>
      <c r="F64">
        <f t="shared" si="6"/>
        <v>1062</v>
      </c>
      <c r="Q64" s="1">
        <f t="shared" si="7"/>
        <v>31719.961000000003</v>
      </c>
      <c r="S64" s="2"/>
      <c r="U64">
        <f>+C64-(C$7+F64*C$8)</f>
        <v>0.5973260000027949</v>
      </c>
    </row>
    <row r="65" spans="1:21" x14ac:dyDescent="0.2">
      <c r="A65" s="61" t="s">
        <v>199</v>
      </c>
      <c r="B65" s="62" t="s">
        <v>40</v>
      </c>
      <c r="C65" s="61">
        <v>46851.614500000003</v>
      </c>
      <c r="D65" s="61" t="s">
        <v>54</v>
      </c>
      <c r="E65" s="16">
        <f t="shared" si="5"/>
        <v>1102.9982768234024</v>
      </c>
      <c r="F65">
        <f t="shared" si="6"/>
        <v>1103</v>
      </c>
      <c r="G65">
        <f>+C65-(C$7+F65*C$8)</f>
        <v>-4.7809999960009009E-3</v>
      </c>
      <c r="J65">
        <f>+G65</f>
        <v>-4.7809999960009009E-3</v>
      </c>
      <c r="Q65" s="1">
        <f t="shared" si="7"/>
        <v>31833.114500000003</v>
      </c>
      <c r="S65" s="2">
        <v>1</v>
      </c>
    </row>
    <row r="66" spans="1:21" x14ac:dyDescent="0.2">
      <c r="A66" s="8" t="s">
        <v>32</v>
      </c>
      <c r="B66" s="2"/>
      <c r="C66" s="36">
        <v>47207.409</v>
      </c>
      <c r="D66" s="36"/>
      <c r="E66" s="16">
        <f t="shared" si="5"/>
        <v>1231.2343689573036</v>
      </c>
      <c r="F66">
        <f t="shared" si="6"/>
        <v>1231</v>
      </c>
      <c r="Q66" s="1">
        <f t="shared" si="7"/>
        <v>32188.909</v>
      </c>
      <c r="S66" s="2"/>
      <c r="U66">
        <f>+C66-(C$7+F66*C$8)</f>
        <v>0.6502630000031786</v>
      </c>
    </row>
    <row r="67" spans="1:21" x14ac:dyDescent="0.2">
      <c r="A67" s="61" t="s">
        <v>215</v>
      </c>
      <c r="B67" s="62" t="s">
        <v>40</v>
      </c>
      <c r="C67" s="61">
        <v>48222.285000000003</v>
      </c>
      <c r="D67" s="61" t="s">
        <v>54</v>
      </c>
      <c r="E67" s="16">
        <f t="shared" si="5"/>
        <v>1597.0177979886319</v>
      </c>
      <c r="F67">
        <f t="shared" si="6"/>
        <v>1597</v>
      </c>
      <c r="G67">
        <f t="shared" ref="G67:G81" si="9">+C67-(C$7+F67*C$8)</f>
        <v>4.9381000004359521E-2</v>
      </c>
      <c r="I67">
        <f>+G67</f>
        <v>4.9381000004359521E-2</v>
      </c>
      <c r="Q67" s="1">
        <f t="shared" si="7"/>
        <v>33203.785000000003</v>
      </c>
      <c r="S67" s="2">
        <v>0.1</v>
      </c>
    </row>
    <row r="68" spans="1:21" x14ac:dyDescent="0.2">
      <c r="A68" s="61" t="s">
        <v>220</v>
      </c>
      <c r="B68" s="62" t="s">
        <v>40</v>
      </c>
      <c r="C68" s="61">
        <v>48477.463000000003</v>
      </c>
      <c r="D68" s="61" t="s">
        <v>54</v>
      </c>
      <c r="E68" s="16">
        <f t="shared" ref="E68:E91" si="10">(C68-C$7)/C$8</f>
        <v>1688.9895106445188</v>
      </c>
      <c r="F68">
        <f t="shared" ref="F68:F94" si="11">ROUND(2*E68,0)/2</f>
        <v>1689</v>
      </c>
      <c r="G68">
        <f t="shared" si="9"/>
        <v>-2.9102999993483536E-2</v>
      </c>
      <c r="I68">
        <f>+G68</f>
        <v>-2.9102999993483536E-2</v>
      </c>
      <c r="Q68" s="1">
        <f t="shared" ref="Q68:Q91" si="12">+C68-15018.5</f>
        <v>33458.963000000003</v>
      </c>
      <c r="S68" s="2">
        <v>0.1</v>
      </c>
    </row>
    <row r="69" spans="1:21" x14ac:dyDescent="0.2">
      <c r="A69" s="61" t="s">
        <v>224</v>
      </c>
      <c r="B69" s="62" t="s">
        <v>40</v>
      </c>
      <c r="C69" s="61">
        <v>48860.415999999997</v>
      </c>
      <c r="D69" s="61" t="s">
        <v>54</v>
      </c>
      <c r="E69" s="16">
        <f t="shared" si="10"/>
        <v>1827.0141180821086</v>
      </c>
      <c r="F69">
        <f t="shared" si="11"/>
        <v>1827</v>
      </c>
      <c r="G69">
        <f t="shared" si="9"/>
        <v>3.9170999996713363E-2</v>
      </c>
      <c r="J69">
        <f>+G69</f>
        <v>3.9170999996713363E-2</v>
      </c>
      <c r="Q69" s="1">
        <f t="shared" si="12"/>
        <v>33841.915999999997</v>
      </c>
      <c r="S69" s="2">
        <v>1</v>
      </c>
    </row>
    <row r="70" spans="1:21" x14ac:dyDescent="0.2">
      <c r="A70" s="45" t="s">
        <v>59</v>
      </c>
      <c r="B70" s="46" t="s">
        <v>40</v>
      </c>
      <c r="C70" s="44">
        <v>50702.637000000002</v>
      </c>
      <c r="D70" s="39"/>
      <c r="E70" s="16">
        <f t="shared" si="10"/>
        <v>2490.9907166158423</v>
      </c>
      <c r="F70">
        <f t="shared" si="11"/>
        <v>2491</v>
      </c>
      <c r="G70">
        <f t="shared" si="9"/>
        <v>-2.5756999995792285E-2</v>
      </c>
      <c r="I70">
        <f>+G70</f>
        <v>-2.5756999995792285E-2</v>
      </c>
      <c r="O70">
        <f t="shared" ref="O70:O91" ca="1" si="13">+C$11+C$12*$F70</f>
        <v>-2.1243509503148229E-2</v>
      </c>
      <c r="Q70" s="1">
        <f t="shared" si="12"/>
        <v>35684.137000000002</v>
      </c>
      <c r="S70" s="2">
        <v>0.1</v>
      </c>
    </row>
    <row r="71" spans="1:21" x14ac:dyDescent="0.2">
      <c r="A71" s="45" t="s">
        <v>57</v>
      </c>
      <c r="B71" s="46" t="s">
        <v>40</v>
      </c>
      <c r="C71" s="44">
        <v>50702.637000000002</v>
      </c>
      <c r="D71" s="48"/>
      <c r="E71" s="16">
        <f t="shared" si="10"/>
        <v>2490.9907166158423</v>
      </c>
      <c r="F71">
        <f t="shared" si="11"/>
        <v>2491</v>
      </c>
      <c r="G71">
        <f t="shared" si="9"/>
        <v>-2.5756999995792285E-2</v>
      </c>
      <c r="I71">
        <f>+G71</f>
        <v>-2.5756999995792285E-2</v>
      </c>
      <c r="O71">
        <f t="shared" ca="1" si="13"/>
        <v>-2.1243509503148229E-2</v>
      </c>
      <c r="Q71" s="1">
        <f t="shared" si="12"/>
        <v>35684.137000000002</v>
      </c>
      <c r="S71" s="2">
        <v>0.1</v>
      </c>
    </row>
    <row r="72" spans="1:21" x14ac:dyDescent="0.2">
      <c r="A72" s="45" t="s">
        <v>59</v>
      </c>
      <c r="B72" s="46" t="s">
        <v>40</v>
      </c>
      <c r="C72" s="44">
        <v>51465.637000000002</v>
      </c>
      <c r="D72" s="39"/>
      <c r="E72" s="16">
        <f t="shared" si="10"/>
        <v>2765.9925457564491</v>
      </c>
      <c r="F72">
        <f t="shared" si="11"/>
        <v>2766</v>
      </c>
      <c r="G72">
        <f t="shared" si="9"/>
        <v>-2.0681999994849321E-2</v>
      </c>
      <c r="I72">
        <f>+G72</f>
        <v>-2.0681999994849321E-2</v>
      </c>
      <c r="O72">
        <f t="shared" ca="1" si="13"/>
        <v>-2.4136873048168733E-2</v>
      </c>
      <c r="Q72" s="1">
        <f t="shared" si="12"/>
        <v>36447.137000000002</v>
      </c>
      <c r="S72" s="2">
        <v>0.1</v>
      </c>
    </row>
    <row r="73" spans="1:21" x14ac:dyDescent="0.2">
      <c r="A73" s="45" t="s">
        <v>57</v>
      </c>
      <c r="B73" s="46" t="s">
        <v>40</v>
      </c>
      <c r="C73" s="44">
        <v>51465.637000000002</v>
      </c>
      <c r="D73" s="48"/>
      <c r="E73" s="16">
        <f t="shared" si="10"/>
        <v>2765.9925457564491</v>
      </c>
      <c r="F73">
        <f t="shared" si="11"/>
        <v>2766</v>
      </c>
      <c r="G73">
        <f t="shared" si="9"/>
        <v>-2.0681999994849321E-2</v>
      </c>
      <c r="I73">
        <f>+G73</f>
        <v>-2.0681999994849321E-2</v>
      </c>
      <c r="O73">
        <f t="shared" ca="1" si="13"/>
        <v>-2.4136873048168733E-2</v>
      </c>
      <c r="Q73" s="1">
        <f t="shared" si="12"/>
        <v>36447.137000000002</v>
      </c>
      <c r="S73" s="2">
        <v>0.1</v>
      </c>
    </row>
    <row r="74" spans="1:21" x14ac:dyDescent="0.2">
      <c r="A74" s="11" t="s">
        <v>38</v>
      </c>
      <c r="B74" s="2"/>
      <c r="C74" s="36">
        <v>51931.750050000002</v>
      </c>
      <c r="D74" s="36">
        <v>2.9999999999999997E-4</v>
      </c>
      <c r="E74" s="16">
        <f t="shared" si="10"/>
        <v>2933.9898476388962</v>
      </c>
      <c r="F74">
        <f t="shared" si="11"/>
        <v>2934</v>
      </c>
      <c r="G74">
        <f t="shared" si="9"/>
        <v>-2.8167999997094739E-2</v>
      </c>
      <c r="L74">
        <f>+G74</f>
        <v>-2.8167999997094739E-2</v>
      </c>
      <c r="O74">
        <f t="shared" ca="1" si="13"/>
        <v>-2.5904455141126714E-2</v>
      </c>
      <c r="Q74" s="1">
        <f t="shared" si="12"/>
        <v>36913.250050000002</v>
      </c>
      <c r="S74" s="2">
        <v>1</v>
      </c>
    </row>
    <row r="75" spans="1:21" x14ac:dyDescent="0.2">
      <c r="A75" s="61" t="s">
        <v>243</v>
      </c>
      <c r="B75" s="62" t="s">
        <v>40</v>
      </c>
      <c r="C75" s="61">
        <v>52120.419500000004</v>
      </c>
      <c r="D75" s="61" t="s">
        <v>54</v>
      </c>
      <c r="E75" s="16">
        <f t="shared" si="10"/>
        <v>3001.9904293596728</v>
      </c>
      <c r="F75">
        <f t="shared" si="11"/>
        <v>3002</v>
      </c>
      <c r="G75">
        <f t="shared" si="9"/>
        <v>-2.655399999639485E-2</v>
      </c>
      <c r="J75">
        <f>+G75</f>
        <v>-2.655399999639485E-2</v>
      </c>
      <c r="O75">
        <f t="shared" ca="1" si="13"/>
        <v>-2.6619905035895425E-2</v>
      </c>
      <c r="Q75" s="1">
        <f t="shared" si="12"/>
        <v>37101.919500000004</v>
      </c>
      <c r="S75" s="2">
        <v>1</v>
      </c>
    </row>
    <row r="76" spans="1:21" x14ac:dyDescent="0.2">
      <c r="A76" s="37" t="s">
        <v>53</v>
      </c>
      <c r="B76" s="38" t="s">
        <v>40</v>
      </c>
      <c r="C76" s="37">
        <v>52464.458290000002</v>
      </c>
      <c r="D76" s="37" t="s">
        <v>54</v>
      </c>
      <c r="E76" s="16">
        <f t="shared" si="10"/>
        <v>3125.9895074007222</v>
      </c>
      <c r="F76">
        <f t="shared" si="11"/>
        <v>3126</v>
      </c>
      <c r="G76">
        <f t="shared" si="9"/>
        <v>-2.9111999996530358E-2</v>
      </c>
      <c r="K76">
        <f>+G76</f>
        <v>-2.9111999996530358E-2</v>
      </c>
      <c r="O76">
        <f t="shared" ca="1" si="13"/>
        <v>-2.7924548961650121E-2</v>
      </c>
      <c r="Q76" s="1">
        <f t="shared" si="12"/>
        <v>37445.958290000002</v>
      </c>
      <c r="S76" s="2">
        <v>1</v>
      </c>
    </row>
    <row r="77" spans="1:21" x14ac:dyDescent="0.2">
      <c r="A77" s="8" t="s">
        <v>39</v>
      </c>
      <c r="B77" s="2" t="s">
        <v>40</v>
      </c>
      <c r="C77" s="36">
        <v>52500.530200000001</v>
      </c>
      <c r="D77" s="36">
        <v>1.6000000000000001E-3</v>
      </c>
      <c r="E77" s="16">
        <f t="shared" si="10"/>
        <v>3138.990609930991</v>
      </c>
      <c r="F77">
        <f t="shared" si="11"/>
        <v>3139</v>
      </c>
      <c r="G77">
        <f t="shared" si="9"/>
        <v>-2.6053000001411419E-2</v>
      </c>
      <c r="K77">
        <f>+G77</f>
        <v>-2.6053000001411419E-2</v>
      </c>
      <c r="O77">
        <f t="shared" ca="1" si="13"/>
        <v>-2.8061326147414731E-2</v>
      </c>
      <c r="Q77" s="1">
        <f t="shared" si="12"/>
        <v>37482.030200000001</v>
      </c>
      <c r="S77" s="2">
        <v>1</v>
      </c>
    </row>
    <row r="78" spans="1:21" x14ac:dyDescent="0.2">
      <c r="A78" s="19" t="s">
        <v>41</v>
      </c>
      <c r="B78" s="20" t="s">
        <v>40</v>
      </c>
      <c r="C78" s="21">
        <v>52844.569799999997</v>
      </c>
      <c r="D78" s="21">
        <v>1E-4</v>
      </c>
      <c r="E78" s="16">
        <f t="shared" si="10"/>
        <v>3262.9899799136929</v>
      </c>
      <c r="F78">
        <f t="shared" si="11"/>
        <v>3263</v>
      </c>
      <c r="G78">
        <f t="shared" si="9"/>
        <v>-2.7801000003819354E-2</v>
      </c>
      <c r="K78">
        <f>+G78</f>
        <v>-2.7801000003819354E-2</v>
      </c>
      <c r="O78">
        <f t="shared" ca="1" si="13"/>
        <v>-2.9365970073169427E-2</v>
      </c>
      <c r="Q78" s="1">
        <f t="shared" si="12"/>
        <v>37826.069799999997</v>
      </c>
      <c r="S78" s="2">
        <v>1</v>
      </c>
    </row>
    <row r="79" spans="1:21" x14ac:dyDescent="0.2">
      <c r="A79" s="40" t="s">
        <v>42</v>
      </c>
      <c r="B79" s="41" t="s">
        <v>40</v>
      </c>
      <c r="C79" s="42">
        <v>52908.3845</v>
      </c>
      <c r="D79" s="42">
        <v>4.5999999999999999E-3</v>
      </c>
      <c r="E79" s="16">
        <f t="shared" si="10"/>
        <v>3285.9901885979129</v>
      </c>
      <c r="F79">
        <f t="shared" si="11"/>
        <v>3286</v>
      </c>
      <c r="G79">
        <f t="shared" si="9"/>
        <v>-2.7221999996982049E-2</v>
      </c>
      <c r="K79">
        <f>+G79</f>
        <v>-2.7221999996982049E-2</v>
      </c>
      <c r="O79">
        <f t="shared" ca="1" si="13"/>
        <v>-2.9607960478752963E-2</v>
      </c>
      <c r="Q79" s="1">
        <f t="shared" si="12"/>
        <v>37889.8845</v>
      </c>
      <c r="S79" s="2">
        <v>1</v>
      </c>
    </row>
    <row r="80" spans="1:21" x14ac:dyDescent="0.2">
      <c r="A80" s="61" t="s">
        <v>266</v>
      </c>
      <c r="B80" s="62" t="s">
        <v>40</v>
      </c>
      <c r="C80" s="61">
        <v>53227.466999999997</v>
      </c>
      <c r="D80" s="61" t="s">
        <v>54</v>
      </c>
      <c r="E80" s="16">
        <f t="shared" si="10"/>
        <v>3400.9944758151564</v>
      </c>
      <c r="F80">
        <f t="shared" si="11"/>
        <v>3401</v>
      </c>
      <c r="G80">
        <f t="shared" si="9"/>
        <v>-1.5327000000979751E-2</v>
      </c>
      <c r="I80">
        <f>+G80</f>
        <v>-1.5327000000979751E-2</v>
      </c>
      <c r="O80">
        <f t="shared" ca="1" si="13"/>
        <v>-3.0817912506670625E-2</v>
      </c>
      <c r="Q80" s="1">
        <f t="shared" si="12"/>
        <v>38208.966999999997</v>
      </c>
      <c r="S80" s="2">
        <v>1</v>
      </c>
    </row>
    <row r="81" spans="1:21" x14ac:dyDescent="0.2">
      <c r="A81" s="43" t="s">
        <v>43</v>
      </c>
      <c r="B81" s="41"/>
      <c r="C81" s="44">
        <v>53302.3652</v>
      </c>
      <c r="D81" s="44">
        <v>2.0000000000000001E-4</v>
      </c>
      <c r="E81" s="16">
        <f t="shared" si="10"/>
        <v>3427.9894194578037</v>
      </c>
      <c r="F81">
        <f t="shared" si="11"/>
        <v>3428</v>
      </c>
      <c r="G81">
        <f t="shared" si="9"/>
        <v>-2.9355999999097548E-2</v>
      </c>
      <c r="J81">
        <f>+G81</f>
        <v>-2.9355999999097548E-2</v>
      </c>
      <c r="O81">
        <f t="shared" ca="1" si="13"/>
        <v>-3.1101988200181729E-2</v>
      </c>
      <c r="Q81" s="1">
        <f t="shared" si="12"/>
        <v>38283.8652</v>
      </c>
      <c r="S81" s="2">
        <v>0.1</v>
      </c>
    </row>
    <row r="82" spans="1:21" x14ac:dyDescent="0.2">
      <c r="A82" s="44" t="s">
        <v>266</v>
      </c>
      <c r="B82" s="46" t="s">
        <v>40</v>
      </c>
      <c r="C82" s="44">
        <v>53307.881000000001</v>
      </c>
      <c r="D82" s="61" t="s">
        <v>54</v>
      </c>
      <c r="E82" s="16">
        <f t="shared" si="10"/>
        <v>3429.9774339914525</v>
      </c>
      <c r="F82">
        <f t="shared" si="11"/>
        <v>3430</v>
      </c>
      <c r="O82">
        <f t="shared" ca="1" si="13"/>
        <v>-3.112303084414552E-2</v>
      </c>
      <c r="Q82" s="1">
        <f t="shared" si="12"/>
        <v>38289.381000000001</v>
      </c>
      <c r="S82" s="2"/>
      <c r="U82">
        <f>+C82-(C$7+F82*C$8)</f>
        <v>-6.2610000000859145E-2</v>
      </c>
    </row>
    <row r="83" spans="1:21" x14ac:dyDescent="0.2">
      <c r="A83" s="44" t="s">
        <v>281</v>
      </c>
      <c r="B83" s="46" t="s">
        <v>40</v>
      </c>
      <c r="C83" s="44">
        <v>54298.409099999997</v>
      </c>
      <c r="D83" s="61" t="s">
        <v>54</v>
      </c>
      <c r="E83" s="16">
        <f t="shared" si="10"/>
        <v>3786.985349214478</v>
      </c>
      <c r="F83">
        <f t="shared" si="11"/>
        <v>3787</v>
      </c>
      <c r="G83">
        <f t="shared" ref="G83:G88" si="14">+C83-(C$7+F83*C$8)</f>
        <v>-4.0649000002304092E-2</v>
      </c>
      <c r="K83">
        <f>+G83</f>
        <v>-4.0649000002304092E-2</v>
      </c>
      <c r="O83">
        <f t="shared" ca="1" si="13"/>
        <v>-3.4879142791681229E-2</v>
      </c>
      <c r="Q83" s="1">
        <f t="shared" si="12"/>
        <v>39279.909099999997</v>
      </c>
      <c r="S83" s="2">
        <v>1</v>
      </c>
    </row>
    <row r="84" spans="1:21" x14ac:dyDescent="0.2">
      <c r="A84" s="45" t="s">
        <v>60</v>
      </c>
      <c r="B84" s="46" t="s">
        <v>40</v>
      </c>
      <c r="C84" s="44">
        <v>55774.448400000001</v>
      </c>
      <c r="D84" s="44">
        <v>1E-3</v>
      </c>
      <c r="E84" s="16">
        <f t="shared" si="10"/>
        <v>4318.9820823513346</v>
      </c>
      <c r="F84">
        <f t="shared" si="11"/>
        <v>4319</v>
      </c>
      <c r="G84">
        <f t="shared" si="14"/>
        <v>-4.971300000033807E-2</v>
      </c>
      <c r="J84">
        <f>+G84</f>
        <v>-4.971300000033807E-2</v>
      </c>
      <c r="O84">
        <f t="shared" ca="1" si="13"/>
        <v>-4.0476486086048175E-2</v>
      </c>
      <c r="Q84" s="1">
        <f t="shared" si="12"/>
        <v>40755.948400000001</v>
      </c>
      <c r="S84" s="2">
        <v>1</v>
      </c>
    </row>
    <row r="85" spans="1:21" x14ac:dyDescent="0.2">
      <c r="A85" s="45" t="s">
        <v>58</v>
      </c>
      <c r="B85" s="46" t="s">
        <v>40</v>
      </c>
      <c r="C85" s="44">
        <v>56251.666799999999</v>
      </c>
      <c r="D85" s="44">
        <v>2.0000000000000001E-4</v>
      </c>
      <c r="E85" s="16">
        <f t="shared" si="10"/>
        <v>4490.9819944084165</v>
      </c>
      <c r="F85">
        <f t="shared" si="11"/>
        <v>4491</v>
      </c>
      <c r="G85">
        <f t="shared" si="14"/>
        <v>-4.9957000002905261E-2</v>
      </c>
      <c r="K85">
        <f>+G85</f>
        <v>-4.9957000002905261E-2</v>
      </c>
      <c r="O85">
        <f t="shared" ca="1" si="13"/>
        <v>-4.2286153466933721E-2</v>
      </c>
      <c r="Q85" s="1">
        <f t="shared" si="12"/>
        <v>41233.166799999999</v>
      </c>
      <c r="S85" s="2">
        <v>1</v>
      </c>
    </row>
    <row r="86" spans="1:21" x14ac:dyDescent="0.2">
      <c r="A86" s="61" t="s">
        <v>61</v>
      </c>
      <c r="B86" s="62" t="s">
        <v>40</v>
      </c>
      <c r="C86" s="61">
        <v>57250.494899999998</v>
      </c>
      <c r="D86" s="61" t="s">
        <v>54</v>
      </c>
      <c r="E86" s="16">
        <f t="shared" si="10"/>
        <v>4850.9814105251089</v>
      </c>
      <c r="F86">
        <f t="shared" si="11"/>
        <v>4851</v>
      </c>
      <c r="G86">
        <f t="shared" si="14"/>
        <v>-5.1576999998360407E-2</v>
      </c>
      <c r="K86">
        <f>+G86</f>
        <v>-5.1576999998360407E-2</v>
      </c>
      <c r="O86">
        <f t="shared" ca="1" si="13"/>
        <v>-4.6073829380415113E-2</v>
      </c>
      <c r="Q86" s="1">
        <f t="shared" si="12"/>
        <v>42231.994899999998</v>
      </c>
      <c r="S86" s="2">
        <v>1</v>
      </c>
    </row>
    <row r="87" spans="1:21" x14ac:dyDescent="0.2">
      <c r="A87" s="68" t="s">
        <v>61</v>
      </c>
      <c r="B87" s="69"/>
      <c r="C87" s="68">
        <v>57250.494899999998</v>
      </c>
      <c r="D87" s="68">
        <v>4.0000000000000001E-3</v>
      </c>
      <c r="E87" s="16">
        <f t="shared" si="10"/>
        <v>4850.9814105251089</v>
      </c>
      <c r="F87">
        <f t="shared" si="11"/>
        <v>4851</v>
      </c>
      <c r="G87">
        <f t="shared" si="14"/>
        <v>-5.1576999998360407E-2</v>
      </c>
      <c r="J87">
        <f>+G87</f>
        <v>-5.1576999998360407E-2</v>
      </c>
      <c r="O87">
        <f t="shared" ca="1" si="13"/>
        <v>-4.6073829380415113E-2</v>
      </c>
      <c r="Q87" s="1">
        <f t="shared" si="12"/>
        <v>42231.994899999998</v>
      </c>
      <c r="S87" s="2">
        <v>1</v>
      </c>
    </row>
    <row r="88" spans="1:21" x14ac:dyDescent="0.2">
      <c r="A88" s="70" t="s">
        <v>2</v>
      </c>
      <c r="B88" s="71" t="s">
        <v>40</v>
      </c>
      <c r="C88" s="72">
        <v>57264.366699999999</v>
      </c>
      <c r="D88" s="72">
        <v>4.3E-3</v>
      </c>
      <c r="E88" s="16">
        <f t="shared" si="10"/>
        <v>4855.981109572911</v>
      </c>
      <c r="F88">
        <f t="shared" si="11"/>
        <v>4856</v>
      </c>
      <c r="G88">
        <f t="shared" si="14"/>
        <v>-5.2412000004551373E-2</v>
      </c>
      <c r="K88">
        <f>+G88</f>
        <v>-5.2412000004551373E-2</v>
      </c>
      <c r="O88">
        <f t="shared" ca="1" si="13"/>
        <v>-4.612643599032458E-2</v>
      </c>
      <c r="Q88" s="1">
        <f t="shared" si="12"/>
        <v>42245.866699999999</v>
      </c>
      <c r="S88" s="2">
        <v>1</v>
      </c>
    </row>
    <row r="89" spans="1:21" x14ac:dyDescent="0.2">
      <c r="A89" s="74" t="s">
        <v>0</v>
      </c>
      <c r="B89" s="75" t="s">
        <v>40</v>
      </c>
      <c r="C89" s="74">
        <v>57721.9565</v>
      </c>
      <c r="D89" s="74" t="s">
        <v>300</v>
      </c>
      <c r="E89" s="16">
        <f t="shared" si="10"/>
        <v>5020.9064463960885</v>
      </c>
      <c r="F89">
        <f t="shared" si="11"/>
        <v>5021</v>
      </c>
      <c r="O89">
        <f t="shared" ca="1" si="13"/>
        <v>-4.7862454117336882E-2</v>
      </c>
      <c r="Q89" s="1">
        <f t="shared" si="12"/>
        <v>42703.4565</v>
      </c>
      <c r="S89" s="2">
        <v>1</v>
      </c>
      <c r="U89">
        <f>+C89-(C$7+F89*C$8)</f>
        <v>-0.25956700000097044</v>
      </c>
    </row>
    <row r="90" spans="1:21" x14ac:dyDescent="0.2">
      <c r="A90" s="74" t="s">
        <v>1</v>
      </c>
      <c r="B90" s="81" t="s">
        <v>40</v>
      </c>
      <c r="C90" s="76">
        <v>57988.523300000001</v>
      </c>
      <c r="D90" s="76">
        <v>5.9999999999999995E-4</v>
      </c>
      <c r="E90" s="16">
        <f t="shared" si="10"/>
        <v>5116.9829307842392</v>
      </c>
      <c r="F90">
        <f t="shared" si="11"/>
        <v>5117</v>
      </c>
      <c r="G90">
        <f>+C90-(C$7+F90*C$8)</f>
        <v>-4.7358999996504281E-2</v>
      </c>
      <c r="K90">
        <f>+G90</f>
        <v>-4.7358999996504281E-2</v>
      </c>
      <c r="O90">
        <f t="shared" ca="1" si="13"/>
        <v>-4.8872501027598582E-2</v>
      </c>
      <c r="Q90" s="1">
        <f t="shared" si="12"/>
        <v>42970.023300000001</v>
      </c>
      <c r="S90" s="2">
        <v>1</v>
      </c>
    </row>
    <row r="91" spans="1:21" x14ac:dyDescent="0.2">
      <c r="A91" s="73" t="s">
        <v>301</v>
      </c>
      <c r="B91" s="69"/>
      <c r="C91" s="68">
        <v>58379.739500000003</v>
      </c>
      <c r="D91" s="68">
        <v>2.0000000000000001E-4</v>
      </c>
      <c r="E91" s="16">
        <f t="shared" si="10"/>
        <v>5257.9857755934636</v>
      </c>
      <c r="F91">
        <f t="shared" si="11"/>
        <v>5258</v>
      </c>
      <c r="G91">
        <f>+C91-(C$7+F91*C$8)</f>
        <v>-3.9465999994718004E-2</v>
      </c>
      <c r="K91">
        <f>+G91</f>
        <v>-3.9465999994718004E-2</v>
      </c>
      <c r="O91">
        <f t="shared" ca="1" si="13"/>
        <v>-5.0356007427045463E-2</v>
      </c>
      <c r="Q91" s="1">
        <f t="shared" si="12"/>
        <v>43361.239500000003</v>
      </c>
      <c r="S91" s="2">
        <v>1</v>
      </c>
    </row>
    <row r="92" spans="1:21" x14ac:dyDescent="0.2">
      <c r="A92" s="77" t="s">
        <v>302</v>
      </c>
      <c r="B92" s="78" t="s">
        <v>40</v>
      </c>
      <c r="C92" s="79">
        <v>58027.368300000206</v>
      </c>
      <c r="D92" s="79">
        <v>8.9999999999999998E-4</v>
      </c>
      <c r="E92" s="16">
        <f>(C92-C$7)/C$8</f>
        <v>5130.9835153884633</v>
      </c>
      <c r="F92">
        <f t="shared" si="11"/>
        <v>5131</v>
      </c>
      <c r="G92">
        <f>+C92-(C$7+F92*C$8)</f>
        <v>-4.5736999789369293E-2</v>
      </c>
      <c r="K92">
        <f>+G92</f>
        <v>-4.5736999789369293E-2</v>
      </c>
      <c r="O92">
        <f ca="1">+C$11+C$12*$F92</f>
        <v>-4.9019799535345084E-2</v>
      </c>
      <c r="Q92" s="1">
        <f>+C92-15018.5</f>
        <v>43008.868300000206</v>
      </c>
      <c r="S92" s="2">
        <v>1</v>
      </c>
    </row>
    <row r="93" spans="1:21" x14ac:dyDescent="0.2">
      <c r="A93" s="77" t="s">
        <v>302</v>
      </c>
      <c r="B93" s="78" t="s">
        <v>40</v>
      </c>
      <c r="C93" s="79">
        <v>58052.337950000074</v>
      </c>
      <c r="D93" s="79">
        <v>5.0000000000000001E-4</v>
      </c>
      <c r="E93" s="16">
        <f>(C93-C$7)/C$8</f>
        <v>5139.9831214473943</v>
      </c>
      <c r="F93">
        <f t="shared" si="11"/>
        <v>5140</v>
      </c>
      <c r="G93">
        <f>+C93-(C$7+F93*C$8)</f>
        <v>-4.682999992655823E-2</v>
      </c>
      <c r="K93">
        <f>+G93</f>
        <v>-4.682999992655823E-2</v>
      </c>
      <c r="O93">
        <f ca="1">+C$11+C$12*$F93</f>
        <v>-4.9114491433182118E-2</v>
      </c>
      <c r="Q93" s="1">
        <f>+C93-15018.5</f>
        <v>43033.837950000074</v>
      </c>
      <c r="S93" s="2">
        <v>1</v>
      </c>
    </row>
    <row r="94" spans="1:21" x14ac:dyDescent="0.2">
      <c r="A94" s="77" t="s">
        <v>302</v>
      </c>
      <c r="B94" s="78" t="s">
        <v>40</v>
      </c>
      <c r="C94" s="79">
        <v>58052.339970000088</v>
      </c>
      <c r="D94" s="79">
        <v>2.0000000000000001E-4</v>
      </c>
      <c r="E94" s="16">
        <f>(C94-C$7)/C$8</f>
        <v>5139.9838494994247</v>
      </c>
      <c r="F94">
        <f t="shared" si="11"/>
        <v>5140</v>
      </c>
      <c r="G94">
        <f>+C94-(C$7+F94*C$8)</f>
        <v>-4.4809999912104104E-2</v>
      </c>
      <c r="K94">
        <f>+G94</f>
        <v>-4.4809999912104104E-2</v>
      </c>
      <c r="O94">
        <f ca="1">+C$11+C$12*$F94</f>
        <v>-4.9114491433182118E-2</v>
      </c>
      <c r="Q94" s="1">
        <f>+C94-15018.5</f>
        <v>43033.839970000088</v>
      </c>
      <c r="S94" s="2">
        <v>1</v>
      </c>
    </row>
    <row r="95" spans="1:21" x14ac:dyDescent="0.2">
      <c r="B95" s="2"/>
      <c r="C95" s="48"/>
      <c r="D95" s="48"/>
      <c r="E95" s="16"/>
      <c r="Q95" s="1"/>
    </row>
    <row r="96" spans="1:21" x14ac:dyDescent="0.2">
      <c r="B96" s="2"/>
      <c r="C96" s="48"/>
      <c r="D96" s="48"/>
      <c r="E96" s="16"/>
      <c r="Q96" s="1"/>
    </row>
    <row r="97" spans="2:17" x14ac:dyDescent="0.2">
      <c r="B97" s="2"/>
      <c r="C97" s="48"/>
      <c r="D97" s="48"/>
      <c r="E97" s="16"/>
      <c r="Q97" s="1"/>
    </row>
    <row r="98" spans="2:17" x14ac:dyDescent="0.2">
      <c r="B98" s="2"/>
      <c r="C98" s="48"/>
      <c r="D98" s="48"/>
      <c r="E98" s="16"/>
      <c r="Q98" s="1"/>
    </row>
    <row r="99" spans="2:17" x14ac:dyDescent="0.2">
      <c r="B99" s="2"/>
      <c r="C99" s="48"/>
      <c r="D99" s="48"/>
      <c r="E99" s="16"/>
      <c r="Q99" s="1"/>
    </row>
    <row r="100" spans="2:17" x14ac:dyDescent="0.2">
      <c r="B100" s="2"/>
      <c r="C100" s="48"/>
      <c r="D100" s="48"/>
      <c r="E100" s="16"/>
      <c r="Q100" s="1"/>
    </row>
    <row r="101" spans="2:17" x14ac:dyDescent="0.2">
      <c r="B101" s="2"/>
      <c r="C101" s="48"/>
      <c r="D101" s="48"/>
      <c r="E101" s="16"/>
      <c r="Q101" s="1"/>
    </row>
    <row r="102" spans="2:17" x14ac:dyDescent="0.2">
      <c r="B102" s="2"/>
      <c r="C102" s="48"/>
      <c r="D102" s="48"/>
      <c r="E102" s="16"/>
      <c r="Q102" s="1"/>
    </row>
    <row r="103" spans="2:17" x14ac:dyDescent="0.2">
      <c r="B103" s="2"/>
      <c r="C103" s="48"/>
      <c r="D103" s="48"/>
      <c r="E103" s="16"/>
      <c r="Q103" s="1"/>
    </row>
    <row r="104" spans="2:17" x14ac:dyDescent="0.2">
      <c r="B104" s="2"/>
      <c r="C104" s="48"/>
      <c r="D104" s="48"/>
      <c r="E104" s="16"/>
      <c r="Q104" s="1"/>
    </row>
    <row r="105" spans="2:17" x14ac:dyDescent="0.2">
      <c r="B105" s="2"/>
      <c r="C105" s="48"/>
      <c r="D105" s="48"/>
      <c r="E105" s="16"/>
      <c r="Q105" s="1"/>
    </row>
    <row r="106" spans="2:17" x14ac:dyDescent="0.2">
      <c r="B106" s="2"/>
      <c r="C106" s="48"/>
      <c r="D106" s="48"/>
      <c r="E106" s="16"/>
      <c r="Q106" s="1"/>
    </row>
    <row r="107" spans="2:17" x14ac:dyDescent="0.2">
      <c r="B107" s="2"/>
      <c r="C107" s="48"/>
      <c r="D107" s="48"/>
      <c r="E107" s="16"/>
      <c r="Q107" s="1"/>
    </row>
    <row r="108" spans="2:17" x14ac:dyDescent="0.2">
      <c r="B108" s="2"/>
      <c r="C108" s="48"/>
      <c r="D108" s="48"/>
      <c r="E108" s="16"/>
      <c r="Q108" s="1"/>
    </row>
    <row r="109" spans="2:17" x14ac:dyDescent="0.2">
      <c r="B109" s="2"/>
      <c r="C109" s="48"/>
      <c r="D109" s="48"/>
      <c r="E109" s="16"/>
      <c r="Q109" s="1"/>
    </row>
    <row r="110" spans="2:17" x14ac:dyDescent="0.2">
      <c r="B110" s="2"/>
      <c r="C110" s="48"/>
      <c r="D110" s="48"/>
      <c r="E110" s="16"/>
      <c r="Q110" s="1"/>
    </row>
    <row r="111" spans="2:17" x14ac:dyDescent="0.2">
      <c r="B111" s="2"/>
      <c r="C111" s="48"/>
      <c r="D111" s="48"/>
      <c r="E111" s="16"/>
      <c r="Q111" s="1"/>
    </row>
    <row r="112" spans="2:17" x14ac:dyDescent="0.2">
      <c r="B112" s="2"/>
      <c r="C112" s="48"/>
      <c r="D112" s="48"/>
      <c r="E112" s="16"/>
      <c r="Q112" s="1"/>
    </row>
    <row r="113" spans="2:17" x14ac:dyDescent="0.2">
      <c r="B113" s="2"/>
      <c r="C113" s="48"/>
      <c r="D113" s="48"/>
      <c r="E113" s="16"/>
      <c r="Q113" s="1"/>
    </row>
    <row r="114" spans="2:17" x14ac:dyDescent="0.2">
      <c r="B114" s="2"/>
      <c r="C114" s="48"/>
      <c r="D114" s="48"/>
      <c r="E114" s="16"/>
      <c r="Q114" s="1"/>
    </row>
    <row r="115" spans="2:17" x14ac:dyDescent="0.2">
      <c r="B115" s="2"/>
      <c r="C115" s="48"/>
      <c r="D115" s="48"/>
      <c r="E115" s="16"/>
      <c r="Q115" s="1"/>
    </row>
    <row r="116" spans="2:17" x14ac:dyDescent="0.2">
      <c r="B116" s="2"/>
      <c r="C116" s="48"/>
      <c r="D116" s="48"/>
      <c r="E116" s="16"/>
      <c r="Q116" s="1"/>
    </row>
    <row r="117" spans="2:17" x14ac:dyDescent="0.2">
      <c r="B117" s="2"/>
      <c r="C117" s="48"/>
      <c r="D117" s="48"/>
      <c r="E117" s="16"/>
      <c r="Q117" s="1"/>
    </row>
    <row r="118" spans="2:17" x14ac:dyDescent="0.2">
      <c r="B118" s="2"/>
      <c r="C118" s="48"/>
      <c r="D118" s="48"/>
      <c r="E118" s="16"/>
      <c r="Q118" s="1"/>
    </row>
    <row r="119" spans="2:17" x14ac:dyDescent="0.2">
      <c r="B119" s="2"/>
      <c r="C119" s="48"/>
      <c r="D119" s="48"/>
      <c r="E119" s="16"/>
      <c r="Q119" s="1"/>
    </row>
    <row r="120" spans="2:17" x14ac:dyDescent="0.2">
      <c r="B120" s="2"/>
      <c r="C120" s="48"/>
      <c r="D120" s="48"/>
      <c r="E120" s="16"/>
      <c r="Q120" s="1"/>
    </row>
    <row r="121" spans="2:17" x14ac:dyDescent="0.2">
      <c r="B121" s="2"/>
      <c r="C121" s="48"/>
      <c r="D121" s="48"/>
      <c r="E121" s="16"/>
      <c r="Q121" s="1"/>
    </row>
    <row r="122" spans="2:17" x14ac:dyDescent="0.2">
      <c r="B122" s="2"/>
      <c r="C122" s="48"/>
      <c r="D122" s="48"/>
      <c r="E122" s="16"/>
      <c r="Q122" s="1"/>
    </row>
    <row r="123" spans="2:17" x14ac:dyDescent="0.2">
      <c r="B123" s="2"/>
      <c r="C123" s="48"/>
      <c r="D123" s="48"/>
      <c r="E123" s="16"/>
      <c r="Q123" s="1"/>
    </row>
    <row r="124" spans="2:17" x14ac:dyDescent="0.2">
      <c r="B124" s="2"/>
      <c r="C124" s="48"/>
      <c r="D124" s="48"/>
      <c r="E124" s="16"/>
      <c r="Q124" s="1"/>
    </row>
    <row r="125" spans="2:17" x14ac:dyDescent="0.2">
      <c r="B125" s="2"/>
      <c r="C125" s="48"/>
      <c r="D125" s="48"/>
      <c r="E125" s="16"/>
      <c r="Q125" s="1"/>
    </row>
    <row r="126" spans="2:17" x14ac:dyDescent="0.2">
      <c r="B126" s="2"/>
      <c r="C126" s="48"/>
      <c r="D126" s="48"/>
      <c r="E126" s="16"/>
      <c r="Q126" s="1"/>
    </row>
    <row r="127" spans="2:17" x14ac:dyDescent="0.2">
      <c r="B127" s="2"/>
      <c r="C127" s="48"/>
      <c r="D127" s="48"/>
      <c r="E127" s="16"/>
      <c r="Q127" s="1"/>
    </row>
    <row r="128" spans="2:17" x14ac:dyDescent="0.2">
      <c r="B128" s="2"/>
      <c r="C128" s="48"/>
      <c r="D128" s="48"/>
      <c r="E128" s="16"/>
      <c r="Q128" s="1"/>
    </row>
    <row r="129" spans="2:17" x14ac:dyDescent="0.2">
      <c r="B129" s="2"/>
      <c r="C129" s="48"/>
      <c r="D129" s="48"/>
      <c r="E129" s="16"/>
      <c r="Q129" s="1"/>
    </row>
    <row r="130" spans="2:17" x14ac:dyDescent="0.2">
      <c r="B130" s="2"/>
      <c r="C130" s="48"/>
      <c r="D130" s="48"/>
      <c r="E130" s="16"/>
      <c r="Q130" s="1"/>
    </row>
    <row r="131" spans="2:17" x14ac:dyDescent="0.2">
      <c r="B131" s="2"/>
      <c r="C131" s="48"/>
      <c r="D131" s="48"/>
      <c r="E131" s="16"/>
      <c r="Q131" s="1"/>
    </row>
    <row r="132" spans="2:17" x14ac:dyDescent="0.2">
      <c r="B132" s="2"/>
      <c r="C132" s="48"/>
      <c r="D132" s="48"/>
      <c r="E132" s="16"/>
      <c r="Q132" s="1"/>
    </row>
    <row r="133" spans="2:17" x14ac:dyDescent="0.2">
      <c r="B133" s="2"/>
      <c r="C133" s="48"/>
      <c r="D133" s="48"/>
      <c r="E133" s="16"/>
      <c r="Q133" s="1"/>
    </row>
    <row r="134" spans="2:17" x14ac:dyDescent="0.2">
      <c r="B134" s="2"/>
      <c r="C134" s="48"/>
      <c r="D134" s="48"/>
      <c r="E134" s="16"/>
      <c r="Q134" s="1"/>
    </row>
    <row r="135" spans="2:17" x14ac:dyDescent="0.2">
      <c r="B135" s="2"/>
      <c r="C135" s="48"/>
      <c r="D135" s="48"/>
      <c r="E135" s="16"/>
      <c r="Q135" s="1"/>
    </row>
    <row r="136" spans="2:17" x14ac:dyDescent="0.2">
      <c r="B136" s="2"/>
      <c r="C136" s="48"/>
      <c r="D136" s="48"/>
      <c r="E136" s="16"/>
      <c r="Q136" s="1"/>
    </row>
    <row r="137" spans="2:17" x14ac:dyDescent="0.2">
      <c r="B137" s="2"/>
      <c r="C137" s="48"/>
      <c r="D137" s="48"/>
      <c r="E137" s="16"/>
      <c r="Q137" s="1"/>
    </row>
    <row r="138" spans="2:17" x14ac:dyDescent="0.2">
      <c r="B138" s="2"/>
      <c r="C138" s="48"/>
      <c r="D138" s="48"/>
      <c r="E138" s="16"/>
      <c r="Q138" s="1"/>
    </row>
    <row r="139" spans="2:17" x14ac:dyDescent="0.2">
      <c r="B139" s="2"/>
      <c r="C139" s="48"/>
      <c r="D139" s="48"/>
      <c r="E139" s="16"/>
      <c r="Q139" s="1"/>
    </row>
    <row r="140" spans="2:17" x14ac:dyDescent="0.2">
      <c r="B140" s="2"/>
      <c r="C140" s="48"/>
      <c r="D140" s="48"/>
      <c r="E140" s="16"/>
      <c r="Q140" s="1"/>
    </row>
    <row r="141" spans="2:17" x14ac:dyDescent="0.2">
      <c r="B141" s="2"/>
      <c r="C141" s="48"/>
      <c r="D141" s="48"/>
      <c r="E141" s="16"/>
      <c r="Q141" s="1"/>
    </row>
    <row r="142" spans="2:17" x14ac:dyDescent="0.2">
      <c r="B142" s="2"/>
      <c r="C142" s="48"/>
      <c r="D142" s="48"/>
      <c r="E142" s="16"/>
      <c r="Q142" s="1"/>
    </row>
    <row r="143" spans="2:17" x14ac:dyDescent="0.2">
      <c r="B143" s="2"/>
      <c r="C143" s="48"/>
      <c r="D143" s="48"/>
      <c r="E143" s="16"/>
      <c r="Q143" s="1"/>
    </row>
    <row r="144" spans="2:17" x14ac:dyDescent="0.2">
      <c r="B144" s="2"/>
      <c r="C144" s="48"/>
      <c r="D144" s="48"/>
      <c r="E144" s="16"/>
      <c r="Q144" s="1"/>
    </row>
    <row r="145" spans="2:17" x14ac:dyDescent="0.2">
      <c r="B145" s="2"/>
      <c r="C145" s="48"/>
      <c r="D145" s="48"/>
      <c r="E145" s="16"/>
      <c r="Q145" s="1"/>
    </row>
    <row r="146" spans="2:17" x14ac:dyDescent="0.2">
      <c r="B146" s="2"/>
      <c r="C146" s="48"/>
      <c r="D146" s="48"/>
      <c r="E146" s="16"/>
      <c r="Q146" s="1"/>
    </row>
    <row r="147" spans="2:17" x14ac:dyDescent="0.2">
      <c r="B147" s="2"/>
      <c r="C147" s="48"/>
      <c r="D147" s="48"/>
      <c r="E147" s="16"/>
      <c r="Q147" s="1"/>
    </row>
    <row r="148" spans="2:17" x14ac:dyDescent="0.2">
      <c r="B148" s="2"/>
      <c r="C148" s="48"/>
      <c r="D148" s="48"/>
    </row>
    <row r="149" spans="2:17" x14ac:dyDescent="0.2">
      <c r="B149" s="2"/>
      <c r="C149" s="48"/>
      <c r="D149" s="48"/>
    </row>
    <row r="150" spans="2:17" x14ac:dyDescent="0.2">
      <c r="B150" s="2"/>
      <c r="C150" s="48"/>
      <c r="D150" s="48"/>
    </row>
    <row r="151" spans="2:17" x14ac:dyDescent="0.2">
      <c r="B151" s="2"/>
      <c r="C151" s="48"/>
      <c r="D151" s="48"/>
    </row>
    <row r="152" spans="2:17" x14ac:dyDescent="0.2">
      <c r="B152" s="2"/>
      <c r="C152" s="48"/>
      <c r="D152" s="48"/>
    </row>
    <row r="153" spans="2:17" x14ac:dyDescent="0.2">
      <c r="B153" s="2"/>
      <c r="C153" s="48"/>
      <c r="D153" s="48"/>
    </row>
    <row r="154" spans="2:17" x14ac:dyDescent="0.2">
      <c r="B154" s="2"/>
      <c r="C154" s="48"/>
      <c r="D154" s="48"/>
    </row>
    <row r="155" spans="2:17" x14ac:dyDescent="0.2">
      <c r="B155" s="2"/>
      <c r="C155" s="48"/>
      <c r="D155" s="48"/>
    </row>
    <row r="156" spans="2:17" x14ac:dyDescent="0.2">
      <c r="B156" s="2"/>
      <c r="C156" s="48"/>
      <c r="D156" s="48"/>
    </row>
    <row r="157" spans="2:17" x14ac:dyDescent="0.2">
      <c r="B157" s="2"/>
      <c r="C157" s="48"/>
      <c r="D157" s="48"/>
    </row>
    <row r="158" spans="2:17" x14ac:dyDescent="0.2">
      <c r="B158" s="2"/>
      <c r="C158" s="48"/>
      <c r="D158" s="48"/>
    </row>
    <row r="159" spans="2:17" x14ac:dyDescent="0.2">
      <c r="B159" s="2"/>
      <c r="C159" s="48"/>
      <c r="D159" s="48"/>
    </row>
    <row r="160" spans="2:17" x14ac:dyDescent="0.2">
      <c r="B160" s="2"/>
      <c r="C160" s="48"/>
      <c r="D160" s="48"/>
    </row>
    <row r="161" spans="2:4" x14ac:dyDescent="0.2">
      <c r="B161" s="2"/>
      <c r="C161" s="48"/>
      <c r="D161" s="48"/>
    </row>
    <row r="162" spans="2:4" x14ac:dyDescent="0.2">
      <c r="B162" s="2"/>
      <c r="C162" s="48"/>
      <c r="D162" s="48"/>
    </row>
    <row r="163" spans="2:4" x14ac:dyDescent="0.2">
      <c r="B163" s="2"/>
      <c r="C163" s="48"/>
      <c r="D163" s="48"/>
    </row>
    <row r="164" spans="2:4" x14ac:dyDescent="0.2">
      <c r="B164" s="2"/>
      <c r="C164" s="48"/>
      <c r="D164" s="48"/>
    </row>
    <row r="165" spans="2:4" x14ac:dyDescent="0.2">
      <c r="B165" s="2"/>
      <c r="C165" s="48"/>
      <c r="D165" s="48"/>
    </row>
    <row r="166" spans="2:4" x14ac:dyDescent="0.2">
      <c r="B166" s="2"/>
      <c r="C166" s="48"/>
      <c r="D166" s="48"/>
    </row>
    <row r="167" spans="2:4" x14ac:dyDescent="0.2">
      <c r="B167" s="2"/>
      <c r="C167" s="48"/>
      <c r="D167" s="48"/>
    </row>
    <row r="168" spans="2:4" x14ac:dyDescent="0.2">
      <c r="B168" s="2"/>
    </row>
    <row r="169" spans="2:4" x14ac:dyDescent="0.2">
      <c r="B169" s="2"/>
    </row>
    <row r="170" spans="2:4" x14ac:dyDescent="0.2">
      <c r="B170" s="2"/>
    </row>
    <row r="171" spans="2:4" x14ac:dyDescent="0.2">
      <c r="B171" s="2"/>
    </row>
    <row r="172" spans="2:4" x14ac:dyDescent="0.2">
      <c r="B172" s="2"/>
    </row>
    <row r="173" spans="2:4" x14ac:dyDescent="0.2">
      <c r="B173" s="2"/>
    </row>
    <row r="174" spans="2:4" x14ac:dyDescent="0.2">
      <c r="B174" s="2"/>
    </row>
    <row r="175" spans="2:4" x14ac:dyDescent="0.2">
      <c r="B175" s="2"/>
    </row>
    <row r="176" spans="2:4" x14ac:dyDescent="0.2">
      <c r="B176" s="2"/>
    </row>
    <row r="177" spans="2:2" x14ac:dyDescent="0.2">
      <c r="B177" s="2"/>
    </row>
    <row r="178" spans="2:2" x14ac:dyDescent="0.2">
      <c r="B178" s="2"/>
    </row>
    <row r="179" spans="2:2" x14ac:dyDescent="0.2">
      <c r="B179" s="2"/>
    </row>
    <row r="180" spans="2:2" x14ac:dyDescent="0.2">
      <c r="B180" s="2"/>
    </row>
    <row r="181" spans="2:2" x14ac:dyDescent="0.2">
      <c r="B181" s="2"/>
    </row>
    <row r="182" spans="2:2" x14ac:dyDescent="0.2">
      <c r="B182" s="2"/>
    </row>
    <row r="183" spans="2:2" x14ac:dyDescent="0.2">
      <c r="B183" s="2"/>
    </row>
    <row r="184" spans="2:2" x14ac:dyDescent="0.2">
      <c r="B184" s="2"/>
    </row>
    <row r="185" spans="2:2" x14ac:dyDescent="0.2">
      <c r="B185" s="2"/>
    </row>
    <row r="186" spans="2:2" x14ac:dyDescent="0.2">
      <c r="B186" s="2"/>
    </row>
    <row r="187" spans="2:2" x14ac:dyDescent="0.2">
      <c r="B187" s="2"/>
    </row>
    <row r="188" spans="2:2" x14ac:dyDescent="0.2">
      <c r="B188" s="2"/>
    </row>
    <row r="189" spans="2:2" x14ac:dyDescent="0.2">
      <c r="B189" s="2"/>
    </row>
    <row r="190" spans="2:2" x14ac:dyDescent="0.2">
      <c r="B190" s="2"/>
    </row>
    <row r="191" spans="2:2" x14ac:dyDescent="0.2">
      <c r="B191" s="2"/>
    </row>
    <row r="192" spans="2:2" x14ac:dyDescent="0.2">
      <c r="B192" s="2"/>
    </row>
    <row r="193" spans="2:2" x14ac:dyDescent="0.2">
      <c r="B193" s="2"/>
    </row>
    <row r="194" spans="2:2" x14ac:dyDescent="0.2">
      <c r="B194" s="2"/>
    </row>
    <row r="195" spans="2:2" x14ac:dyDescent="0.2">
      <c r="B195" s="2"/>
    </row>
    <row r="196" spans="2:2" x14ac:dyDescent="0.2">
      <c r="B196" s="2"/>
    </row>
    <row r="197" spans="2:2" x14ac:dyDescent="0.2">
      <c r="B197" s="2"/>
    </row>
    <row r="198" spans="2:2" x14ac:dyDescent="0.2">
      <c r="B198" s="2"/>
    </row>
    <row r="199" spans="2:2" x14ac:dyDescent="0.2">
      <c r="B199" s="2"/>
    </row>
    <row r="200" spans="2:2" x14ac:dyDescent="0.2">
      <c r="B200" s="2"/>
    </row>
    <row r="201" spans="2:2" x14ac:dyDescent="0.2">
      <c r="B201" s="2"/>
    </row>
    <row r="202" spans="2:2" x14ac:dyDescent="0.2">
      <c r="B202" s="2"/>
    </row>
    <row r="203" spans="2:2" x14ac:dyDescent="0.2">
      <c r="B203" s="2"/>
    </row>
    <row r="204" spans="2:2" x14ac:dyDescent="0.2">
      <c r="B204" s="2"/>
    </row>
    <row r="205" spans="2:2" x14ac:dyDescent="0.2">
      <c r="B205" s="2"/>
    </row>
    <row r="206" spans="2:2" x14ac:dyDescent="0.2">
      <c r="B206" s="2"/>
    </row>
    <row r="207" spans="2:2" x14ac:dyDescent="0.2">
      <c r="B207" s="2"/>
    </row>
    <row r="208" spans="2:2" x14ac:dyDescent="0.2">
      <c r="B208" s="2"/>
    </row>
    <row r="209" spans="2:2" x14ac:dyDescent="0.2">
      <c r="B209" s="2"/>
    </row>
    <row r="210" spans="2:2" x14ac:dyDescent="0.2">
      <c r="B210" s="2"/>
    </row>
    <row r="211" spans="2:2" x14ac:dyDescent="0.2">
      <c r="B211" s="2"/>
    </row>
    <row r="212" spans="2:2" x14ac:dyDescent="0.2">
      <c r="B212" s="2"/>
    </row>
    <row r="213" spans="2:2" x14ac:dyDescent="0.2">
      <c r="B213" s="2"/>
    </row>
    <row r="214" spans="2:2" x14ac:dyDescent="0.2">
      <c r="B214" s="2"/>
    </row>
    <row r="215" spans="2:2" x14ac:dyDescent="0.2">
      <c r="B215" s="2"/>
    </row>
    <row r="216" spans="2:2" x14ac:dyDescent="0.2">
      <c r="B216" s="2"/>
    </row>
    <row r="217" spans="2:2" x14ac:dyDescent="0.2">
      <c r="B217" s="2"/>
    </row>
    <row r="218" spans="2:2" x14ac:dyDescent="0.2">
      <c r="B218" s="2"/>
    </row>
    <row r="219" spans="2:2" x14ac:dyDescent="0.2">
      <c r="B219" s="2"/>
    </row>
    <row r="220" spans="2:2" x14ac:dyDescent="0.2">
      <c r="B220" s="2"/>
    </row>
    <row r="221" spans="2:2" x14ac:dyDescent="0.2">
      <c r="B221" s="2"/>
    </row>
    <row r="222" spans="2:2" x14ac:dyDescent="0.2">
      <c r="B222" s="2"/>
    </row>
    <row r="223" spans="2:2" x14ac:dyDescent="0.2">
      <c r="B223" s="2"/>
    </row>
    <row r="224" spans="2:2" x14ac:dyDescent="0.2">
      <c r="B224" s="2"/>
    </row>
    <row r="225" spans="2:2" x14ac:dyDescent="0.2">
      <c r="B225" s="2"/>
    </row>
    <row r="226" spans="2:2" x14ac:dyDescent="0.2">
      <c r="B226" s="2"/>
    </row>
    <row r="227" spans="2:2" x14ac:dyDescent="0.2">
      <c r="B227" s="2"/>
    </row>
    <row r="228" spans="2:2" x14ac:dyDescent="0.2">
      <c r="B228" s="2"/>
    </row>
    <row r="229" spans="2:2" x14ac:dyDescent="0.2">
      <c r="B229" s="2"/>
    </row>
    <row r="230" spans="2:2" x14ac:dyDescent="0.2">
      <c r="B230" s="2"/>
    </row>
    <row r="231" spans="2:2" x14ac:dyDescent="0.2">
      <c r="B231" s="2"/>
    </row>
    <row r="232" spans="2:2" x14ac:dyDescent="0.2">
      <c r="B232" s="2"/>
    </row>
    <row r="233" spans="2:2" x14ac:dyDescent="0.2">
      <c r="B233" s="2"/>
    </row>
    <row r="234" spans="2:2" x14ac:dyDescent="0.2">
      <c r="B234" s="2"/>
    </row>
    <row r="235" spans="2:2" x14ac:dyDescent="0.2">
      <c r="B235" s="2"/>
    </row>
    <row r="236" spans="2:2" x14ac:dyDescent="0.2">
      <c r="B236" s="2"/>
    </row>
    <row r="237" spans="2:2" x14ac:dyDescent="0.2">
      <c r="B237" s="2"/>
    </row>
    <row r="238" spans="2:2" x14ac:dyDescent="0.2">
      <c r="B238" s="2"/>
    </row>
    <row r="239" spans="2:2" x14ac:dyDescent="0.2">
      <c r="B239" s="2"/>
    </row>
    <row r="240" spans="2:2" x14ac:dyDescent="0.2">
      <c r="B240" s="2"/>
    </row>
    <row r="241" spans="2:2" x14ac:dyDescent="0.2">
      <c r="B241" s="2"/>
    </row>
    <row r="242" spans="2:2" x14ac:dyDescent="0.2">
      <c r="B242" s="2"/>
    </row>
    <row r="243" spans="2:2" x14ac:dyDescent="0.2">
      <c r="B243" s="2"/>
    </row>
    <row r="244" spans="2:2" x14ac:dyDescent="0.2">
      <c r="B244" s="2"/>
    </row>
    <row r="245" spans="2:2" x14ac:dyDescent="0.2">
      <c r="B245" s="2"/>
    </row>
    <row r="246" spans="2:2" x14ac:dyDescent="0.2">
      <c r="B246" s="2"/>
    </row>
    <row r="247" spans="2:2" x14ac:dyDescent="0.2">
      <c r="B247" s="2"/>
    </row>
    <row r="248" spans="2:2" x14ac:dyDescent="0.2">
      <c r="B248" s="2"/>
    </row>
    <row r="249" spans="2:2" x14ac:dyDescent="0.2">
      <c r="B249" s="2"/>
    </row>
    <row r="250" spans="2:2" x14ac:dyDescent="0.2">
      <c r="B250" s="2"/>
    </row>
    <row r="251" spans="2:2" x14ac:dyDescent="0.2">
      <c r="B251" s="2"/>
    </row>
    <row r="252" spans="2:2" x14ac:dyDescent="0.2">
      <c r="B252" s="2"/>
    </row>
    <row r="253" spans="2:2" x14ac:dyDescent="0.2">
      <c r="B253" s="2"/>
    </row>
    <row r="254" spans="2:2" x14ac:dyDescent="0.2">
      <c r="B254" s="2"/>
    </row>
    <row r="255" spans="2:2" x14ac:dyDescent="0.2">
      <c r="B255" s="2"/>
    </row>
    <row r="256" spans="2:2" x14ac:dyDescent="0.2">
      <c r="B256" s="2"/>
    </row>
    <row r="257" spans="2:2" x14ac:dyDescent="0.2">
      <c r="B257" s="2"/>
    </row>
    <row r="258" spans="2:2" x14ac:dyDescent="0.2">
      <c r="B258" s="2"/>
    </row>
    <row r="259" spans="2:2" x14ac:dyDescent="0.2">
      <c r="B259" s="2"/>
    </row>
    <row r="260" spans="2:2" x14ac:dyDescent="0.2">
      <c r="B260" s="2"/>
    </row>
    <row r="261" spans="2:2" x14ac:dyDescent="0.2">
      <c r="B261" s="2"/>
    </row>
    <row r="262" spans="2:2" x14ac:dyDescent="0.2">
      <c r="B262" s="2"/>
    </row>
    <row r="263" spans="2:2" x14ac:dyDescent="0.2">
      <c r="B263" s="2"/>
    </row>
    <row r="264" spans="2:2" x14ac:dyDescent="0.2">
      <c r="B264" s="2"/>
    </row>
    <row r="265" spans="2:2" x14ac:dyDescent="0.2">
      <c r="B265" s="2"/>
    </row>
    <row r="266" spans="2:2" x14ac:dyDescent="0.2">
      <c r="B266" s="2"/>
    </row>
    <row r="267" spans="2:2" x14ac:dyDescent="0.2">
      <c r="B267" s="2"/>
    </row>
    <row r="268" spans="2:2" x14ac:dyDescent="0.2">
      <c r="B268" s="2"/>
    </row>
    <row r="269" spans="2:2" x14ac:dyDescent="0.2">
      <c r="B269" s="2"/>
    </row>
    <row r="270" spans="2:2" x14ac:dyDescent="0.2">
      <c r="B270" s="2"/>
    </row>
    <row r="271" spans="2:2" x14ac:dyDescent="0.2">
      <c r="B271" s="2"/>
    </row>
    <row r="272" spans="2:2" x14ac:dyDescent="0.2">
      <c r="B272" s="2"/>
    </row>
    <row r="273" spans="2:2" x14ac:dyDescent="0.2">
      <c r="B273" s="2"/>
    </row>
    <row r="274" spans="2:2" x14ac:dyDescent="0.2">
      <c r="B274" s="2"/>
    </row>
    <row r="275" spans="2:2" x14ac:dyDescent="0.2">
      <c r="B275" s="2"/>
    </row>
    <row r="276" spans="2:2" x14ac:dyDescent="0.2">
      <c r="B276" s="2"/>
    </row>
    <row r="277" spans="2:2" x14ac:dyDescent="0.2">
      <c r="B277" s="2"/>
    </row>
    <row r="278" spans="2:2" x14ac:dyDescent="0.2">
      <c r="B278" s="2"/>
    </row>
    <row r="279" spans="2:2" x14ac:dyDescent="0.2">
      <c r="B279" s="2"/>
    </row>
    <row r="280" spans="2:2" x14ac:dyDescent="0.2">
      <c r="B280" s="2"/>
    </row>
    <row r="281" spans="2:2" x14ac:dyDescent="0.2">
      <c r="B281" s="2"/>
    </row>
    <row r="282" spans="2:2" x14ac:dyDescent="0.2">
      <c r="B282" s="2"/>
    </row>
    <row r="283" spans="2:2" x14ac:dyDescent="0.2">
      <c r="B283" s="2"/>
    </row>
    <row r="284" spans="2:2" x14ac:dyDescent="0.2">
      <c r="B284" s="2"/>
    </row>
    <row r="285" spans="2:2" x14ac:dyDescent="0.2">
      <c r="B285" s="2"/>
    </row>
    <row r="286" spans="2:2" x14ac:dyDescent="0.2">
      <c r="B286" s="2"/>
    </row>
    <row r="287" spans="2:2" x14ac:dyDescent="0.2">
      <c r="B287" s="2"/>
    </row>
  </sheetData>
  <protectedRanges>
    <protectedRange sqref="A92:D94" name="Range1"/>
  </protectedRanges>
  <phoneticPr fontId="8" type="noConversion"/>
  <hyperlinks>
    <hyperlink ref="H1847" r:id="rId1" display="http://vsolj.cetus-net.org/bulletin.html"/>
    <hyperlink ref="H64937" r:id="rId2" display="http://vsolj.cetus-net.org/bulletin.html"/>
    <hyperlink ref="H64930" r:id="rId3" display="https://www.aavso.org/ejaavso"/>
    <hyperlink ref="AP1081" r:id="rId4" display="http://cdsbib.u-strasbg.fr/cgi-bin/cdsbib?1990RMxAA..21..381G"/>
    <hyperlink ref="AP1085" r:id="rId5" display="http://cdsbib.u-strasbg.fr/cgi-bin/cdsbib?1990RMxAA..21..381G"/>
    <hyperlink ref="AP1084" r:id="rId6" display="http://cdsbib.u-strasbg.fr/cgi-bin/cdsbib?1990RMxAA..21..381G"/>
    <hyperlink ref="AP1065" r:id="rId7" display="http://cdsbib.u-strasbg.fr/cgi-bin/cdsbib?1990RMxAA..21..381G"/>
    <hyperlink ref="I64937" r:id="rId8" display="http://vsolj.cetus-net.org/bulletin.html"/>
    <hyperlink ref="AQ1221" r:id="rId9" display="http://cdsbib.u-strasbg.fr/cgi-bin/cdsbib?1990RMxAA..21..381G"/>
    <hyperlink ref="AQ55987" r:id="rId10" display="http://cdsbib.u-strasbg.fr/cgi-bin/cdsbib?1990RMxAA..21..381G"/>
    <hyperlink ref="AQ1222" r:id="rId11" display="http://cdsbib.u-strasbg.fr/cgi-bin/cdsbib?1990RMxAA..21..381G"/>
    <hyperlink ref="H64934" r:id="rId12" display="https://www.aavso.org/ejaavso"/>
    <hyperlink ref="H2107" r:id="rId13" display="http://vsolj.cetus-net.org/bulletin.html"/>
    <hyperlink ref="AP3351" r:id="rId14" display="http://cdsbib.u-strasbg.fr/cgi-bin/cdsbib?1990RMxAA..21..381G"/>
    <hyperlink ref="AP3354" r:id="rId15" display="http://cdsbib.u-strasbg.fr/cgi-bin/cdsbib?1990RMxAA..21..381G"/>
    <hyperlink ref="AP3352" r:id="rId16" display="http://cdsbib.u-strasbg.fr/cgi-bin/cdsbib?1990RMxAA..21..381G"/>
    <hyperlink ref="AP3336" r:id="rId17" display="http://cdsbib.u-strasbg.fr/cgi-bin/cdsbib?1990RMxAA..21..381G"/>
    <hyperlink ref="I2107" r:id="rId18" display="http://vsolj.cetus-net.org/bulletin.html"/>
    <hyperlink ref="AQ3565" r:id="rId19" display="http://cdsbib.u-strasbg.fr/cgi-bin/cdsbib?1990RMxAA..21..381G"/>
    <hyperlink ref="AQ266" r:id="rId20" display="http://cdsbib.u-strasbg.fr/cgi-bin/cdsbib?1990RMxAA..21..381G"/>
    <hyperlink ref="AQ3569" r:id="rId21" display="http://cdsbib.u-strasbg.fr/cgi-bin/cdsbib?1990RMxAA..21..381G"/>
    <hyperlink ref="H64666" r:id="rId22" display="http://vsolj.cetus-net.org/bulletin.html"/>
    <hyperlink ref="H64659" r:id="rId23" display="https://www.aavso.org/ejaavso"/>
    <hyperlink ref="I64666" r:id="rId24" display="http://vsolj.cetus-net.org/bulletin.html"/>
    <hyperlink ref="AQ58317" r:id="rId25" display="http://cdsbib.u-strasbg.fr/cgi-bin/cdsbib?1990RMxAA..21..381G"/>
    <hyperlink ref="H64663" r:id="rId26" display="https://www.aavso.org/ejaavso"/>
    <hyperlink ref="AP5681" r:id="rId27" display="http://cdsbib.u-strasbg.fr/cgi-bin/cdsbib?1990RMxAA..21..381G"/>
    <hyperlink ref="AP5684" r:id="rId28" display="http://cdsbib.u-strasbg.fr/cgi-bin/cdsbib?1990RMxAA..21..381G"/>
    <hyperlink ref="AP5682" r:id="rId29" display="http://cdsbib.u-strasbg.fr/cgi-bin/cdsbib?1990RMxAA..21..381G"/>
    <hyperlink ref="AP5666" r:id="rId30" display="http://cdsbib.u-strasbg.fr/cgi-bin/cdsbib?1990RMxAA..21..381G"/>
    <hyperlink ref="AQ5895" r:id="rId31" display="http://cdsbib.u-strasbg.fr/cgi-bin/cdsbib?1990RMxAA..21..381G"/>
    <hyperlink ref="AQ5899" r:id="rId32" display="http://cdsbib.u-strasbg.fr/cgi-bin/cdsbib?1990RMxAA..21..381G"/>
    <hyperlink ref="AQ43" r:id="rId33" display="http://cdsbib.u-strasbg.fr/cgi-bin/cdsbib?1990RMxAA..21..381G"/>
    <hyperlink ref="I2787" r:id="rId34" display="http://vsolj.cetus-net.org/bulletin.html"/>
    <hyperlink ref="H2787" r:id="rId35" display="http://vsolj.cetus-net.org/bulletin.html"/>
    <hyperlink ref="AQ704" r:id="rId36" display="http://cdsbib.u-strasbg.fr/cgi-bin/cdsbib?1990RMxAA..21..381G"/>
    <hyperlink ref="AQ703" r:id="rId37" display="http://cdsbib.u-strasbg.fr/cgi-bin/cdsbib?1990RMxAA..21..381G"/>
    <hyperlink ref="AP3957" r:id="rId38" display="http://cdsbib.u-strasbg.fr/cgi-bin/cdsbib?1990RMxAA..21..381G"/>
    <hyperlink ref="AP3975" r:id="rId39" display="http://cdsbib.u-strasbg.fr/cgi-bin/cdsbib?1990RMxAA..21..381G"/>
    <hyperlink ref="AP3976" r:id="rId40" display="http://cdsbib.u-strasbg.fr/cgi-bin/cdsbib?1990RMxAA..21..381G"/>
    <hyperlink ref="AP3972" r:id="rId41" display="http://cdsbib.u-strasbg.fr/cgi-bin/cdsbib?1990RMxAA..21..381G"/>
  </hyperlinks>
  <pageMargins left="0.75" right="0.75" top="1" bottom="1" header="0.5" footer="0.5"/>
  <pageSetup orientation="portrait" horizontalDpi="300" verticalDpi="300" r:id="rId42"/>
  <headerFooter alignWithMargins="0"/>
  <drawing r:id="rId4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P796"/>
  <sheetViews>
    <sheetView topLeftCell="A17" workbookViewId="0">
      <selection activeCell="A19" sqref="A19:D64"/>
    </sheetView>
  </sheetViews>
  <sheetFormatPr defaultRowHeight="12.75" x14ac:dyDescent="0.2"/>
  <cols>
    <col min="1" max="1" width="19.7109375" style="48" customWidth="1"/>
    <col min="2" max="2" width="4.42578125" style="8" customWidth="1"/>
    <col min="3" max="3" width="12.7109375" style="48" customWidth="1"/>
    <col min="4" max="4" width="5.42578125" style="8" customWidth="1"/>
    <col min="5" max="5" width="14.85546875" style="8" customWidth="1"/>
    <col min="6" max="6" width="9.140625" style="8"/>
    <col min="7" max="7" width="12" style="8" customWidth="1"/>
    <col min="8" max="8" width="14.140625" style="48" customWidth="1"/>
    <col min="9" max="9" width="22.5703125" style="8" customWidth="1"/>
    <col min="10" max="10" width="25.140625" style="8" customWidth="1"/>
    <col min="11" max="11" width="15.7109375" style="8" customWidth="1"/>
    <col min="12" max="12" width="14.140625" style="8" customWidth="1"/>
    <col min="13" max="13" width="9.5703125" style="8" customWidth="1"/>
    <col min="14" max="14" width="14.140625" style="8" customWidth="1"/>
    <col min="15" max="15" width="23.42578125" style="8" customWidth="1"/>
    <col min="16" max="16" width="16.5703125" style="8" customWidth="1"/>
    <col min="17" max="17" width="41" style="8" customWidth="1"/>
    <col min="18" max="16384" width="9.140625" style="8"/>
  </cols>
  <sheetData>
    <row r="1" spans="1:16" ht="15.75" x14ac:dyDescent="0.25">
      <c r="A1" s="47" t="s">
        <v>62</v>
      </c>
      <c r="I1" s="49" t="s">
        <v>63</v>
      </c>
      <c r="J1" s="50" t="s">
        <v>64</v>
      </c>
    </row>
    <row r="2" spans="1:16" x14ac:dyDescent="0.2">
      <c r="I2" s="51" t="s">
        <v>65</v>
      </c>
      <c r="J2" s="52" t="s">
        <v>66</v>
      </c>
    </row>
    <row r="3" spans="1:16" x14ac:dyDescent="0.2">
      <c r="A3" s="53" t="s">
        <v>67</v>
      </c>
      <c r="I3" s="51" t="s">
        <v>68</v>
      </c>
      <c r="J3" s="52" t="s">
        <v>69</v>
      </c>
    </row>
    <row r="4" spans="1:16" x14ac:dyDescent="0.2">
      <c r="I4" s="51" t="s">
        <v>70</v>
      </c>
      <c r="J4" s="52" t="s">
        <v>69</v>
      </c>
    </row>
    <row r="5" spans="1:16" ht="13.5" thickBot="1" x14ac:dyDescent="0.25">
      <c r="I5" s="54" t="s">
        <v>71</v>
      </c>
      <c r="J5" s="55" t="s">
        <v>54</v>
      </c>
    </row>
    <row r="10" spans="1:16" ht="13.5" thickBot="1" x14ac:dyDescent="0.25"/>
    <row r="11" spans="1:16" ht="12.75" customHeight="1" thickBot="1" x14ac:dyDescent="0.25">
      <c r="A11" s="48" t="str">
        <f t="shared" ref="A11:A42" si="0">P11</f>
        <v> JAAVSO 40;975 </v>
      </c>
      <c r="B11" s="2" t="str">
        <f t="shared" ref="B11:B42" si="1">IF(H11=INT(H11),"I","II")</f>
        <v>I</v>
      </c>
      <c r="C11" s="48">
        <f t="shared" ref="C11:C42" si="2">1*G11</f>
        <v>50702.637000000002</v>
      </c>
      <c r="D11" s="8" t="str">
        <f t="shared" ref="D11:D42" si="3">VLOOKUP(F11,I$1:J$5,2,FALSE)</f>
        <v>vis</v>
      </c>
      <c r="E11" s="56">
        <f>VLOOKUP(C11,Active!C$21:E$971,3,FALSE)</f>
        <v>2490.9907166158423</v>
      </c>
      <c r="F11" s="2" t="s">
        <v>71</v>
      </c>
      <c r="G11" s="8" t="str">
        <f t="shared" ref="G11:G42" si="4">MID(I11,3,LEN(I11)-3)</f>
        <v>50702.637</v>
      </c>
      <c r="H11" s="48">
        <f t="shared" ref="H11:H42" si="5">1*K11</f>
        <v>2491</v>
      </c>
      <c r="I11" s="57" t="s">
        <v>225</v>
      </c>
      <c r="J11" s="58" t="s">
        <v>226</v>
      </c>
      <c r="K11" s="57">
        <v>2491</v>
      </c>
      <c r="L11" s="57" t="s">
        <v>227</v>
      </c>
      <c r="M11" s="58" t="s">
        <v>228</v>
      </c>
      <c r="N11" s="58" t="s">
        <v>63</v>
      </c>
      <c r="O11" s="59" t="s">
        <v>229</v>
      </c>
      <c r="P11" s="59" t="s">
        <v>230</v>
      </c>
    </row>
    <row r="12" spans="1:16" ht="12.75" customHeight="1" thickBot="1" x14ac:dyDescent="0.25">
      <c r="A12" s="48" t="str">
        <f t="shared" si="0"/>
        <v> JAAVSO 40;975 </v>
      </c>
      <c r="B12" s="2" t="str">
        <f t="shared" si="1"/>
        <v>I</v>
      </c>
      <c r="C12" s="48">
        <f t="shared" si="2"/>
        <v>51465.637000000002</v>
      </c>
      <c r="D12" s="8" t="str">
        <f t="shared" si="3"/>
        <v>vis</v>
      </c>
      <c r="E12" s="56">
        <f>VLOOKUP(C12,Active!C$21:E$971,3,FALSE)</f>
        <v>2765.9925457564491</v>
      </c>
      <c r="F12" s="2" t="s">
        <v>71</v>
      </c>
      <c r="G12" s="8" t="str">
        <f t="shared" si="4"/>
        <v>51465.637</v>
      </c>
      <c r="H12" s="48">
        <f t="shared" si="5"/>
        <v>2766</v>
      </c>
      <c r="I12" s="57" t="s">
        <v>231</v>
      </c>
      <c r="J12" s="58" t="s">
        <v>232</v>
      </c>
      <c r="K12" s="57">
        <v>2766</v>
      </c>
      <c r="L12" s="57" t="s">
        <v>233</v>
      </c>
      <c r="M12" s="58" t="s">
        <v>228</v>
      </c>
      <c r="N12" s="58" t="s">
        <v>63</v>
      </c>
      <c r="O12" s="59" t="s">
        <v>229</v>
      </c>
      <c r="P12" s="59" t="s">
        <v>230</v>
      </c>
    </row>
    <row r="13" spans="1:16" ht="12.75" customHeight="1" thickBot="1" x14ac:dyDescent="0.25">
      <c r="A13" s="48" t="str">
        <f t="shared" si="0"/>
        <v> BBS 128 </v>
      </c>
      <c r="B13" s="2" t="str">
        <f t="shared" si="1"/>
        <v>I</v>
      </c>
      <c r="C13" s="48">
        <f t="shared" si="2"/>
        <v>52500.530200000001</v>
      </c>
      <c r="D13" s="8" t="str">
        <f t="shared" si="3"/>
        <v>vis</v>
      </c>
      <c r="E13" s="56">
        <f>VLOOKUP(C13,Active!C$21:E$971,3,FALSE)</f>
        <v>3138.990609930991</v>
      </c>
      <c r="F13" s="2" t="s">
        <v>71</v>
      </c>
      <c r="G13" s="8" t="str">
        <f t="shared" si="4"/>
        <v>52500.5302</v>
      </c>
      <c r="H13" s="48">
        <f t="shared" si="5"/>
        <v>3139</v>
      </c>
      <c r="I13" s="57" t="s">
        <v>248</v>
      </c>
      <c r="J13" s="58" t="s">
        <v>249</v>
      </c>
      <c r="K13" s="57">
        <v>3139</v>
      </c>
      <c r="L13" s="57" t="s">
        <v>250</v>
      </c>
      <c r="M13" s="58" t="s">
        <v>147</v>
      </c>
      <c r="N13" s="58" t="s">
        <v>148</v>
      </c>
      <c r="O13" s="59" t="s">
        <v>242</v>
      </c>
      <c r="P13" s="59" t="s">
        <v>251</v>
      </c>
    </row>
    <row r="14" spans="1:16" ht="12.75" customHeight="1" thickBot="1" x14ac:dyDescent="0.25">
      <c r="A14" s="48" t="str">
        <f t="shared" si="0"/>
        <v>IBVS 5676 </v>
      </c>
      <c r="B14" s="2" t="str">
        <f t="shared" si="1"/>
        <v>I</v>
      </c>
      <c r="C14" s="48">
        <f t="shared" si="2"/>
        <v>52844.569799999997</v>
      </c>
      <c r="D14" s="8" t="str">
        <f t="shared" si="3"/>
        <v>vis</v>
      </c>
      <c r="E14" s="56">
        <f>VLOOKUP(C14,Active!C$21:E$971,3,FALSE)</f>
        <v>3262.9899799136929</v>
      </c>
      <c r="F14" s="2" t="s">
        <v>71</v>
      </c>
      <c r="G14" s="8" t="str">
        <f t="shared" si="4"/>
        <v>52844.5698</v>
      </c>
      <c r="H14" s="48">
        <f t="shared" si="5"/>
        <v>3263</v>
      </c>
      <c r="I14" s="57" t="s">
        <v>252</v>
      </c>
      <c r="J14" s="58" t="s">
        <v>253</v>
      </c>
      <c r="K14" s="57">
        <v>3263</v>
      </c>
      <c r="L14" s="57" t="s">
        <v>254</v>
      </c>
      <c r="M14" s="58" t="s">
        <v>147</v>
      </c>
      <c r="N14" s="58" t="s">
        <v>148</v>
      </c>
      <c r="O14" s="59" t="s">
        <v>255</v>
      </c>
      <c r="P14" s="60" t="s">
        <v>256</v>
      </c>
    </row>
    <row r="15" spans="1:16" ht="12.75" customHeight="1" thickBot="1" x14ac:dyDescent="0.25">
      <c r="A15" s="48" t="str">
        <f t="shared" si="0"/>
        <v>IBVS 5583 </v>
      </c>
      <c r="B15" s="2" t="str">
        <f t="shared" si="1"/>
        <v>I</v>
      </c>
      <c r="C15" s="48">
        <f t="shared" si="2"/>
        <v>52908.3845</v>
      </c>
      <c r="D15" s="8" t="str">
        <f t="shared" si="3"/>
        <v>vis</v>
      </c>
      <c r="E15" s="56">
        <f>VLOOKUP(C15,Active!C$21:E$971,3,FALSE)</f>
        <v>3285.9901885979129</v>
      </c>
      <c r="F15" s="2" t="s">
        <v>71</v>
      </c>
      <c r="G15" s="8" t="str">
        <f t="shared" si="4"/>
        <v>52908.3845</v>
      </c>
      <c r="H15" s="48">
        <f t="shared" si="5"/>
        <v>3286</v>
      </c>
      <c r="I15" s="57" t="s">
        <v>257</v>
      </c>
      <c r="J15" s="58" t="s">
        <v>258</v>
      </c>
      <c r="K15" s="57">
        <v>3286</v>
      </c>
      <c r="L15" s="57" t="s">
        <v>259</v>
      </c>
      <c r="M15" s="58" t="s">
        <v>147</v>
      </c>
      <c r="N15" s="58" t="s">
        <v>148</v>
      </c>
      <c r="O15" s="59" t="s">
        <v>260</v>
      </c>
      <c r="P15" s="60" t="s">
        <v>261</v>
      </c>
    </row>
    <row r="16" spans="1:16" ht="12.75" customHeight="1" thickBot="1" x14ac:dyDescent="0.25">
      <c r="A16" s="48" t="str">
        <f t="shared" si="0"/>
        <v>BAVM 173 </v>
      </c>
      <c r="B16" s="2" t="str">
        <f t="shared" si="1"/>
        <v>I</v>
      </c>
      <c r="C16" s="48">
        <f t="shared" si="2"/>
        <v>53302.3652</v>
      </c>
      <c r="D16" s="8" t="str">
        <f t="shared" si="3"/>
        <v>vis</v>
      </c>
      <c r="E16" s="56">
        <f>VLOOKUP(C16,Active!C$21:E$971,3,FALSE)</f>
        <v>3427.9894194578037</v>
      </c>
      <c r="F16" s="2" t="s">
        <v>71</v>
      </c>
      <c r="G16" s="8" t="str">
        <f t="shared" si="4"/>
        <v>53302.3652</v>
      </c>
      <c r="H16" s="48">
        <f t="shared" si="5"/>
        <v>3428</v>
      </c>
      <c r="I16" s="57" t="s">
        <v>267</v>
      </c>
      <c r="J16" s="58" t="s">
        <v>268</v>
      </c>
      <c r="K16" s="57">
        <v>3428</v>
      </c>
      <c r="L16" s="57" t="s">
        <v>269</v>
      </c>
      <c r="M16" s="58" t="s">
        <v>147</v>
      </c>
      <c r="N16" s="58" t="s">
        <v>270</v>
      </c>
      <c r="O16" s="59" t="s">
        <v>271</v>
      </c>
      <c r="P16" s="60" t="s">
        <v>272</v>
      </c>
    </row>
    <row r="17" spans="1:16" ht="12.75" customHeight="1" thickBot="1" x14ac:dyDescent="0.25">
      <c r="A17" s="48" t="str">
        <f t="shared" si="0"/>
        <v>BAVM 231 </v>
      </c>
      <c r="B17" s="2" t="str">
        <f t="shared" si="1"/>
        <v>I</v>
      </c>
      <c r="C17" s="48">
        <f t="shared" si="2"/>
        <v>55774.448400000001</v>
      </c>
      <c r="D17" s="8" t="str">
        <f t="shared" si="3"/>
        <v>vis</v>
      </c>
      <c r="E17" s="56">
        <f>VLOOKUP(C17,Active!C$21:E$971,3,FALSE)</f>
        <v>4318.9820823513346</v>
      </c>
      <c r="F17" s="2" t="s">
        <v>71</v>
      </c>
      <c r="G17" s="8" t="str">
        <f t="shared" si="4"/>
        <v>55774.4484</v>
      </c>
      <c r="H17" s="48">
        <f t="shared" si="5"/>
        <v>4319</v>
      </c>
      <c r="I17" s="57" t="s">
        <v>282</v>
      </c>
      <c r="J17" s="58" t="s">
        <v>283</v>
      </c>
      <c r="K17" s="57" t="s">
        <v>284</v>
      </c>
      <c r="L17" s="57" t="s">
        <v>285</v>
      </c>
      <c r="M17" s="58" t="s">
        <v>228</v>
      </c>
      <c r="N17" s="58" t="s">
        <v>270</v>
      </c>
      <c r="O17" s="59" t="s">
        <v>286</v>
      </c>
      <c r="P17" s="60" t="s">
        <v>287</v>
      </c>
    </row>
    <row r="18" spans="1:16" ht="12.75" customHeight="1" thickBot="1" x14ac:dyDescent="0.25">
      <c r="A18" s="48" t="str">
        <f t="shared" si="0"/>
        <v>IBVS 6042 </v>
      </c>
      <c r="B18" s="2" t="str">
        <f t="shared" si="1"/>
        <v>I</v>
      </c>
      <c r="C18" s="48">
        <f t="shared" si="2"/>
        <v>56251.666799999999</v>
      </c>
      <c r="D18" s="8" t="str">
        <f t="shared" si="3"/>
        <v>vis</v>
      </c>
      <c r="E18" s="56">
        <f>VLOOKUP(C18,Active!C$21:E$971,3,FALSE)</f>
        <v>4490.9819944084165</v>
      </c>
      <c r="F18" s="2" t="s">
        <v>71</v>
      </c>
      <c r="G18" s="8" t="str">
        <f t="shared" si="4"/>
        <v>56251.6668</v>
      </c>
      <c r="H18" s="48">
        <f t="shared" si="5"/>
        <v>4491</v>
      </c>
      <c r="I18" s="57" t="s">
        <v>288</v>
      </c>
      <c r="J18" s="58" t="s">
        <v>289</v>
      </c>
      <c r="K18" s="57" t="s">
        <v>290</v>
      </c>
      <c r="L18" s="57" t="s">
        <v>291</v>
      </c>
      <c r="M18" s="58" t="s">
        <v>228</v>
      </c>
      <c r="N18" s="58" t="s">
        <v>71</v>
      </c>
      <c r="O18" s="59" t="s">
        <v>242</v>
      </c>
      <c r="P18" s="60" t="s">
        <v>292</v>
      </c>
    </row>
    <row r="19" spans="1:16" ht="12.75" customHeight="1" thickBot="1" x14ac:dyDescent="0.25">
      <c r="A19" s="48" t="str">
        <f t="shared" si="0"/>
        <v> VBB 8.6.44 </v>
      </c>
      <c r="B19" s="2" t="str">
        <f t="shared" si="1"/>
        <v>I</v>
      </c>
      <c r="C19" s="48">
        <f t="shared" si="2"/>
        <v>24963.330999999998</v>
      </c>
      <c r="D19" s="8" t="str">
        <f t="shared" si="3"/>
        <v>vis</v>
      </c>
      <c r="E19" s="56">
        <f>VLOOKUP(C19,Active!C$21:E$971,3,FALSE)</f>
        <v>-6786.0161389671111</v>
      </c>
      <c r="F19" s="2" t="s">
        <v>71</v>
      </c>
      <c r="G19" s="8" t="str">
        <f t="shared" si="4"/>
        <v>24963.331</v>
      </c>
      <c r="H19" s="48">
        <f t="shared" si="5"/>
        <v>-6786</v>
      </c>
      <c r="I19" s="57" t="s">
        <v>74</v>
      </c>
      <c r="J19" s="58" t="s">
        <v>75</v>
      </c>
      <c r="K19" s="57">
        <v>-6786</v>
      </c>
      <c r="L19" s="57" t="s">
        <v>76</v>
      </c>
      <c r="M19" s="58" t="s">
        <v>77</v>
      </c>
      <c r="N19" s="58"/>
      <c r="O19" s="59" t="s">
        <v>78</v>
      </c>
      <c r="P19" s="59" t="s">
        <v>79</v>
      </c>
    </row>
    <row r="20" spans="1:16" ht="12.75" customHeight="1" thickBot="1" x14ac:dyDescent="0.25">
      <c r="A20" s="48" t="str">
        <f t="shared" si="0"/>
        <v> VBB 8.6.44 </v>
      </c>
      <c r="B20" s="2" t="str">
        <f t="shared" si="1"/>
        <v>I</v>
      </c>
      <c r="C20" s="48">
        <f t="shared" si="2"/>
        <v>25096.493999999999</v>
      </c>
      <c r="D20" s="8" t="str">
        <f t="shared" si="3"/>
        <v>vis</v>
      </c>
      <c r="E20" s="56">
        <f>VLOOKUP(C20,Active!C$21:E$971,3,FALSE)</f>
        <v>-6738.0212915570837</v>
      </c>
      <c r="F20" s="2" t="s">
        <v>71</v>
      </c>
      <c r="G20" s="8" t="str">
        <f t="shared" si="4"/>
        <v>25096.494</v>
      </c>
      <c r="H20" s="48">
        <f t="shared" si="5"/>
        <v>-6738</v>
      </c>
      <c r="I20" s="57" t="s">
        <v>80</v>
      </c>
      <c r="J20" s="58" t="s">
        <v>81</v>
      </c>
      <c r="K20" s="57">
        <v>-6738</v>
      </c>
      <c r="L20" s="57" t="s">
        <v>82</v>
      </c>
      <c r="M20" s="58" t="s">
        <v>77</v>
      </c>
      <c r="N20" s="58"/>
      <c r="O20" s="59" t="s">
        <v>78</v>
      </c>
      <c r="P20" s="59" t="s">
        <v>79</v>
      </c>
    </row>
    <row r="21" spans="1:16" ht="12.75" customHeight="1" thickBot="1" x14ac:dyDescent="0.25">
      <c r="A21" s="48" t="str">
        <f t="shared" si="0"/>
        <v> VBB 8.6.44 </v>
      </c>
      <c r="B21" s="2" t="str">
        <f t="shared" si="1"/>
        <v>I</v>
      </c>
      <c r="C21" s="48">
        <f t="shared" si="2"/>
        <v>25110.357</v>
      </c>
      <c r="D21" s="8" t="str">
        <f t="shared" si="3"/>
        <v>vis</v>
      </c>
      <c r="E21" s="56">
        <f>VLOOKUP(C21,Active!C$21:E$971,3,FALSE)</f>
        <v>-6733.0247642210725</v>
      </c>
      <c r="F21" s="2" t="s">
        <v>71</v>
      </c>
      <c r="G21" s="8" t="str">
        <f t="shared" si="4"/>
        <v>25110.357</v>
      </c>
      <c r="H21" s="48">
        <f t="shared" si="5"/>
        <v>-6733</v>
      </c>
      <c r="I21" s="57" t="s">
        <v>83</v>
      </c>
      <c r="J21" s="58" t="s">
        <v>84</v>
      </c>
      <c r="K21" s="57">
        <v>-6733</v>
      </c>
      <c r="L21" s="57" t="s">
        <v>85</v>
      </c>
      <c r="M21" s="58" t="s">
        <v>77</v>
      </c>
      <c r="N21" s="58"/>
      <c r="O21" s="59" t="s">
        <v>78</v>
      </c>
      <c r="P21" s="59" t="s">
        <v>79</v>
      </c>
    </row>
    <row r="22" spans="1:16" ht="12.75" customHeight="1" thickBot="1" x14ac:dyDescent="0.25">
      <c r="A22" s="48" t="str">
        <f t="shared" si="0"/>
        <v> VBB 8.6.44 </v>
      </c>
      <c r="B22" s="2" t="str">
        <f t="shared" si="1"/>
        <v>I</v>
      </c>
      <c r="C22" s="48">
        <f t="shared" si="2"/>
        <v>25121.474999999999</v>
      </c>
      <c r="D22" s="8" t="str">
        <f t="shared" si="3"/>
        <v>vis</v>
      </c>
      <c r="E22" s="56">
        <f>VLOOKUP(C22,Active!C$21:E$971,3,FALSE)</f>
        <v>-6729.0175947107382</v>
      </c>
      <c r="F22" s="2" t="s">
        <v>71</v>
      </c>
      <c r="G22" s="8" t="str">
        <f t="shared" si="4"/>
        <v>25121.475</v>
      </c>
      <c r="H22" s="48">
        <f t="shared" si="5"/>
        <v>-6729</v>
      </c>
      <c r="I22" s="57" t="s">
        <v>86</v>
      </c>
      <c r="J22" s="58" t="s">
        <v>87</v>
      </c>
      <c r="K22" s="57">
        <v>-6729</v>
      </c>
      <c r="L22" s="57" t="s">
        <v>88</v>
      </c>
      <c r="M22" s="58" t="s">
        <v>77</v>
      </c>
      <c r="N22" s="58"/>
      <c r="O22" s="59" t="s">
        <v>78</v>
      </c>
      <c r="P22" s="59" t="s">
        <v>79</v>
      </c>
    </row>
    <row r="23" spans="1:16" ht="12.75" customHeight="1" thickBot="1" x14ac:dyDescent="0.25">
      <c r="A23" s="48" t="str">
        <f t="shared" si="0"/>
        <v> VBB 8.6.44 </v>
      </c>
      <c r="B23" s="2" t="str">
        <f t="shared" si="1"/>
        <v>I</v>
      </c>
      <c r="C23" s="48">
        <f t="shared" si="2"/>
        <v>25185.34</v>
      </c>
      <c r="D23" s="8" t="str">
        <f t="shared" si="3"/>
        <v>vis</v>
      </c>
      <c r="E23" s="56">
        <f>VLOOKUP(C23,Active!C$21:E$971,3,FALSE)</f>
        <v>-6705.9992568102598</v>
      </c>
      <c r="F23" s="2" t="s">
        <v>71</v>
      </c>
      <c r="G23" s="8" t="str">
        <f t="shared" si="4"/>
        <v>25185.340</v>
      </c>
      <c r="H23" s="48">
        <f t="shared" si="5"/>
        <v>-6706</v>
      </c>
      <c r="I23" s="57" t="s">
        <v>89</v>
      </c>
      <c r="J23" s="58" t="s">
        <v>90</v>
      </c>
      <c r="K23" s="57">
        <v>-6706</v>
      </c>
      <c r="L23" s="57" t="s">
        <v>91</v>
      </c>
      <c r="M23" s="58" t="s">
        <v>77</v>
      </c>
      <c r="N23" s="58"/>
      <c r="O23" s="59" t="s">
        <v>78</v>
      </c>
      <c r="P23" s="59" t="s">
        <v>79</v>
      </c>
    </row>
    <row r="24" spans="1:16" ht="12.75" customHeight="1" thickBot="1" x14ac:dyDescent="0.25">
      <c r="A24" s="48" t="str">
        <f t="shared" si="0"/>
        <v> VBB 8.6.44 </v>
      </c>
      <c r="B24" s="2" t="str">
        <f t="shared" si="1"/>
        <v>I</v>
      </c>
      <c r="C24" s="48">
        <f t="shared" si="2"/>
        <v>25429.444</v>
      </c>
      <c r="D24" s="8" t="str">
        <f t="shared" si="3"/>
        <v>vis</v>
      </c>
      <c r="E24" s="56">
        <f>VLOOKUP(C24,Active!C$21:E$971,3,FALSE)</f>
        <v>-6618.0188551057527</v>
      </c>
      <c r="F24" s="2" t="s">
        <v>71</v>
      </c>
      <c r="G24" s="8" t="str">
        <f t="shared" si="4"/>
        <v>25429.444</v>
      </c>
      <c r="H24" s="48">
        <f t="shared" si="5"/>
        <v>-6618</v>
      </c>
      <c r="I24" s="57" t="s">
        <v>92</v>
      </c>
      <c r="J24" s="58" t="s">
        <v>93</v>
      </c>
      <c r="K24" s="57">
        <v>-6618</v>
      </c>
      <c r="L24" s="57" t="s">
        <v>94</v>
      </c>
      <c r="M24" s="58" t="s">
        <v>77</v>
      </c>
      <c r="N24" s="58"/>
      <c r="O24" s="59" t="s">
        <v>78</v>
      </c>
      <c r="P24" s="59" t="s">
        <v>79</v>
      </c>
    </row>
    <row r="25" spans="1:16" ht="12.75" customHeight="1" thickBot="1" x14ac:dyDescent="0.25">
      <c r="A25" s="48" t="str">
        <f t="shared" si="0"/>
        <v> HA 113.73 </v>
      </c>
      <c r="B25" s="2" t="str">
        <f t="shared" si="1"/>
        <v>I</v>
      </c>
      <c r="C25" s="48">
        <f t="shared" si="2"/>
        <v>29996.32</v>
      </c>
      <c r="D25" s="8" t="str">
        <f t="shared" si="3"/>
        <v>vis</v>
      </c>
      <c r="E25" s="56">
        <f>VLOOKUP(C25,Active!C$21:E$971,3,FALSE)</f>
        <v>-4972.0172123032144</v>
      </c>
      <c r="F25" s="2" t="s">
        <v>71</v>
      </c>
      <c r="G25" s="8" t="str">
        <f t="shared" si="4"/>
        <v>29996.320</v>
      </c>
      <c r="H25" s="48">
        <f t="shared" si="5"/>
        <v>-4972</v>
      </c>
      <c r="I25" s="57" t="s">
        <v>95</v>
      </c>
      <c r="J25" s="58" t="s">
        <v>96</v>
      </c>
      <c r="K25" s="57">
        <v>-4972</v>
      </c>
      <c r="L25" s="57" t="s">
        <v>97</v>
      </c>
      <c r="M25" s="58" t="s">
        <v>73</v>
      </c>
      <c r="N25" s="58"/>
      <c r="O25" s="59" t="s">
        <v>98</v>
      </c>
      <c r="P25" s="59" t="s">
        <v>99</v>
      </c>
    </row>
    <row r="26" spans="1:16" ht="12.75" customHeight="1" thickBot="1" x14ac:dyDescent="0.25">
      <c r="A26" s="48" t="str">
        <f t="shared" si="0"/>
        <v> AC 19.3 </v>
      </c>
      <c r="B26" s="2" t="str">
        <f t="shared" si="1"/>
        <v>I</v>
      </c>
      <c r="C26" s="48">
        <f t="shared" si="2"/>
        <v>30168.333999999999</v>
      </c>
      <c r="D26" s="8" t="str">
        <f t="shared" si="3"/>
        <v>vis</v>
      </c>
      <c r="E26" s="56">
        <f>VLOOKUP(C26,Active!C$21:E$971,3,FALSE)</f>
        <v>-4910.0196177582702</v>
      </c>
      <c r="F26" s="2" t="s">
        <v>71</v>
      </c>
      <c r="G26" s="8" t="str">
        <f t="shared" si="4"/>
        <v>30168.334</v>
      </c>
      <c r="H26" s="48">
        <f t="shared" si="5"/>
        <v>-4910</v>
      </c>
      <c r="I26" s="57" t="s">
        <v>100</v>
      </c>
      <c r="J26" s="58" t="s">
        <v>101</v>
      </c>
      <c r="K26" s="57">
        <v>-4910</v>
      </c>
      <c r="L26" s="57" t="s">
        <v>102</v>
      </c>
      <c r="M26" s="58" t="s">
        <v>77</v>
      </c>
      <c r="N26" s="58"/>
      <c r="O26" s="59" t="s">
        <v>103</v>
      </c>
      <c r="P26" s="59" t="s">
        <v>104</v>
      </c>
    </row>
    <row r="27" spans="1:16" ht="12.75" customHeight="1" thickBot="1" x14ac:dyDescent="0.25">
      <c r="A27" s="48" t="str">
        <f t="shared" si="0"/>
        <v> AC 19.3 </v>
      </c>
      <c r="B27" s="2" t="str">
        <f t="shared" si="1"/>
        <v>I</v>
      </c>
      <c r="C27" s="48">
        <f t="shared" si="2"/>
        <v>30587.271000000001</v>
      </c>
      <c r="D27" s="8" t="str">
        <f t="shared" si="3"/>
        <v>vis</v>
      </c>
      <c r="E27" s="56">
        <f>VLOOKUP(C27,Active!C$21:E$971,3,FALSE)</f>
        <v>-4759.0255924703561</v>
      </c>
      <c r="F27" s="2" t="s">
        <v>71</v>
      </c>
      <c r="G27" s="8" t="str">
        <f t="shared" si="4"/>
        <v>30587.271</v>
      </c>
      <c r="H27" s="48">
        <f t="shared" si="5"/>
        <v>-4759</v>
      </c>
      <c r="I27" s="57" t="s">
        <v>105</v>
      </c>
      <c r="J27" s="58" t="s">
        <v>106</v>
      </c>
      <c r="K27" s="57">
        <v>-4759</v>
      </c>
      <c r="L27" s="57" t="s">
        <v>107</v>
      </c>
      <c r="M27" s="58" t="s">
        <v>77</v>
      </c>
      <c r="N27" s="58"/>
      <c r="O27" s="59" t="s">
        <v>103</v>
      </c>
      <c r="P27" s="59" t="s">
        <v>104</v>
      </c>
    </row>
    <row r="28" spans="1:16" ht="12.75" customHeight="1" thickBot="1" x14ac:dyDescent="0.25">
      <c r="A28" s="48" t="str">
        <f t="shared" si="0"/>
        <v> AC 19.3 </v>
      </c>
      <c r="B28" s="2" t="str">
        <f t="shared" si="1"/>
        <v>I</v>
      </c>
      <c r="C28" s="48">
        <f t="shared" si="2"/>
        <v>30612.276000000002</v>
      </c>
      <c r="D28" s="8" t="str">
        <f t="shared" si="3"/>
        <v>vis</v>
      </c>
      <c r="E28" s="56">
        <f>VLOOKUP(C28,Active!C$21:E$971,3,FALSE)</f>
        <v>-4750.0132455009443</v>
      </c>
      <c r="F28" s="2" t="s">
        <v>71</v>
      </c>
      <c r="G28" s="8" t="str">
        <f t="shared" si="4"/>
        <v>30612.276</v>
      </c>
      <c r="H28" s="48">
        <f t="shared" si="5"/>
        <v>-4750</v>
      </c>
      <c r="I28" s="57" t="s">
        <v>108</v>
      </c>
      <c r="J28" s="58" t="s">
        <v>109</v>
      </c>
      <c r="K28" s="57">
        <v>-4750</v>
      </c>
      <c r="L28" s="57" t="s">
        <v>110</v>
      </c>
      <c r="M28" s="58" t="s">
        <v>77</v>
      </c>
      <c r="N28" s="58"/>
      <c r="O28" s="59" t="s">
        <v>103</v>
      </c>
      <c r="P28" s="59" t="s">
        <v>104</v>
      </c>
    </row>
    <row r="29" spans="1:16" ht="12.75" customHeight="1" thickBot="1" x14ac:dyDescent="0.25">
      <c r="A29" s="48" t="str">
        <f t="shared" si="0"/>
        <v> AC 19.3 </v>
      </c>
      <c r="B29" s="2" t="str">
        <f t="shared" si="1"/>
        <v>I</v>
      </c>
      <c r="C29" s="48">
        <f t="shared" si="2"/>
        <v>30698.206999999999</v>
      </c>
      <c r="D29" s="8" t="str">
        <f t="shared" si="3"/>
        <v>vis</v>
      </c>
      <c r="E29" s="56">
        <f>VLOOKUP(C29,Active!C$21:E$971,3,FALSE)</f>
        <v>-4719.0418402848491</v>
      </c>
      <c r="F29" s="2" t="s">
        <v>71</v>
      </c>
      <c r="G29" s="8" t="str">
        <f t="shared" si="4"/>
        <v>30698.207</v>
      </c>
      <c r="H29" s="48">
        <f t="shared" si="5"/>
        <v>-4719</v>
      </c>
      <c r="I29" s="57" t="s">
        <v>111</v>
      </c>
      <c r="J29" s="58" t="s">
        <v>112</v>
      </c>
      <c r="K29" s="57">
        <v>-4719</v>
      </c>
      <c r="L29" s="57" t="s">
        <v>113</v>
      </c>
      <c r="M29" s="58" t="s">
        <v>77</v>
      </c>
      <c r="N29" s="58"/>
      <c r="O29" s="59" t="s">
        <v>103</v>
      </c>
      <c r="P29" s="59" t="s">
        <v>104</v>
      </c>
    </row>
    <row r="30" spans="1:16" ht="12.75" customHeight="1" thickBot="1" x14ac:dyDescent="0.25">
      <c r="A30" s="48" t="str">
        <f t="shared" si="0"/>
        <v> AAC 5.75 </v>
      </c>
      <c r="B30" s="2" t="str">
        <f t="shared" si="1"/>
        <v>I</v>
      </c>
      <c r="C30" s="48">
        <f t="shared" si="2"/>
        <v>32615.467000000001</v>
      </c>
      <c r="D30" s="8" t="str">
        <f t="shared" si="3"/>
        <v>vis</v>
      </c>
      <c r="E30" s="56">
        <f>VLOOKUP(C30,Active!C$21:E$971,3,FALSE)</f>
        <v>-4028.0195507198159</v>
      </c>
      <c r="F30" s="2" t="s">
        <v>71</v>
      </c>
      <c r="G30" s="8" t="str">
        <f t="shared" si="4"/>
        <v>32615.467</v>
      </c>
      <c r="H30" s="48">
        <f t="shared" si="5"/>
        <v>-4028</v>
      </c>
      <c r="I30" s="57" t="s">
        <v>114</v>
      </c>
      <c r="J30" s="58" t="s">
        <v>115</v>
      </c>
      <c r="K30" s="57">
        <v>-4028</v>
      </c>
      <c r="L30" s="57" t="s">
        <v>102</v>
      </c>
      <c r="M30" s="58" t="s">
        <v>116</v>
      </c>
      <c r="N30" s="58"/>
      <c r="O30" s="59" t="s">
        <v>117</v>
      </c>
      <c r="P30" s="59" t="s">
        <v>118</v>
      </c>
    </row>
    <row r="31" spans="1:16" ht="12.75" customHeight="1" thickBot="1" x14ac:dyDescent="0.25">
      <c r="A31" s="48" t="str">
        <f t="shared" si="0"/>
        <v> AAC 5.75 </v>
      </c>
      <c r="B31" s="2" t="str">
        <f t="shared" si="1"/>
        <v>I</v>
      </c>
      <c r="C31" s="48">
        <f t="shared" si="2"/>
        <v>33514.464999999997</v>
      </c>
      <c r="D31" s="8" t="str">
        <f t="shared" si="3"/>
        <v>vis</v>
      </c>
      <c r="E31" s="56">
        <f>VLOOKUP(C31,Active!C$21:E$971,3,FALSE)</f>
        <v>-3704.0010783820098</v>
      </c>
      <c r="F31" s="2" t="s">
        <v>71</v>
      </c>
      <c r="G31" s="8" t="str">
        <f t="shared" si="4"/>
        <v>33514.465</v>
      </c>
      <c r="H31" s="48">
        <f t="shared" si="5"/>
        <v>-3704</v>
      </c>
      <c r="I31" s="57" t="s">
        <v>119</v>
      </c>
      <c r="J31" s="58" t="s">
        <v>120</v>
      </c>
      <c r="K31" s="57">
        <v>-3704</v>
      </c>
      <c r="L31" s="57" t="s">
        <v>72</v>
      </c>
      <c r="M31" s="58" t="s">
        <v>116</v>
      </c>
      <c r="N31" s="58"/>
      <c r="O31" s="59" t="s">
        <v>117</v>
      </c>
      <c r="P31" s="59" t="s">
        <v>118</v>
      </c>
    </row>
    <row r="32" spans="1:16" ht="12.75" customHeight="1" thickBot="1" x14ac:dyDescent="0.25">
      <c r="A32" s="48" t="str">
        <f t="shared" si="0"/>
        <v> BTOK 49.384 </v>
      </c>
      <c r="B32" s="2" t="str">
        <f t="shared" si="1"/>
        <v>I</v>
      </c>
      <c r="C32" s="48">
        <f t="shared" si="2"/>
        <v>33950.046000000002</v>
      </c>
      <c r="D32" s="8" t="str">
        <f t="shared" si="3"/>
        <v>vis</v>
      </c>
      <c r="E32" s="56">
        <f>VLOOKUP(C32,Active!C$21:E$971,3,FALSE)</f>
        <v>-3547.0081927478077</v>
      </c>
      <c r="F32" s="2" t="s">
        <v>71</v>
      </c>
      <c r="G32" s="8" t="str">
        <f t="shared" si="4"/>
        <v>33950.046</v>
      </c>
      <c r="H32" s="48">
        <f t="shared" si="5"/>
        <v>-3547</v>
      </c>
      <c r="I32" s="57" t="s">
        <v>121</v>
      </c>
      <c r="J32" s="58" t="s">
        <v>122</v>
      </c>
      <c r="K32" s="57">
        <v>-3547</v>
      </c>
      <c r="L32" s="57" t="s">
        <v>123</v>
      </c>
      <c r="M32" s="58" t="s">
        <v>73</v>
      </c>
      <c r="N32" s="58"/>
      <c r="O32" s="59" t="s">
        <v>124</v>
      </c>
      <c r="P32" s="59" t="s">
        <v>125</v>
      </c>
    </row>
    <row r="33" spans="1:16" ht="12.75" customHeight="1" thickBot="1" x14ac:dyDescent="0.25">
      <c r="A33" s="48" t="str">
        <f t="shared" si="0"/>
        <v> HABZ 71 </v>
      </c>
      <c r="B33" s="2" t="str">
        <f t="shared" si="1"/>
        <v>I</v>
      </c>
      <c r="C33" s="48">
        <f t="shared" si="2"/>
        <v>36985.391000000003</v>
      </c>
      <c r="D33" s="8" t="str">
        <f t="shared" si="3"/>
        <v>vis</v>
      </c>
      <c r="E33" s="56">
        <f>VLOOKUP(C33,Active!C$21:E$971,3,FALSE)</f>
        <v>-2453.0037011714053</v>
      </c>
      <c r="F33" s="2" t="s">
        <v>71</v>
      </c>
      <c r="G33" s="8" t="str">
        <f t="shared" si="4"/>
        <v>36985.391</v>
      </c>
      <c r="H33" s="48">
        <f t="shared" si="5"/>
        <v>-2453</v>
      </c>
      <c r="I33" s="57" t="s">
        <v>126</v>
      </c>
      <c r="J33" s="58" t="s">
        <v>127</v>
      </c>
      <c r="K33" s="57">
        <v>-2453</v>
      </c>
      <c r="L33" s="57" t="s">
        <v>128</v>
      </c>
      <c r="M33" s="58" t="s">
        <v>77</v>
      </c>
      <c r="N33" s="58"/>
      <c r="O33" s="59" t="s">
        <v>129</v>
      </c>
      <c r="P33" s="59" t="s">
        <v>130</v>
      </c>
    </row>
    <row r="34" spans="1:16" ht="12.75" customHeight="1" thickBot="1" x14ac:dyDescent="0.25">
      <c r="A34" s="48" t="str">
        <f t="shared" si="0"/>
        <v> HABZ 71 </v>
      </c>
      <c r="B34" s="2" t="str">
        <f t="shared" si="1"/>
        <v>I</v>
      </c>
      <c r="C34" s="48">
        <f t="shared" si="2"/>
        <v>39027.43</v>
      </c>
      <c r="D34" s="8" t="str">
        <f t="shared" si="3"/>
        <v>vis</v>
      </c>
      <c r="E34" s="56">
        <f>VLOOKUP(C34,Active!C$21:E$971,3,FALSE)</f>
        <v>-1717.0083405207442</v>
      </c>
      <c r="F34" s="2" t="s">
        <v>71</v>
      </c>
      <c r="G34" s="8" t="str">
        <f t="shared" si="4"/>
        <v>39027.430</v>
      </c>
      <c r="H34" s="48">
        <f t="shared" si="5"/>
        <v>-1717</v>
      </c>
      <c r="I34" s="57" t="s">
        <v>131</v>
      </c>
      <c r="J34" s="58" t="s">
        <v>132</v>
      </c>
      <c r="K34" s="57">
        <v>-1717</v>
      </c>
      <c r="L34" s="57" t="s">
        <v>123</v>
      </c>
      <c r="M34" s="58" t="s">
        <v>77</v>
      </c>
      <c r="N34" s="58"/>
      <c r="O34" s="59" t="s">
        <v>129</v>
      </c>
      <c r="P34" s="59" t="s">
        <v>130</v>
      </c>
    </row>
    <row r="35" spans="1:16" ht="12.75" customHeight="1" thickBot="1" x14ac:dyDescent="0.25">
      <c r="A35" s="48" t="str">
        <f t="shared" si="0"/>
        <v> BRNO 5 </v>
      </c>
      <c r="B35" s="2" t="str">
        <f t="shared" si="1"/>
        <v>I</v>
      </c>
      <c r="C35" s="48">
        <f t="shared" si="2"/>
        <v>39027.482000000004</v>
      </c>
      <c r="D35" s="8" t="str">
        <f t="shared" si="3"/>
        <v>vis</v>
      </c>
      <c r="E35" s="56">
        <f>VLOOKUP(C35,Active!C$21:E$971,3,FALSE)</f>
        <v>-1716.9895985874332</v>
      </c>
      <c r="F35" s="2" t="s">
        <v>71</v>
      </c>
      <c r="G35" s="8" t="str">
        <f t="shared" si="4"/>
        <v>39027.482</v>
      </c>
      <c r="H35" s="48">
        <f t="shared" si="5"/>
        <v>-1717</v>
      </c>
      <c r="I35" s="57" t="s">
        <v>133</v>
      </c>
      <c r="J35" s="58" t="s">
        <v>134</v>
      </c>
      <c r="K35" s="57">
        <v>-1717</v>
      </c>
      <c r="L35" s="57" t="s">
        <v>135</v>
      </c>
      <c r="M35" s="58" t="s">
        <v>116</v>
      </c>
      <c r="N35" s="58"/>
      <c r="O35" s="59" t="s">
        <v>136</v>
      </c>
      <c r="P35" s="59" t="s">
        <v>137</v>
      </c>
    </row>
    <row r="36" spans="1:16" ht="12.75" customHeight="1" thickBot="1" x14ac:dyDescent="0.25">
      <c r="A36" s="48" t="str">
        <f t="shared" si="0"/>
        <v> HABZ 71 </v>
      </c>
      <c r="B36" s="2" t="str">
        <f t="shared" si="1"/>
        <v>I</v>
      </c>
      <c r="C36" s="48">
        <f t="shared" si="2"/>
        <v>41599.451999999997</v>
      </c>
      <c r="D36" s="8" t="str">
        <f t="shared" si="3"/>
        <v>vis</v>
      </c>
      <c r="E36" s="56">
        <f>VLOOKUP(C36,Active!C$21:E$971,3,FALSE)</f>
        <v>-789.99555599927533</v>
      </c>
      <c r="F36" s="2" t="s">
        <v>71</v>
      </c>
      <c r="G36" s="8" t="str">
        <f t="shared" si="4"/>
        <v>41599.452</v>
      </c>
      <c r="H36" s="48">
        <f t="shared" si="5"/>
        <v>-790</v>
      </c>
      <c r="I36" s="57" t="s">
        <v>138</v>
      </c>
      <c r="J36" s="58" t="s">
        <v>139</v>
      </c>
      <c r="K36" s="57">
        <v>-790</v>
      </c>
      <c r="L36" s="57" t="s">
        <v>140</v>
      </c>
      <c r="M36" s="58" t="s">
        <v>77</v>
      </c>
      <c r="N36" s="58"/>
      <c r="O36" s="59" t="s">
        <v>129</v>
      </c>
      <c r="P36" s="59" t="s">
        <v>130</v>
      </c>
    </row>
    <row r="37" spans="1:16" ht="12.75" customHeight="1" thickBot="1" x14ac:dyDescent="0.25">
      <c r="A37" s="48" t="str">
        <f t="shared" si="0"/>
        <v> HABZ 71 </v>
      </c>
      <c r="B37" s="2" t="str">
        <f t="shared" si="1"/>
        <v>I</v>
      </c>
      <c r="C37" s="48">
        <f t="shared" si="2"/>
        <v>41602.264999999999</v>
      </c>
      <c r="D37" s="8" t="str">
        <f t="shared" si="3"/>
        <v>vis</v>
      </c>
      <c r="E37" s="56">
        <f>VLOOKUP(C37,Active!C$21:E$971,3,FALSE)</f>
        <v>-788.98168949157798</v>
      </c>
      <c r="F37" s="2" t="s">
        <v>71</v>
      </c>
      <c r="G37" s="8" t="str">
        <f t="shared" si="4"/>
        <v>41602.265</v>
      </c>
      <c r="H37" s="48">
        <f t="shared" si="5"/>
        <v>-789</v>
      </c>
      <c r="I37" s="57" t="s">
        <v>141</v>
      </c>
      <c r="J37" s="58" t="s">
        <v>142</v>
      </c>
      <c r="K37" s="57">
        <v>-789</v>
      </c>
      <c r="L37" s="57" t="s">
        <v>143</v>
      </c>
      <c r="M37" s="58" t="s">
        <v>77</v>
      </c>
      <c r="N37" s="58"/>
      <c r="O37" s="59" t="s">
        <v>129</v>
      </c>
      <c r="P37" s="59" t="s">
        <v>130</v>
      </c>
    </row>
    <row r="38" spans="1:16" ht="12.75" customHeight="1" thickBot="1" x14ac:dyDescent="0.25">
      <c r="A38" s="48" t="str">
        <f t="shared" si="0"/>
        <v> ASS 66.155 </v>
      </c>
      <c r="B38" s="2" t="str">
        <f t="shared" si="1"/>
        <v>I</v>
      </c>
      <c r="C38" s="48">
        <f t="shared" si="2"/>
        <v>42007.303999999996</v>
      </c>
      <c r="D38" s="8" t="str">
        <f t="shared" si="3"/>
        <v>vis</v>
      </c>
      <c r="E38" s="56">
        <f>VLOOKUP(C38,Active!C$21:E$971,3,FALSE)</f>
        <v>-642.99680630248054</v>
      </c>
      <c r="F38" s="2" t="s">
        <v>71</v>
      </c>
      <c r="G38" s="8" t="str">
        <f t="shared" si="4"/>
        <v>42007.304</v>
      </c>
      <c r="H38" s="48">
        <f t="shared" si="5"/>
        <v>-643</v>
      </c>
      <c r="I38" s="57" t="s">
        <v>144</v>
      </c>
      <c r="J38" s="58" t="s">
        <v>145</v>
      </c>
      <c r="K38" s="57">
        <v>-643</v>
      </c>
      <c r="L38" s="57" t="s">
        <v>146</v>
      </c>
      <c r="M38" s="58" t="s">
        <v>147</v>
      </c>
      <c r="N38" s="58" t="s">
        <v>148</v>
      </c>
      <c r="O38" s="59" t="s">
        <v>149</v>
      </c>
      <c r="P38" s="59" t="s">
        <v>150</v>
      </c>
    </row>
    <row r="39" spans="1:16" ht="12.75" customHeight="1" thickBot="1" x14ac:dyDescent="0.25">
      <c r="A39" s="48" t="str">
        <f t="shared" si="0"/>
        <v> ASS 66.155 </v>
      </c>
      <c r="B39" s="2" t="str">
        <f t="shared" si="1"/>
        <v>I</v>
      </c>
      <c r="C39" s="48">
        <f t="shared" si="2"/>
        <v>42010.074999999997</v>
      </c>
      <c r="D39" s="8" t="str">
        <f t="shared" si="3"/>
        <v>vis</v>
      </c>
      <c r="E39" s="56">
        <f>VLOOKUP(C39,Active!C$21:E$971,3,FALSE)</f>
        <v>-641.99807751014919</v>
      </c>
      <c r="F39" s="2" t="s">
        <v>71</v>
      </c>
      <c r="G39" s="8" t="str">
        <f t="shared" si="4"/>
        <v>42010.075</v>
      </c>
      <c r="H39" s="48">
        <f t="shared" si="5"/>
        <v>-642</v>
      </c>
      <c r="I39" s="57" t="s">
        <v>151</v>
      </c>
      <c r="J39" s="58" t="s">
        <v>152</v>
      </c>
      <c r="K39" s="57">
        <v>-642</v>
      </c>
      <c r="L39" s="57" t="s">
        <v>153</v>
      </c>
      <c r="M39" s="58" t="s">
        <v>147</v>
      </c>
      <c r="N39" s="58" t="s">
        <v>148</v>
      </c>
      <c r="O39" s="59" t="s">
        <v>149</v>
      </c>
      <c r="P39" s="59" t="s">
        <v>150</v>
      </c>
    </row>
    <row r="40" spans="1:16" ht="12.75" customHeight="1" thickBot="1" x14ac:dyDescent="0.25">
      <c r="A40" s="48" t="str">
        <f t="shared" si="0"/>
        <v> BRNO 20 </v>
      </c>
      <c r="B40" s="2" t="str">
        <f t="shared" si="1"/>
        <v>I</v>
      </c>
      <c r="C40" s="48">
        <f t="shared" si="2"/>
        <v>42276.432999999997</v>
      </c>
      <c r="D40" s="8" t="str">
        <f t="shared" si="3"/>
        <v>vis</v>
      </c>
      <c r="E40" s="56">
        <f>VLOOKUP(C40,Active!C$21:E$971,3,FALSE)</f>
        <v>-545.99684919267384</v>
      </c>
      <c r="F40" s="2" t="s">
        <v>71</v>
      </c>
      <c r="G40" s="8" t="str">
        <f t="shared" si="4"/>
        <v>42276.433</v>
      </c>
      <c r="H40" s="48">
        <f t="shared" si="5"/>
        <v>-546</v>
      </c>
      <c r="I40" s="57" t="s">
        <v>154</v>
      </c>
      <c r="J40" s="58" t="s">
        <v>155</v>
      </c>
      <c r="K40" s="57">
        <v>-546</v>
      </c>
      <c r="L40" s="57" t="s">
        <v>146</v>
      </c>
      <c r="M40" s="58" t="s">
        <v>116</v>
      </c>
      <c r="N40" s="58"/>
      <c r="O40" s="59" t="s">
        <v>156</v>
      </c>
      <c r="P40" s="59" t="s">
        <v>157</v>
      </c>
    </row>
    <row r="41" spans="1:16" ht="12.75" customHeight="1" thickBot="1" x14ac:dyDescent="0.25">
      <c r="A41" s="48" t="str">
        <f t="shared" si="0"/>
        <v> BRNO 20 </v>
      </c>
      <c r="B41" s="2" t="str">
        <f t="shared" si="1"/>
        <v>I</v>
      </c>
      <c r="C41" s="48">
        <f t="shared" si="2"/>
        <v>42276.446000000004</v>
      </c>
      <c r="D41" s="8" t="str">
        <f t="shared" si="3"/>
        <v>vis</v>
      </c>
      <c r="E41" s="56">
        <f>VLOOKUP(C41,Active!C$21:E$971,3,FALSE)</f>
        <v>-545.99216370934414</v>
      </c>
      <c r="F41" s="2" t="s">
        <v>71</v>
      </c>
      <c r="G41" s="8" t="str">
        <f t="shared" si="4"/>
        <v>42276.446</v>
      </c>
      <c r="H41" s="48">
        <f t="shared" si="5"/>
        <v>-546</v>
      </c>
      <c r="I41" s="57" t="s">
        <v>158</v>
      </c>
      <c r="J41" s="58" t="s">
        <v>159</v>
      </c>
      <c r="K41" s="57">
        <v>-546</v>
      </c>
      <c r="L41" s="57" t="s">
        <v>160</v>
      </c>
      <c r="M41" s="58" t="s">
        <v>116</v>
      </c>
      <c r="N41" s="58"/>
      <c r="O41" s="59" t="s">
        <v>161</v>
      </c>
      <c r="P41" s="59" t="s">
        <v>157</v>
      </c>
    </row>
    <row r="42" spans="1:16" ht="12.75" customHeight="1" thickBot="1" x14ac:dyDescent="0.25">
      <c r="A42" s="48" t="str">
        <f t="shared" si="0"/>
        <v> BRNO 20 </v>
      </c>
      <c r="B42" s="2" t="str">
        <f t="shared" si="1"/>
        <v>I</v>
      </c>
      <c r="C42" s="48">
        <f t="shared" si="2"/>
        <v>42276.45</v>
      </c>
      <c r="D42" s="8" t="str">
        <f t="shared" si="3"/>
        <v>vis</v>
      </c>
      <c r="E42" s="56">
        <f>VLOOKUP(C42,Active!C$21:E$971,3,FALSE)</f>
        <v>-545.99072202216871</v>
      </c>
      <c r="F42" s="2" t="s">
        <v>71</v>
      </c>
      <c r="G42" s="8" t="str">
        <f t="shared" si="4"/>
        <v>42276.450</v>
      </c>
      <c r="H42" s="48">
        <f t="shared" si="5"/>
        <v>-546</v>
      </c>
      <c r="I42" s="57" t="s">
        <v>162</v>
      </c>
      <c r="J42" s="58" t="s">
        <v>163</v>
      </c>
      <c r="K42" s="57">
        <v>-546</v>
      </c>
      <c r="L42" s="57" t="s">
        <v>164</v>
      </c>
      <c r="M42" s="58" t="s">
        <v>116</v>
      </c>
      <c r="N42" s="58"/>
      <c r="O42" s="59" t="s">
        <v>165</v>
      </c>
      <c r="P42" s="59" t="s">
        <v>157</v>
      </c>
    </row>
    <row r="43" spans="1:16" ht="12.75" customHeight="1" thickBot="1" x14ac:dyDescent="0.25">
      <c r="A43" s="48" t="str">
        <f t="shared" ref="A43:A64" si="6">P43</f>
        <v> ASS 66.155 </v>
      </c>
      <c r="B43" s="2" t="str">
        <f t="shared" ref="B43:B64" si="7">IF(H43=INT(H43),"I","II")</f>
        <v>I</v>
      </c>
      <c r="C43" s="48">
        <f t="shared" ref="C43:C64" si="8">1*G43</f>
        <v>42329.148000000001</v>
      </c>
      <c r="D43" s="8" t="str">
        <f t="shared" ref="D43:D64" si="9">VLOOKUP(F43,I$1:J$5,2,FALSE)</f>
        <v>vis</v>
      </c>
      <c r="E43" s="56">
        <f>VLOOKUP(C43,Active!C$21:E$971,3,FALSE)</f>
        <v>-526.9972142999502</v>
      </c>
      <c r="F43" s="2" t="s">
        <v>71</v>
      </c>
      <c r="G43" s="8" t="str">
        <f t="shared" ref="G43:G64" si="10">MID(I43,3,LEN(I43)-3)</f>
        <v>42329.148</v>
      </c>
      <c r="H43" s="48">
        <f t="shared" ref="H43:H64" si="11">1*K43</f>
        <v>-527</v>
      </c>
      <c r="I43" s="57" t="s">
        <v>166</v>
      </c>
      <c r="J43" s="58" t="s">
        <v>167</v>
      </c>
      <c r="K43" s="57">
        <v>-527</v>
      </c>
      <c r="L43" s="57" t="s">
        <v>168</v>
      </c>
      <c r="M43" s="58" t="s">
        <v>147</v>
      </c>
      <c r="N43" s="58" t="s">
        <v>148</v>
      </c>
      <c r="O43" s="59" t="s">
        <v>149</v>
      </c>
      <c r="P43" s="59" t="s">
        <v>150</v>
      </c>
    </row>
    <row r="44" spans="1:16" ht="12.75" customHeight="1" thickBot="1" x14ac:dyDescent="0.25">
      <c r="A44" s="48" t="str">
        <f t="shared" si="6"/>
        <v> ASS 66.155 </v>
      </c>
      <c r="B44" s="2" t="str">
        <f t="shared" si="7"/>
        <v>I</v>
      </c>
      <c r="C44" s="48">
        <f t="shared" si="8"/>
        <v>42723.131000000001</v>
      </c>
      <c r="D44" s="8" t="str">
        <f t="shared" si="9"/>
        <v>vis</v>
      </c>
      <c r="E44" s="56">
        <f>VLOOKUP(C44,Active!C$21:E$971,3,FALSE)</f>
        <v>-384.99715446993224</v>
      </c>
      <c r="F44" s="2" t="s">
        <v>71</v>
      </c>
      <c r="G44" s="8" t="str">
        <f t="shared" si="10"/>
        <v>42723.131</v>
      </c>
      <c r="H44" s="48">
        <f t="shared" si="11"/>
        <v>-385</v>
      </c>
      <c r="I44" s="57" t="s">
        <v>169</v>
      </c>
      <c r="J44" s="58" t="s">
        <v>170</v>
      </c>
      <c r="K44" s="57">
        <v>-385</v>
      </c>
      <c r="L44" s="57" t="s">
        <v>168</v>
      </c>
      <c r="M44" s="58" t="s">
        <v>147</v>
      </c>
      <c r="N44" s="58" t="s">
        <v>148</v>
      </c>
      <c r="O44" s="59" t="s">
        <v>149</v>
      </c>
      <c r="P44" s="59" t="s">
        <v>150</v>
      </c>
    </row>
    <row r="45" spans="1:16" ht="12.75" customHeight="1" thickBot="1" x14ac:dyDescent="0.25">
      <c r="A45" s="48" t="str">
        <f t="shared" si="6"/>
        <v> ASS 66.155 </v>
      </c>
      <c r="B45" s="2" t="str">
        <f t="shared" si="7"/>
        <v>I</v>
      </c>
      <c r="C45" s="48">
        <f t="shared" si="8"/>
        <v>43791.316400000003</v>
      </c>
      <c r="D45" s="8" t="str">
        <f t="shared" si="9"/>
        <v>vis</v>
      </c>
      <c r="E45" s="56">
        <f>VLOOKUP(C45,Active!C$21:E$971,3,FALSE)</f>
        <v>1.4416871936984765E-4</v>
      </c>
      <c r="F45" s="2" t="s">
        <v>71</v>
      </c>
      <c r="G45" s="8" t="str">
        <f t="shared" si="10"/>
        <v>43791.3164</v>
      </c>
      <c r="H45" s="48">
        <f t="shared" si="11"/>
        <v>0</v>
      </c>
      <c r="I45" s="57" t="s">
        <v>171</v>
      </c>
      <c r="J45" s="58" t="s">
        <v>172</v>
      </c>
      <c r="K45" s="57">
        <v>0</v>
      </c>
      <c r="L45" s="57" t="s">
        <v>173</v>
      </c>
      <c r="M45" s="58" t="s">
        <v>147</v>
      </c>
      <c r="N45" s="58" t="s">
        <v>148</v>
      </c>
      <c r="O45" s="59" t="s">
        <v>149</v>
      </c>
      <c r="P45" s="59" t="s">
        <v>150</v>
      </c>
    </row>
    <row r="46" spans="1:16" ht="12.75" customHeight="1" thickBot="1" x14ac:dyDescent="0.25">
      <c r="A46" s="48" t="str">
        <f t="shared" si="6"/>
        <v> BRNO 23 </v>
      </c>
      <c r="B46" s="2" t="str">
        <f t="shared" si="7"/>
        <v>I</v>
      </c>
      <c r="C46" s="48">
        <f t="shared" si="8"/>
        <v>44454.440999999999</v>
      </c>
      <c r="D46" s="8" t="str">
        <f t="shared" si="9"/>
        <v>vis</v>
      </c>
      <c r="E46" s="56">
        <f>VLOOKUP(C46,Active!C$21:E$971,3,FALSE)</f>
        <v>239.00470242315177</v>
      </c>
      <c r="F46" s="2" t="s">
        <v>71</v>
      </c>
      <c r="G46" s="8" t="str">
        <f t="shared" si="10"/>
        <v>44454.441</v>
      </c>
      <c r="H46" s="48">
        <f t="shared" si="11"/>
        <v>239</v>
      </c>
      <c r="I46" s="57" t="s">
        <v>174</v>
      </c>
      <c r="J46" s="58" t="s">
        <v>175</v>
      </c>
      <c r="K46" s="57">
        <v>239</v>
      </c>
      <c r="L46" s="57" t="s">
        <v>176</v>
      </c>
      <c r="M46" s="58" t="s">
        <v>116</v>
      </c>
      <c r="N46" s="58"/>
      <c r="O46" s="59" t="s">
        <v>177</v>
      </c>
      <c r="P46" s="59" t="s">
        <v>178</v>
      </c>
    </row>
    <row r="47" spans="1:16" ht="12.75" customHeight="1" thickBot="1" x14ac:dyDescent="0.25">
      <c r="A47" s="48" t="str">
        <f t="shared" si="6"/>
        <v> BRNO 26 </v>
      </c>
      <c r="B47" s="2" t="str">
        <f t="shared" si="7"/>
        <v>I</v>
      </c>
      <c r="C47" s="48">
        <f t="shared" si="8"/>
        <v>45672.428</v>
      </c>
      <c r="D47" s="8" t="str">
        <f t="shared" si="9"/>
        <v>vis</v>
      </c>
      <c r="E47" s="56">
        <f>VLOOKUP(C47,Active!C$21:E$971,3,FALSE)</f>
        <v>677.99376254042613</v>
      </c>
      <c r="F47" s="2" t="s">
        <v>71</v>
      </c>
      <c r="G47" s="8" t="str">
        <f t="shared" si="10"/>
        <v>45672.428</v>
      </c>
      <c r="H47" s="48">
        <f t="shared" si="11"/>
        <v>678</v>
      </c>
      <c r="I47" s="57" t="s">
        <v>179</v>
      </c>
      <c r="J47" s="58" t="s">
        <v>180</v>
      </c>
      <c r="K47" s="57">
        <v>678</v>
      </c>
      <c r="L47" s="57" t="s">
        <v>181</v>
      </c>
      <c r="M47" s="58" t="s">
        <v>116</v>
      </c>
      <c r="N47" s="58"/>
      <c r="O47" s="59" t="s">
        <v>182</v>
      </c>
      <c r="P47" s="59" t="s">
        <v>183</v>
      </c>
    </row>
    <row r="48" spans="1:16" ht="12.75" customHeight="1" thickBot="1" x14ac:dyDescent="0.25">
      <c r="A48" s="48" t="str">
        <f t="shared" si="6"/>
        <v> BBS 74 </v>
      </c>
      <c r="B48" s="2" t="str">
        <f t="shared" si="7"/>
        <v>I</v>
      </c>
      <c r="C48" s="48">
        <f t="shared" si="8"/>
        <v>46005.347999999998</v>
      </c>
      <c r="D48" s="8" t="str">
        <f t="shared" si="9"/>
        <v>vis</v>
      </c>
      <c r="E48" s="56">
        <f>VLOOKUP(C48,Active!C$21:E$971,3,FALSE)</f>
        <v>797.98538633792327</v>
      </c>
      <c r="F48" s="2" t="s">
        <v>71</v>
      </c>
      <c r="G48" s="8" t="str">
        <f t="shared" si="10"/>
        <v>46005.348</v>
      </c>
      <c r="H48" s="48">
        <f t="shared" si="11"/>
        <v>798</v>
      </c>
      <c r="I48" s="57" t="s">
        <v>184</v>
      </c>
      <c r="J48" s="58" t="s">
        <v>185</v>
      </c>
      <c r="K48" s="57">
        <v>798</v>
      </c>
      <c r="L48" s="57" t="s">
        <v>186</v>
      </c>
      <c r="M48" s="58" t="s">
        <v>116</v>
      </c>
      <c r="N48" s="58"/>
      <c r="O48" s="59" t="s">
        <v>136</v>
      </c>
      <c r="P48" s="59" t="s">
        <v>187</v>
      </c>
    </row>
    <row r="49" spans="1:16" ht="12.75" customHeight="1" thickBot="1" x14ac:dyDescent="0.25">
      <c r="A49" s="48" t="str">
        <f t="shared" si="6"/>
        <v> BBS 75 </v>
      </c>
      <c r="B49" s="2" t="str">
        <f t="shared" si="7"/>
        <v>I</v>
      </c>
      <c r="C49" s="48">
        <f t="shared" si="8"/>
        <v>46055.341999999997</v>
      </c>
      <c r="D49" s="8" t="str">
        <f t="shared" si="9"/>
        <v>vis</v>
      </c>
      <c r="E49" s="56">
        <f>VLOOKUP(C49,Active!C$21:E$971,3,FALSE)</f>
        <v>816.00431352803491</v>
      </c>
      <c r="F49" s="2" t="s">
        <v>71</v>
      </c>
      <c r="G49" s="8" t="str">
        <f t="shared" si="10"/>
        <v>46055.342</v>
      </c>
      <c r="H49" s="48">
        <f t="shared" si="11"/>
        <v>816</v>
      </c>
      <c r="I49" s="57" t="s">
        <v>188</v>
      </c>
      <c r="J49" s="58" t="s">
        <v>189</v>
      </c>
      <c r="K49" s="57">
        <v>816</v>
      </c>
      <c r="L49" s="57" t="s">
        <v>140</v>
      </c>
      <c r="M49" s="58" t="s">
        <v>116</v>
      </c>
      <c r="N49" s="58"/>
      <c r="O49" s="59" t="s">
        <v>136</v>
      </c>
      <c r="P49" s="59" t="s">
        <v>190</v>
      </c>
    </row>
    <row r="50" spans="1:16" ht="12.75" customHeight="1" thickBot="1" x14ac:dyDescent="0.25">
      <c r="A50" s="48" t="str">
        <f t="shared" si="6"/>
        <v> BRNO 27 </v>
      </c>
      <c r="B50" s="2" t="str">
        <f t="shared" si="7"/>
        <v>I</v>
      </c>
      <c r="C50" s="48">
        <f t="shared" si="8"/>
        <v>46299.464999999997</v>
      </c>
      <c r="D50" s="8" t="str">
        <f t="shared" si="9"/>
        <v>vis</v>
      </c>
      <c r="E50" s="56">
        <f>VLOOKUP(C50,Active!C$21:E$971,3,FALSE)</f>
        <v>903.99156324663545</v>
      </c>
      <c r="F50" s="2" t="s">
        <v>71</v>
      </c>
      <c r="G50" s="8" t="str">
        <f t="shared" si="10"/>
        <v>46299.465</v>
      </c>
      <c r="H50" s="48">
        <f t="shared" si="11"/>
        <v>904</v>
      </c>
      <c r="I50" s="57" t="s">
        <v>191</v>
      </c>
      <c r="J50" s="58" t="s">
        <v>192</v>
      </c>
      <c r="K50" s="57">
        <v>904</v>
      </c>
      <c r="L50" s="57" t="s">
        <v>123</v>
      </c>
      <c r="M50" s="58" t="s">
        <v>116</v>
      </c>
      <c r="N50" s="58"/>
      <c r="O50" s="59" t="s">
        <v>193</v>
      </c>
      <c r="P50" s="59" t="s">
        <v>194</v>
      </c>
    </row>
    <row r="51" spans="1:16" ht="12.75" customHeight="1" thickBot="1" x14ac:dyDescent="0.25">
      <c r="A51" s="48" t="str">
        <f t="shared" si="6"/>
        <v> BAC 39.73 </v>
      </c>
      <c r="B51" s="2" t="str">
        <f t="shared" si="7"/>
        <v>I</v>
      </c>
      <c r="C51" s="48">
        <f t="shared" si="8"/>
        <v>46557.512499999997</v>
      </c>
      <c r="D51" s="8" t="str">
        <f t="shared" si="9"/>
        <v>vis</v>
      </c>
      <c r="E51" s="56">
        <f>VLOOKUP(C51,Active!C$21:E$971,3,FALSE)</f>
        <v>996.99750624160379</v>
      </c>
      <c r="F51" s="2" t="s">
        <v>71</v>
      </c>
      <c r="G51" s="8" t="str">
        <f t="shared" si="10"/>
        <v>46557.5125</v>
      </c>
      <c r="H51" s="48">
        <f t="shared" si="11"/>
        <v>997</v>
      </c>
      <c r="I51" s="57" t="s">
        <v>195</v>
      </c>
      <c r="J51" s="58" t="s">
        <v>196</v>
      </c>
      <c r="K51" s="57">
        <v>997</v>
      </c>
      <c r="L51" s="57" t="s">
        <v>197</v>
      </c>
      <c r="M51" s="58" t="s">
        <v>147</v>
      </c>
      <c r="N51" s="58" t="s">
        <v>148</v>
      </c>
      <c r="O51" s="59" t="s">
        <v>198</v>
      </c>
      <c r="P51" s="59" t="s">
        <v>199</v>
      </c>
    </row>
    <row r="52" spans="1:16" ht="12.75" customHeight="1" thickBot="1" x14ac:dyDescent="0.25">
      <c r="A52" s="48" t="str">
        <f t="shared" si="6"/>
        <v> BBS 81 </v>
      </c>
      <c r="B52" s="2" t="str">
        <f t="shared" si="7"/>
        <v>I</v>
      </c>
      <c r="C52" s="48">
        <f t="shared" si="8"/>
        <v>46657.4</v>
      </c>
      <c r="D52" s="8" t="str">
        <f t="shared" si="9"/>
        <v>vis</v>
      </c>
      <c r="E52" s="56">
        <f>VLOOKUP(C52,Active!C$21:E$971,3,FALSE)</f>
        <v>1032.9991382314904</v>
      </c>
      <c r="F52" s="2" t="s">
        <v>71</v>
      </c>
      <c r="G52" s="8" t="str">
        <f t="shared" si="10"/>
        <v>46657.400</v>
      </c>
      <c r="H52" s="48">
        <f t="shared" si="11"/>
        <v>1033</v>
      </c>
      <c r="I52" s="57" t="s">
        <v>200</v>
      </c>
      <c r="J52" s="58" t="s">
        <v>201</v>
      </c>
      <c r="K52" s="57">
        <v>1033</v>
      </c>
      <c r="L52" s="57" t="s">
        <v>202</v>
      </c>
      <c r="M52" s="58" t="s">
        <v>116</v>
      </c>
      <c r="N52" s="58"/>
      <c r="O52" s="59" t="s">
        <v>136</v>
      </c>
      <c r="P52" s="59" t="s">
        <v>203</v>
      </c>
    </row>
    <row r="53" spans="1:16" ht="12.75" customHeight="1" thickBot="1" x14ac:dyDescent="0.25">
      <c r="A53" s="48" t="str">
        <f t="shared" si="6"/>
        <v> BBS 82 </v>
      </c>
      <c r="B53" s="2" t="str">
        <f t="shared" si="7"/>
        <v>I</v>
      </c>
      <c r="C53" s="48">
        <f t="shared" si="8"/>
        <v>46707.34</v>
      </c>
      <c r="D53" s="8" t="str">
        <f t="shared" si="9"/>
        <v>vis</v>
      </c>
      <c r="E53" s="56">
        <f>VLOOKUP(C53,Active!C$21:E$971,3,FALSE)</f>
        <v>1050.9986026447023</v>
      </c>
      <c r="F53" s="2" t="s">
        <v>71</v>
      </c>
      <c r="G53" s="8" t="str">
        <f t="shared" si="10"/>
        <v>46707.34</v>
      </c>
      <c r="H53" s="48">
        <f t="shared" si="11"/>
        <v>1051</v>
      </c>
      <c r="I53" s="57" t="s">
        <v>204</v>
      </c>
      <c r="J53" s="58" t="s">
        <v>205</v>
      </c>
      <c r="K53" s="57">
        <v>1051</v>
      </c>
      <c r="L53" s="57" t="s">
        <v>206</v>
      </c>
      <c r="M53" s="58" t="s">
        <v>116</v>
      </c>
      <c r="N53" s="58"/>
      <c r="O53" s="59" t="s">
        <v>136</v>
      </c>
      <c r="P53" s="59" t="s">
        <v>207</v>
      </c>
    </row>
    <row r="54" spans="1:16" ht="12.75" customHeight="1" thickBot="1" x14ac:dyDescent="0.25">
      <c r="A54" s="48" t="str">
        <f t="shared" si="6"/>
        <v> BAC 39.73 </v>
      </c>
      <c r="B54" s="2" t="str">
        <f t="shared" si="7"/>
        <v>I</v>
      </c>
      <c r="C54" s="48">
        <f t="shared" si="8"/>
        <v>46851.614500000003</v>
      </c>
      <c r="D54" s="8" t="str">
        <f t="shared" si="9"/>
        <v>vis</v>
      </c>
      <c r="E54" s="56">
        <f>VLOOKUP(C54,Active!C$21:E$971,3,FALSE)</f>
        <v>1102.9982768234024</v>
      </c>
      <c r="F54" s="2" t="s">
        <v>71</v>
      </c>
      <c r="G54" s="8" t="str">
        <f t="shared" si="10"/>
        <v>46851.6145</v>
      </c>
      <c r="H54" s="48">
        <f t="shared" si="11"/>
        <v>1103</v>
      </c>
      <c r="I54" s="57" t="s">
        <v>208</v>
      </c>
      <c r="J54" s="58" t="s">
        <v>209</v>
      </c>
      <c r="K54" s="57">
        <v>1103</v>
      </c>
      <c r="L54" s="57" t="s">
        <v>210</v>
      </c>
      <c r="M54" s="58" t="s">
        <v>147</v>
      </c>
      <c r="N54" s="58" t="s">
        <v>148</v>
      </c>
      <c r="O54" s="59" t="s">
        <v>198</v>
      </c>
      <c r="P54" s="59" t="s">
        <v>199</v>
      </c>
    </row>
    <row r="55" spans="1:16" ht="12.75" customHeight="1" thickBot="1" x14ac:dyDescent="0.25">
      <c r="A55" s="48" t="str">
        <f t="shared" si="6"/>
        <v> BBS 97 </v>
      </c>
      <c r="B55" s="2" t="str">
        <f t="shared" si="7"/>
        <v>I</v>
      </c>
      <c r="C55" s="48">
        <f t="shared" si="8"/>
        <v>48222.285000000003</v>
      </c>
      <c r="D55" s="8" t="str">
        <f t="shared" si="9"/>
        <v>vis</v>
      </c>
      <c r="E55" s="56">
        <f>VLOOKUP(C55,Active!C$21:E$971,3,FALSE)</f>
        <v>1597.0177979886319</v>
      </c>
      <c r="F55" s="2" t="s">
        <v>71</v>
      </c>
      <c r="G55" s="8" t="str">
        <f t="shared" si="10"/>
        <v>48222.285</v>
      </c>
      <c r="H55" s="48">
        <f t="shared" si="11"/>
        <v>1597</v>
      </c>
      <c r="I55" s="57" t="s">
        <v>211</v>
      </c>
      <c r="J55" s="58" t="s">
        <v>212</v>
      </c>
      <c r="K55" s="57">
        <v>1597</v>
      </c>
      <c r="L55" s="57" t="s">
        <v>213</v>
      </c>
      <c r="M55" s="58" t="s">
        <v>116</v>
      </c>
      <c r="N55" s="58"/>
      <c r="O55" s="59" t="s">
        <v>214</v>
      </c>
      <c r="P55" s="59" t="s">
        <v>215</v>
      </c>
    </row>
    <row r="56" spans="1:16" ht="12.75" customHeight="1" thickBot="1" x14ac:dyDescent="0.25">
      <c r="A56" s="48" t="str">
        <f t="shared" si="6"/>
        <v> BRNO 31 </v>
      </c>
      <c r="B56" s="2" t="str">
        <f t="shared" si="7"/>
        <v>I</v>
      </c>
      <c r="C56" s="48">
        <f t="shared" si="8"/>
        <v>48477.463000000003</v>
      </c>
      <c r="D56" s="8" t="str">
        <f t="shared" si="9"/>
        <v>vis</v>
      </c>
      <c r="E56" s="56">
        <f>VLOOKUP(C56,Active!C$21:E$971,3,FALSE)</f>
        <v>1688.9895106445188</v>
      </c>
      <c r="F56" s="2" t="s">
        <v>71</v>
      </c>
      <c r="G56" s="8" t="str">
        <f t="shared" si="10"/>
        <v>48477.463</v>
      </c>
      <c r="H56" s="48">
        <f t="shared" si="11"/>
        <v>1689</v>
      </c>
      <c r="I56" s="57" t="s">
        <v>216</v>
      </c>
      <c r="J56" s="58" t="s">
        <v>217</v>
      </c>
      <c r="K56" s="57">
        <v>1689</v>
      </c>
      <c r="L56" s="57" t="s">
        <v>218</v>
      </c>
      <c r="M56" s="58" t="s">
        <v>116</v>
      </c>
      <c r="N56" s="58"/>
      <c r="O56" s="59" t="s">
        <v>219</v>
      </c>
      <c r="P56" s="59" t="s">
        <v>220</v>
      </c>
    </row>
    <row r="57" spans="1:16" ht="12.75" customHeight="1" thickBot="1" x14ac:dyDescent="0.25">
      <c r="A57" s="48" t="str">
        <f t="shared" si="6"/>
        <v> BBS 102 </v>
      </c>
      <c r="B57" s="2" t="str">
        <f t="shared" si="7"/>
        <v>I</v>
      </c>
      <c r="C57" s="48">
        <f t="shared" si="8"/>
        <v>48860.415999999997</v>
      </c>
      <c r="D57" s="8" t="str">
        <f t="shared" si="9"/>
        <v>vis</v>
      </c>
      <c r="E57" s="56">
        <f>VLOOKUP(C57,Active!C$21:E$971,3,FALSE)</f>
        <v>1827.0141180821086</v>
      </c>
      <c r="F57" s="2" t="s">
        <v>71</v>
      </c>
      <c r="G57" s="8" t="str">
        <f t="shared" si="10"/>
        <v>48860.416</v>
      </c>
      <c r="H57" s="48">
        <f t="shared" si="11"/>
        <v>1827</v>
      </c>
      <c r="I57" s="57" t="s">
        <v>221</v>
      </c>
      <c r="J57" s="58" t="s">
        <v>222</v>
      </c>
      <c r="K57" s="57">
        <v>1827</v>
      </c>
      <c r="L57" s="57" t="s">
        <v>223</v>
      </c>
      <c r="M57" s="58" t="s">
        <v>116</v>
      </c>
      <c r="N57" s="58"/>
      <c r="O57" s="59" t="s">
        <v>214</v>
      </c>
      <c r="P57" s="59" t="s">
        <v>224</v>
      </c>
    </row>
    <row r="58" spans="1:16" ht="12.75" customHeight="1" thickBot="1" x14ac:dyDescent="0.25">
      <c r="A58" s="48" t="str">
        <f t="shared" si="6"/>
        <v>IBVS 5224 </v>
      </c>
      <c r="B58" s="2" t="str">
        <f t="shared" si="7"/>
        <v>I</v>
      </c>
      <c r="C58" s="48">
        <f t="shared" si="8"/>
        <v>51931.750099999997</v>
      </c>
      <c r="D58" s="8" t="str">
        <f t="shared" si="9"/>
        <v>vis</v>
      </c>
      <c r="E58" s="56" t="e">
        <f>VLOOKUP(C58,Active!C$21:E$971,3,FALSE)</f>
        <v>#N/A</v>
      </c>
      <c r="F58" s="2" t="s">
        <v>71</v>
      </c>
      <c r="G58" s="8" t="str">
        <f t="shared" si="10"/>
        <v>51931.7501</v>
      </c>
      <c r="H58" s="48">
        <f t="shared" si="11"/>
        <v>2934</v>
      </c>
      <c r="I58" s="57" t="s">
        <v>234</v>
      </c>
      <c r="J58" s="58" t="s">
        <v>235</v>
      </c>
      <c r="K58" s="57">
        <v>2934</v>
      </c>
      <c r="L58" s="57" t="s">
        <v>236</v>
      </c>
      <c r="M58" s="58" t="s">
        <v>147</v>
      </c>
      <c r="N58" s="58" t="s">
        <v>148</v>
      </c>
      <c r="O58" s="59" t="s">
        <v>237</v>
      </c>
      <c r="P58" s="60" t="s">
        <v>238</v>
      </c>
    </row>
    <row r="59" spans="1:16" ht="12.75" customHeight="1" thickBot="1" x14ac:dyDescent="0.25">
      <c r="A59" s="48" t="str">
        <f t="shared" si="6"/>
        <v> BBS 126 </v>
      </c>
      <c r="B59" s="2" t="str">
        <f t="shared" si="7"/>
        <v>I</v>
      </c>
      <c r="C59" s="48">
        <f t="shared" si="8"/>
        <v>52120.419500000004</v>
      </c>
      <c r="D59" s="8" t="str">
        <f t="shared" si="9"/>
        <v>vis</v>
      </c>
      <c r="E59" s="56">
        <f>VLOOKUP(C59,Active!C$21:E$971,3,FALSE)</f>
        <v>3001.9904293596728</v>
      </c>
      <c r="F59" s="2" t="s">
        <v>71</v>
      </c>
      <c r="G59" s="8" t="str">
        <f t="shared" si="10"/>
        <v>52120.4195</v>
      </c>
      <c r="H59" s="48">
        <f t="shared" si="11"/>
        <v>3002</v>
      </c>
      <c r="I59" s="57" t="s">
        <v>239</v>
      </c>
      <c r="J59" s="58" t="s">
        <v>240</v>
      </c>
      <c r="K59" s="57">
        <v>3002</v>
      </c>
      <c r="L59" s="57" t="s">
        <v>241</v>
      </c>
      <c r="M59" s="58" t="s">
        <v>147</v>
      </c>
      <c r="N59" s="58" t="s">
        <v>148</v>
      </c>
      <c r="O59" s="59" t="s">
        <v>242</v>
      </c>
      <c r="P59" s="59" t="s">
        <v>243</v>
      </c>
    </row>
    <row r="60" spans="1:16" ht="12.75" customHeight="1" thickBot="1" x14ac:dyDescent="0.25">
      <c r="A60" s="48" t="str">
        <f t="shared" si="6"/>
        <v>OEJV 0074 </v>
      </c>
      <c r="B60" s="2" t="str">
        <f t="shared" si="7"/>
        <v>I</v>
      </c>
      <c r="C60" s="48">
        <f t="shared" si="8"/>
        <v>52464.457999999999</v>
      </c>
      <c r="D60" s="8" t="str">
        <f t="shared" si="9"/>
        <v>vis</v>
      </c>
      <c r="E60" s="56" t="e">
        <f>VLOOKUP(C60,Active!C$21:E$971,3,FALSE)</f>
        <v>#N/A</v>
      </c>
      <c r="F60" s="2" t="s">
        <v>71</v>
      </c>
      <c r="G60" s="8" t="str">
        <f t="shared" si="10"/>
        <v>52464.458</v>
      </c>
      <c r="H60" s="48">
        <f t="shared" si="11"/>
        <v>3126</v>
      </c>
      <c r="I60" s="57" t="s">
        <v>244</v>
      </c>
      <c r="J60" s="58" t="s">
        <v>245</v>
      </c>
      <c r="K60" s="57">
        <v>3126</v>
      </c>
      <c r="L60" s="57" t="s">
        <v>218</v>
      </c>
      <c r="M60" s="58" t="s">
        <v>116</v>
      </c>
      <c r="N60" s="58"/>
      <c r="O60" s="59" t="s">
        <v>246</v>
      </c>
      <c r="P60" s="60" t="s">
        <v>247</v>
      </c>
    </row>
    <row r="61" spans="1:16" ht="12.75" customHeight="1" thickBot="1" x14ac:dyDescent="0.25">
      <c r="A61" s="48" t="str">
        <f t="shared" si="6"/>
        <v>BAVM 174 </v>
      </c>
      <c r="B61" s="2" t="str">
        <f t="shared" si="7"/>
        <v>I</v>
      </c>
      <c r="C61" s="48">
        <f t="shared" si="8"/>
        <v>53227.466999999997</v>
      </c>
      <c r="D61" s="8" t="str">
        <f t="shared" si="9"/>
        <v>vis</v>
      </c>
      <c r="E61" s="56">
        <f>VLOOKUP(C61,Active!C$21:E$971,3,FALSE)</f>
        <v>3400.9944758151564</v>
      </c>
      <c r="F61" s="2" t="s">
        <v>71</v>
      </c>
      <c r="G61" s="8" t="str">
        <f t="shared" si="10"/>
        <v>53227.467</v>
      </c>
      <c r="H61" s="48">
        <f t="shared" si="11"/>
        <v>3401</v>
      </c>
      <c r="I61" s="57" t="s">
        <v>262</v>
      </c>
      <c r="J61" s="58" t="s">
        <v>263</v>
      </c>
      <c r="K61" s="57">
        <v>3401</v>
      </c>
      <c r="L61" s="57" t="s">
        <v>264</v>
      </c>
      <c r="M61" s="58" t="s">
        <v>116</v>
      </c>
      <c r="N61" s="58"/>
      <c r="O61" s="59" t="s">
        <v>265</v>
      </c>
      <c r="P61" s="60" t="s">
        <v>266</v>
      </c>
    </row>
    <row r="62" spans="1:16" ht="12.75" customHeight="1" thickBot="1" x14ac:dyDescent="0.25">
      <c r="A62" s="48" t="str">
        <f t="shared" si="6"/>
        <v>BAVM 174 </v>
      </c>
      <c r="B62" s="2" t="str">
        <f t="shared" si="7"/>
        <v>I</v>
      </c>
      <c r="C62" s="48">
        <f t="shared" si="8"/>
        <v>53307.881000000001</v>
      </c>
      <c r="D62" s="8" t="str">
        <f t="shared" si="9"/>
        <v>vis</v>
      </c>
      <c r="E62" s="56">
        <f>VLOOKUP(C62,Active!C$21:E$971,3,FALSE)</f>
        <v>3429.9774339914525</v>
      </c>
      <c r="F62" s="2" t="s">
        <v>71</v>
      </c>
      <c r="G62" s="8" t="str">
        <f t="shared" si="10"/>
        <v>53307.881</v>
      </c>
      <c r="H62" s="48">
        <f t="shared" si="11"/>
        <v>3430</v>
      </c>
      <c r="I62" s="57" t="s">
        <v>273</v>
      </c>
      <c r="J62" s="58" t="s">
        <v>274</v>
      </c>
      <c r="K62" s="57">
        <v>3430</v>
      </c>
      <c r="L62" s="57" t="s">
        <v>275</v>
      </c>
      <c r="M62" s="58" t="s">
        <v>116</v>
      </c>
      <c r="N62" s="58"/>
      <c r="O62" s="59" t="s">
        <v>265</v>
      </c>
      <c r="P62" s="60" t="s">
        <v>266</v>
      </c>
    </row>
    <row r="63" spans="1:16" ht="12.75" customHeight="1" thickBot="1" x14ac:dyDescent="0.25">
      <c r="A63" s="48" t="str">
        <f t="shared" si="6"/>
        <v>BAVM 193 </v>
      </c>
      <c r="B63" s="2" t="str">
        <f t="shared" si="7"/>
        <v>I</v>
      </c>
      <c r="C63" s="48">
        <f t="shared" si="8"/>
        <v>54298.409099999997</v>
      </c>
      <c r="D63" s="8" t="str">
        <f t="shared" si="9"/>
        <v>vis</v>
      </c>
      <c r="E63" s="56">
        <f>VLOOKUP(C63,Active!C$21:E$971,3,FALSE)</f>
        <v>3786.985349214478</v>
      </c>
      <c r="F63" s="2" t="s">
        <v>71</v>
      </c>
      <c r="G63" s="8" t="str">
        <f t="shared" si="10"/>
        <v>54298.4091</v>
      </c>
      <c r="H63" s="48">
        <f t="shared" si="11"/>
        <v>3787</v>
      </c>
      <c r="I63" s="57" t="s">
        <v>276</v>
      </c>
      <c r="J63" s="58" t="s">
        <v>277</v>
      </c>
      <c r="K63" s="57">
        <v>3787</v>
      </c>
      <c r="L63" s="57" t="s">
        <v>278</v>
      </c>
      <c r="M63" s="58" t="s">
        <v>228</v>
      </c>
      <c r="N63" s="58" t="s">
        <v>279</v>
      </c>
      <c r="O63" s="59" t="s">
        <v>280</v>
      </c>
      <c r="P63" s="60" t="s">
        <v>281</v>
      </c>
    </row>
    <row r="64" spans="1:16" ht="12.75" customHeight="1" thickBot="1" x14ac:dyDescent="0.25">
      <c r="A64" s="48" t="str">
        <f t="shared" si="6"/>
        <v>BAVM 241 (=IBVS 6157) </v>
      </c>
      <c r="B64" s="2" t="str">
        <f t="shared" si="7"/>
        <v>I</v>
      </c>
      <c r="C64" s="48">
        <f t="shared" si="8"/>
        <v>57250.494899999998</v>
      </c>
      <c r="D64" s="8" t="str">
        <f t="shared" si="9"/>
        <v>vis</v>
      </c>
      <c r="E64" s="56">
        <f>VLOOKUP(C64,Active!C$21:E$971,3,FALSE)</f>
        <v>4850.9814105251089</v>
      </c>
      <c r="F64" s="2" t="s">
        <v>71</v>
      </c>
      <c r="G64" s="8" t="str">
        <f t="shared" si="10"/>
        <v>57250.4949</v>
      </c>
      <c r="H64" s="48">
        <f t="shared" si="11"/>
        <v>4851</v>
      </c>
      <c r="I64" s="57" t="s">
        <v>293</v>
      </c>
      <c r="J64" s="58" t="s">
        <v>294</v>
      </c>
      <c r="K64" s="57" t="s">
        <v>295</v>
      </c>
      <c r="L64" s="57" t="s">
        <v>296</v>
      </c>
      <c r="M64" s="58" t="s">
        <v>228</v>
      </c>
      <c r="N64" s="58" t="s">
        <v>71</v>
      </c>
      <c r="O64" s="59" t="s">
        <v>297</v>
      </c>
      <c r="P64" s="60" t="s">
        <v>298</v>
      </c>
    </row>
    <row r="65" spans="2:6" x14ac:dyDescent="0.2">
      <c r="B65" s="2"/>
      <c r="F65" s="2"/>
    </row>
    <row r="66" spans="2:6" x14ac:dyDescent="0.2">
      <c r="B66" s="2"/>
      <c r="F66" s="2"/>
    </row>
    <row r="67" spans="2:6" x14ac:dyDescent="0.2">
      <c r="B67" s="2"/>
      <c r="F67" s="2"/>
    </row>
    <row r="68" spans="2:6" x14ac:dyDescent="0.2">
      <c r="B68" s="2"/>
      <c r="F68" s="2"/>
    </row>
    <row r="69" spans="2:6" x14ac:dyDescent="0.2">
      <c r="B69" s="2"/>
      <c r="F69" s="2"/>
    </row>
    <row r="70" spans="2:6" x14ac:dyDescent="0.2">
      <c r="B70" s="2"/>
      <c r="F70" s="2"/>
    </row>
    <row r="71" spans="2:6" x14ac:dyDescent="0.2">
      <c r="B71" s="2"/>
      <c r="F71" s="2"/>
    </row>
    <row r="72" spans="2:6" x14ac:dyDescent="0.2">
      <c r="B72" s="2"/>
      <c r="F72" s="2"/>
    </row>
    <row r="73" spans="2:6" x14ac:dyDescent="0.2">
      <c r="B73" s="2"/>
      <c r="F73" s="2"/>
    </row>
    <row r="74" spans="2:6" x14ac:dyDescent="0.2">
      <c r="B74" s="2"/>
      <c r="F74" s="2"/>
    </row>
    <row r="75" spans="2:6" x14ac:dyDescent="0.2">
      <c r="B75" s="2"/>
      <c r="F75" s="2"/>
    </row>
    <row r="76" spans="2:6" x14ac:dyDescent="0.2">
      <c r="B76" s="2"/>
      <c r="F76" s="2"/>
    </row>
    <row r="77" spans="2:6" x14ac:dyDescent="0.2">
      <c r="B77" s="2"/>
      <c r="F77" s="2"/>
    </row>
    <row r="78" spans="2:6" x14ac:dyDescent="0.2">
      <c r="B78" s="2"/>
      <c r="F78" s="2"/>
    </row>
    <row r="79" spans="2:6" x14ac:dyDescent="0.2">
      <c r="B79" s="2"/>
      <c r="F79" s="2"/>
    </row>
    <row r="80" spans="2:6" x14ac:dyDescent="0.2">
      <c r="B80" s="2"/>
      <c r="F80" s="2"/>
    </row>
    <row r="81" spans="2:6" x14ac:dyDescent="0.2">
      <c r="B81" s="2"/>
      <c r="F81" s="2"/>
    </row>
    <row r="82" spans="2:6" x14ac:dyDescent="0.2">
      <c r="B82" s="2"/>
      <c r="F82" s="2"/>
    </row>
    <row r="83" spans="2:6" x14ac:dyDescent="0.2">
      <c r="B83" s="2"/>
      <c r="F83" s="2"/>
    </row>
    <row r="84" spans="2:6" x14ac:dyDescent="0.2">
      <c r="B84" s="2"/>
      <c r="F84" s="2"/>
    </row>
    <row r="85" spans="2:6" x14ac:dyDescent="0.2">
      <c r="B85" s="2"/>
      <c r="F85" s="2"/>
    </row>
    <row r="86" spans="2:6" x14ac:dyDescent="0.2">
      <c r="B86" s="2"/>
      <c r="F86" s="2"/>
    </row>
    <row r="87" spans="2:6" x14ac:dyDescent="0.2">
      <c r="B87" s="2"/>
      <c r="F87" s="2"/>
    </row>
    <row r="88" spans="2:6" x14ac:dyDescent="0.2">
      <c r="B88" s="2"/>
      <c r="F88" s="2"/>
    </row>
    <row r="89" spans="2:6" x14ac:dyDescent="0.2">
      <c r="B89" s="2"/>
      <c r="F89" s="2"/>
    </row>
    <row r="90" spans="2:6" x14ac:dyDescent="0.2">
      <c r="B90" s="2"/>
      <c r="F90" s="2"/>
    </row>
    <row r="91" spans="2:6" x14ac:dyDescent="0.2">
      <c r="B91" s="2"/>
      <c r="F91" s="2"/>
    </row>
    <row r="92" spans="2:6" x14ac:dyDescent="0.2">
      <c r="B92" s="2"/>
      <c r="F92" s="2"/>
    </row>
    <row r="93" spans="2:6" x14ac:dyDescent="0.2">
      <c r="B93" s="2"/>
      <c r="F93" s="2"/>
    </row>
    <row r="94" spans="2:6" x14ac:dyDescent="0.2">
      <c r="B94" s="2"/>
      <c r="F94" s="2"/>
    </row>
    <row r="95" spans="2:6" x14ac:dyDescent="0.2">
      <c r="B95" s="2"/>
      <c r="F95" s="2"/>
    </row>
    <row r="96" spans="2:6" x14ac:dyDescent="0.2">
      <c r="B96" s="2"/>
      <c r="F96" s="2"/>
    </row>
    <row r="97" spans="2:6" x14ac:dyDescent="0.2">
      <c r="B97" s="2"/>
      <c r="F97" s="2"/>
    </row>
    <row r="98" spans="2:6" x14ac:dyDescent="0.2">
      <c r="B98" s="2"/>
      <c r="F98" s="2"/>
    </row>
    <row r="99" spans="2:6" x14ac:dyDescent="0.2">
      <c r="B99" s="2"/>
      <c r="F99" s="2"/>
    </row>
    <row r="100" spans="2:6" x14ac:dyDescent="0.2">
      <c r="B100" s="2"/>
      <c r="F100" s="2"/>
    </row>
    <row r="101" spans="2:6" x14ac:dyDescent="0.2">
      <c r="B101" s="2"/>
      <c r="F101" s="2"/>
    </row>
    <row r="102" spans="2:6" x14ac:dyDescent="0.2">
      <c r="B102" s="2"/>
      <c r="F102" s="2"/>
    </row>
    <row r="103" spans="2:6" x14ac:dyDescent="0.2">
      <c r="B103" s="2"/>
      <c r="F103" s="2"/>
    </row>
    <row r="104" spans="2:6" x14ac:dyDescent="0.2">
      <c r="B104" s="2"/>
      <c r="F104" s="2"/>
    </row>
    <row r="105" spans="2:6" x14ac:dyDescent="0.2">
      <c r="B105" s="2"/>
      <c r="F105" s="2"/>
    </row>
    <row r="106" spans="2:6" x14ac:dyDescent="0.2">
      <c r="B106" s="2"/>
      <c r="F106" s="2"/>
    </row>
    <row r="107" spans="2:6" x14ac:dyDescent="0.2">
      <c r="B107" s="2"/>
      <c r="F107" s="2"/>
    </row>
    <row r="108" spans="2:6" x14ac:dyDescent="0.2">
      <c r="B108" s="2"/>
      <c r="F108" s="2"/>
    </row>
    <row r="109" spans="2:6" x14ac:dyDescent="0.2">
      <c r="B109" s="2"/>
      <c r="F109" s="2"/>
    </row>
    <row r="110" spans="2:6" x14ac:dyDescent="0.2">
      <c r="B110" s="2"/>
      <c r="F110" s="2"/>
    </row>
    <row r="111" spans="2:6" x14ac:dyDescent="0.2">
      <c r="B111" s="2"/>
      <c r="F111" s="2"/>
    </row>
    <row r="112" spans="2:6" x14ac:dyDescent="0.2">
      <c r="B112" s="2"/>
      <c r="F112" s="2"/>
    </row>
    <row r="113" spans="2:6" x14ac:dyDescent="0.2">
      <c r="B113" s="2"/>
      <c r="F113" s="2"/>
    </row>
    <row r="114" spans="2:6" x14ac:dyDescent="0.2">
      <c r="B114" s="2"/>
      <c r="F114" s="2"/>
    </row>
    <row r="115" spans="2:6" x14ac:dyDescent="0.2">
      <c r="B115" s="2"/>
      <c r="F115" s="2"/>
    </row>
    <row r="116" spans="2:6" x14ac:dyDescent="0.2">
      <c r="B116" s="2"/>
      <c r="F116" s="2"/>
    </row>
    <row r="117" spans="2:6" x14ac:dyDescent="0.2">
      <c r="B117" s="2"/>
      <c r="F117" s="2"/>
    </row>
    <row r="118" spans="2:6" x14ac:dyDescent="0.2">
      <c r="B118" s="2"/>
      <c r="F118" s="2"/>
    </row>
    <row r="119" spans="2:6" x14ac:dyDescent="0.2">
      <c r="B119" s="2"/>
      <c r="F119" s="2"/>
    </row>
    <row r="120" spans="2:6" x14ac:dyDescent="0.2">
      <c r="B120" s="2"/>
      <c r="F120" s="2"/>
    </row>
    <row r="121" spans="2:6" x14ac:dyDescent="0.2">
      <c r="B121" s="2"/>
      <c r="F121" s="2"/>
    </row>
    <row r="122" spans="2:6" x14ac:dyDescent="0.2">
      <c r="B122" s="2"/>
      <c r="F122" s="2"/>
    </row>
    <row r="123" spans="2:6" x14ac:dyDescent="0.2">
      <c r="B123" s="2"/>
      <c r="F123" s="2"/>
    </row>
    <row r="124" spans="2:6" x14ac:dyDescent="0.2">
      <c r="B124" s="2"/>
      <c r="F124" s="2"/>
    </row>
    <row r="125" spans="2:6" x14ac:dyDescent="0.2">
      <c r="B125" s="2"/>
      <c r="F125" s="2"/>
    </row>
    <row r="126" spans="2:6" x14ac:dyDescent="0.2">
      <c r="B126" s="2"/>
      <c r="F126" s="2"/>
    </row>
    <row r="127" spans="2:6" x14ac:dyDescent="0.2">
      <c r="B127" s="2"/>
      <c r="F127" s="2"/>
    </row>
    <row r="128" spans="2:6" x14ac:dyDescent="0.2">
      <c r="B128" s="2"/>
      <c r="F128" s="2"/>
    </row>
    <row r="129" spans="2:6" x14ac:dyDescent="0.2">
      <c r="B129" s="2"/>
      <c r="F129" s="2"/>
    </row>
    <row r="130" spans="2:6" x14ac:dyDescent="0.2">
      <c r="B130" s="2"/>
      <c r="F130" s="2"/>
    </row>
    <row r="131" spans="2:6" x14ac:dyDescent="0.2">
      <c r="B131" s="2"/>
      <c r="F131" s="2"/>
    </row>
    <row r="132" spans="2:6" x14ac:dyDescent="0.2">
      <c r="B132" s="2"/>
      <c r="F132" s="2"/>
    </row>
    <row r="133" spans="2:6" x14ac:dyDescent="0.2">
      <c r="B133" s="2"/>
      <c r="F133" s="2"/>
    </row>
    <row r="134" spans="2:6" x14ac:dyDescent="0.2">
      <c r="B134" s="2"/>
      <c r="F134" s="2"/>
    </row>
    <row r="135" spans="2:6" x14ac:dyDescent="0.2">
      <c r="B135" s="2"/>
      <c r="F135" s="2"/>
    </row>
    <row r="136" spans="2:6" x14ac:dyDescent="0.2">
      <c r="B136" s="2"/>
      <c r="F136" s="2"/>
    </row>
    <row r="137" spans="2:6" x14ac:dyDescent="0.2">
      <c r="B137" s="2"/>
      <c r="F137" s="2"/>
    </row>
    <row r="138" spans="2:6" x14ac:dyDescent="0.2">
      <c r="B138" s="2"/>
      <c r="F138" s="2"/>
    </row>
    <row r="139" spans="2:6" x14ac:dyDescent="0.2">
      <c r="B139" s="2"/>
      <c r="F139" s="2"/>
    </row>
    <row r="140" spans="2:6" x14ac:dyDescent="0.2">
      <c r="B140" s="2"/>
      <c r="F140" s="2"/>
    </row>
    <row r="141" spans="2:6" x14ac:dyDescent="0.2">
      <c r="B141" s="2"/>
      <c r="F141" s="2"/>
    </row>
    <row r="142" spans="2:6" x14ac:dyDescent="0.2">
      <c r="B142" s="2"/>
      <c r="F142" s="2"/>
    </row>
    <row r="143" spans="2:6" x14ac:dyDescent="0.2">
      <c r="B143" s="2"/>
      <c r="F143" s="2"/>
    </row>
    <row r="144" spans="2:6" x14ac:dyDescent="0.2">
      <c r="B144" s="2"/>
      <c r="F144" s="2"/>
    </row>
    <row r="145" spans="2:6" x14ac:dyDescent="0.2">
      <c r="B145" s="2"/>
      <c r="F145" s="2"/>
    </row>
    <row r="146" spans="2:6" x14ac:dyDescent="0.2">
      <c r="B146" s="2"/>
      <c r="F146" s="2"/>
    </row>
    <row r="147" spans="2:6" x14ac:dyDescent="0.2">
      <c r="B147" s="2"/>
      <c r="F147" s="2"/>
    </row>
    <row r="148" spans="2:6" x14ac:dyDescent="0.2">
      <c r="B148" s="2"/>
      <c r="F148" s="2"/>
    </row>
    <row r="149" spans="2:6" x14ac:dyDescent="0.2">
      <c r="B149" s="2"/>
      <c r="F149" s="2"/>
    </row>
    <row r="150" spans="2:6" x14ac:dyDescent="0.2">
      <c r="B150" s="2"/>
      <c r="F150" s="2"/>
    </row>
    <row r="151" spans="2:6" x14ac:dyDescent="0.2">
      <c r="B151" s="2"/>
      <c r="F151" s="2"/>
    </row>
    <row r="152" spans="2:6" x14ac:dyDescent="0.2">
      <c r="B152" s="2"/>
      <c r="F152" s="2"/>
    </row>
    <row r="153" spans="2:6" x14ac:dyDescent="0.2">
      <c r="B153" s="2"/>
      <c r="F153" s="2"/>
    </row>
    <row r="154" spans="2:6" x14ac:dyDescent="0.2">
      <c r="B154" s="2"/>
      <c r="F154" s="2"/>
    </row>
    <row r="155" spans="2:6" x14ac:dyDescent="0.2">
      <c r="B155" s="2"/>
      <c r="F155" s="2"/>
    </row>
    <row r="156" spans="2:6" x14ac:dyDescent="0.2">
      <c r="B156" s="2"/>
      <c r="F156" s="2"/>
    </row>
    <row r="157" spans="2:6" x14ac:dyDescent="0.2">
      <c r="B157" s="2"/>
      <c r="F157" s="2"/>
    </row>
    <row r="158" spans="2:6" x14ac:dyDescent="0.2">
      <c r="B158" s="2"/>
      <c r="F158" s="2"/>
    </row>
    <row r="159" spans="2:6" x14ac:dyDescent="0.2">
      <c r="B159" s="2"/>
      <c r="F159" s="2"/>
    </row>
    <row r="160" spans="2:6" x14ac:dyDescent="0.2">
      <c r="B160" s="2"/>
      <c r="F160" s="2"/>
    </row>
    <row r="161" spans="2:6" x14ac:dyDescent="0.2">
      <c r="B161" s="2"/>
      <c r="F161" s="2"/>
    </row>
    <row r="162" spans="2:6" x14ac:dyDescent="0.2">
      <c r="B162" s="2"/>
      <c r="F162" s="2"/>
    </row>
    <row r="163" spans="2:6" x14ac:dyDescent="0.2">
      <c r="B163" s="2"/>
      <c r="F163" s="2"/>
    </row>
    <row r="164" spans="2:6" x14ac:dyDescent="0.2">
      <c r="B164" s="2"/>
      <c r="F164" s="2"/>
    </row>
    <row r="165" spans="2:6" x14ac:dyDescent="0.2">
      <c r="B165" s="2"/>
      <c r="F165" s="2"/>
    </row>
    <row r="166" spans="2:6" x14ac:dyDescent="0.2">
      <c r="B166" s="2"/>
      <c r="F166" s="2"/>
    </row>
    <row r="167" spans="2:6" x14ac:dyDescent="0.2">
      <c r="B167" s="2"/>
      <c r="F167" s="2"/>
    </row>
    <row r="168" spans="2:6" x14ac:dyDescent="0.2">
      <c r="B168" s="2"/>
      <c r="F168" s="2"/>
    </row>
    <row r="169" spans="2:6" x14ac:dyDescent="0.2">
      <c r="B169" s="2"/>
      <c r="F169" s="2"/>
    </row>
    <row r="170" spans="2:6" x14ac:dyDescent="0.2">
      <c r="B170" s="2"/>
      <c r="F170" s="2"/>
    </row>
    <row r="171" spans="2:6" x14ac:dyDescent="0.2">
      <c r="B171" s="2"/>
      <c r="F171" s="2"/>
    </row>
    <row r="172" spans="2:6" x14ac:dyDescent="0.2">
      <c r="B172" s="2"/>
      <c r="F172" s="2"/>
    </row>
    <row r="173" spans="2:6" x14ac:dyDescent="0.2">
      <c r="B173" s="2"/>
      <c r="F173" s="2"/>
    </row>
    <row r="174" spans="2:6" x14ac:dyDescent="0.2">
      <c r="B174" s="2"/>
      <c r="F174" s="2"/>
    </row>
    <row r="175" spans="2:6" x14ac:dyDescent="0.2">
      <c r="B175" s="2"/>
      <c r="F175" s="2"/>
    </row>
    <row r="176" spans="2:6" x14ac:dyDescent="0.2">
      <c r="B176" s="2"/>
      <c r="F176" s="2"/>
    </row>
    <row r="177" spans="2:6" x14ac:dyDescent="0.2">
      <c r="B177" s="2"/>
      <c r="F177" s="2"/>
    </row>
    <row r="178" spans="2:6" x14ac:dyDescent="0.2">
      <c r="B178" s="2"/>
      <c r="F178" s="2"/>
    </row>
    <row r="179" spans="2:6" x14ac:dyDescent="0.2">
      <c r="B179" s="2"/>
      <c r="F179" s="2"/>
    </row>
    <row r="180" spans="2:6" x14ac:dyDescent="0.2">
      <c r="B180" s="2"/>
      <c r="F180" s="2"/>
    </row>
    <row r="181" spans="2:6" x14ac:dyDescent="0.2">
      <c r="B181" s="2"/>
      <c r="F181" s="2"/>
    </row>
    <row r="182" spans="2:6" x14ac:dyDescent="0.2">
      <c r="B182" s="2"/>
      <c r="F182" s="2"/>
    </row>
    <row r="183" spans="2:6" x14ac:dyDescent="0.2">
      <c r="B183" s="2"/>
      <c r="F183" s="2"/>
    </row>
    <row r="184" spans="2:6" x14ac:dyDescent="0.2">
      <c r="B184" s="2"/>
      <c r="F184" s="2"/>
    </row>
    <row r="185" spans="2:6" x14ac:dyDescent="0.2">
      <c r="B185" s="2"/>
      <c r="F185" s="2"/>
    </row>
    <row r="186" spans="2:6" x14ac:dyDescent="0.2">
      <c r="B186" s="2"/>
      <c r="F186" s="2"/>
    </row>
    <row r="187" spans="2:6" x14ac:dyDescent="0.2">
      <c r="B187" s="2"/>
      <c r="F187" s="2"/>
    </row>
    <row r="188" spans="2:6" x14ac:dyDescent="0.2">
      <c r="B188" s="2"/>
      <c r="F188" s="2"/>
    </row>
    <row r="189" spans="2:6" x14ac:dyDescent="0.2">
      <c r="B189" s="2"/>
      <c r="F189" s="2"/>
    </row>
    <row r="190" spans="2:6" x14ac:dyDescent="0.2">
      <c r="B190" s="2"/>
      <c r="F190" s="2"/>
    </row>
    <row r="191" spans="2:6" x14ac:dyDescent="0.2">
      <c r="B191" s="2"/>
      <c r="F191" s="2"/>
    </row>
    <row r="192" spans="2:6" x14ac:dyDescent="0.2">
      <c r="B192" s="2"/>
      <c r="F192" s="2"/>
    </row>
    <row r="193" spans="2:6" x14ac:dyDescent="0.2">
      <c r="B193" s="2"/>
      <c r="F193" s="2"/>
    </row>
    <row r="194" spans="2:6" x14ac:dyDescent="0.2">
      <c r="B194" s="2"/>
      <c r="F194" s="2"/>
    </row>
    <row r="195" spans="2:6" x14ac:dyDescent="0.2">
      <c r="B195" s="2"/>
      <c r="F195" s="2"/>
    </row>
    <row r="196" spans="2:6" x14ac:dyDescent="0.2">
      <c r="B196" s="2"/>
      <c r="F196" s="2"/>
    </row>
    <row r="197" spans="2:6" x14ac:dyDescent="0.2">
      <c r="B197" s="2"/>
      <c r="F197" s="2"/>
    </row>
    <row r="198" spans="2:6" x14ac:dyDescent="0.2">
      <c r="B198" s="2"/>
      <c r="F198" s="2"/>
    </row>
    <row r="199" spans="2:6" x14ac:dyDescent="0.2">
      <c r="B199" s="2"/>
      <c r="F199" s="2"/>
    </row>
    <row r="200" spans="2:6" x14ac:dyDescent="0.2">
      <c r="B200" s="2"/>
      <c r="F200" s="2"/>
    </row>
    <row r="201" spans="2:6" x14ac:dyDescent="0.2">
      <c r="B201" s="2"/>
      <c r="F201" s="2"/>
    </row>
    <row r="202" spans="2:6" x14ac:dyDescent="0.2">
      <c r="B202" s="2"/>
      <c r="F202" s="2"/>
    </row>
    <row r="203" spans="2:6" x14ac:dyDescent="0.2">
      <c r="B203" s="2"/>
      <c r="F203" s="2"/>
    </row>
    <row r="204" spans="2:6" x14ac:dyDescent="0.2">
      <c r="B204" s="2"/>
      <c r="F204" s="2"/>
    </row>
    <row r="205" spans="2:6" x14ac:dyDescent="0.2">
      <c r="B205" s="2"/>
      <c r="F205" s="2"/>
    </row>
    <row r="206" spans="2:6" x14ac:dyDescent="0.2">
      <c r="B206" s="2"/>
      <c r="F206" s="2"/>
    </row>
    <row r="207" spans="2:6" x14ac:dyDescent="0.2">
      <c r="B207" s="2"/>
      <c r="F207" s="2"/>
    </row>
    <row r="208" spans="2:6" x14ac:dyDescent="0.2">
      <c r="B208" s="2"/>
      <c r="F208" s="2"/>
    </row>
    <row r="209" spans="2:6" x14ac:dyDescent="0.2">
      <c r="B209" s="2"/>
      <c r="F209" s="2"/>
    </row>
    <row r="210" spans="2:6" x14ac:dyDescent="0.2">
      <c r="B210" s="2"/>
      <c r="F210" s="2"/>
    </row>
    <row r="211" spans="2:6" x14ac:dyDescent="0.2">
      <c r="B211" s="2"/>
      <c r="F211" s="2"/>
    </row>
    <row r="212" spans="2:6" x14ac:dyDescent="0.2">
      <c r="B212" s="2"/>
      <c r="F212" s="2"/>
    </row>
    <row r="213" spans="2:6" x14ac:dyDescent="0.2">
      <c r="B213" s="2"/>
      <c r="F213" s="2"/>
    </row>
    <row r="214" spans="2:6" x14ac:dyDescent="0.2">
      <c r="B214" s="2"/>
      <c r="F214" s="2"/>
    </row>
    <row r="215" spans="2:6" x14ac:dyDescent="0.2">
      <c r="B215" s="2"/>
      <c r="F215" s="2"/>
    </row>
    <row r="216" spans="2:6" x14ac:dyDescent="0.2">
      <c r="B216" s="2"/>
      <c r="F216" s="2"/>
    </row>
    <row r="217" spans="2:6" x14ac:dyDescent="0.2">
      <c r="B217" s="2"/>
      <c r="F217" s="2"/>
    </row>
    <row r="218" spans="2:6" x14ac:dyDescent="0.2">
      <c r="B218" s="2"/>
      <c r="F218" s="2"/>
    </row>
    <row r="219" spans="2:6" x14ac:dyDescent="0.2">
      <c r="B219" s="2"/>
      <c r="F219" s="2"/>
    </row>
    <row r="220" spans="2:6" x14ac:dyDescent="0.2">
      <c r="B220" s="2"/>
      <c r="F220" s="2"/>
    </row>
    <row r="221" spans="2:6" x14ac:dyDescent="0.2">
      <c r="B221" s="2"/>
      <c r="F221" s="2"/>
    </row>
    <row r="222" spans="2:6" x14ac:dyDescent="0.2">
      <c r="B222" s="2"/>
      <c r="F222" s="2"/>
    </row>
    <row r="223" spans="2:6" x14ac:dyDescent="0.2">
      <c r="B223" s="2"/>
      <c r="F223" s="2"/>
    </row>
    <row r="224" spans="2:6" x14ac:dyDescent="0.2">
      <c r="B224" s="2"/>
      <c r="F224" s="2"/>
    </row>
    <row r="225" spans="2:6" x14ac:dyDescent="0.2">
      <c r="B225" s="2"/>
      <c r="F225" s="2"/>
    </row>
    <row r="226" spans="2:6" x14ac:dyDescent="0.2">
      <c r="B226" s="2"/>
      <c r="F226" s="2"/>
    </row>
    <row r="227" spans="2:6" x14ac:dyDescent="0.2">
      <c r="B227" s="2"/>
      <c r="F227" s="2"/>
    </row>
    <row r="228" spans="2:6" x14ac:dyDescent="0.2">
      <c r="B228" s="2"/>
      <c r="F228" s="2"/>
    </row>
    <row r="229" spans="2:6" x14ac:dyDescent="0.2">
      <c r="B229" s="2"/>
      <c r="F229" s="2"/>
    </row>
    <row r="230" spans="2:6" x14ac:dyDescent="0.2">
      <c r="B230" s="2"/>
      <c r="F230" s="2"/>
    </row>
    <row r="231" spans="2:6" x14ac:dyDescent="0.2">
      <c r="B231" s="2"/>
      <c r="F231" s="2"/>
    </row>
    <row r="232" spans="2:6" x14ac:dyDescent="0.2">
      <c r="B232" s="2"/>
      <c r="F232" s="2"/>
    </row>
    <row r="233" spans="2:6" x14ac:dyDescent="0.2">
      <c r="B233" s="2"/>
      <c r="F233" s="2"/>
    </row>
    <row r="234" spans="2:6" x14ac:dyDescent="0.2">
      <c r="B234" s="2"/>
      <c r="F234" s="2"/>
    </row>
    <row r="235" spans="2:6" x14ac:dyDescent="0.2">
      <c r="B235" s="2"/>
      <c r="F235" s="2"/>
    </row>
    <row r="236" spans="2:6" x14ac:dyDescent="0.2">
      <c r="B236" s="2"/>
      <c r="F236" s="2"/>
    </row>
    <row r="237" spans="2:6" x14ac:dyDescent="0.2">
      <c r="B237" s="2"/>
      <c r="F237" s="2"/>
    </row>
    <row r="238" spans="2:6" x14ac:dyDescent="0.2">
      <c r="B238" s="2"/>
      <c r="F238" s="2"/>
    </row>
    <row r="239" spans="2:6" x14ac:dyDescent="0.2">
      <c r="B239" s="2"/>
      <c r="F239" s="2"/>
    </row>
    <row r="240" spans="2:6" x14ac:dyDescent="0.2">
      <c r="B240" s="2"/>
      <c r="F240" s="2"/>
    </row>
    <row r="241" spans="2:6" x14ac:dyDescent="0.2">
      <c r="B241" s="2"/>
      <c r="F241" s="2"/>
    </row>
    <row r="242" spans="2:6" x14ac:dyDescent="0.2">
      <c r="B242" s="2"/>
      <c r="F242" s="2"/>
    </row>
    <row r="243" spans="2:6" x14ac:dyDescent="0.2">
      <c r="B243" s="2"/>
      <c r="F243" s="2"/>
    </row>
    <row r="244" spans="2:6" x14ac:dyDescent="0.2">
      <c r="B244" s="2"/>
      <c r="F244" s="2"/>
    </row>
    <row r="245" spans="2:6" x14ac:dyDescent="0.2">
      <c r="B245" s="2"/>
      <c r="F245" s="2"/>
    </row>
    <row r="246" spans="2:6" x14ac:dyDescent="0.2">
      <c r="B246" s="2"/>
      <c r="F246" s="2"/>
    </row>
    <row r="247" spans="2:6" x14ac:dyDescent="0.2">
      <c r="B247" s="2"/>
      <c r="F247" s="2"/>
    </row>
    <row r="248" spans="2:6" x14ac:dyDescent="0.2">
      <c r="B248" s="2"/>
      <c r="F248" s="2"/>
    </row>
    <row r="249" spans="2:6" x14ac:dyDescent="0.2">
      <c r="B249" s="2"/>
      <c r="F249" s="2"/>
    </row>
    <row r="250" spans="2:6" x14ac:dyDescent="0.2">
      <c r="B250" s="2"/>
      <c r="F250" s="2"/>
    </row>
    <row r="251" spans="2:6" x14ac:dyDescent="0.2">
      <c r="B251" s="2"/>
      <c r="F251" s="2"/>
    </row>
    <row r="252" spans="2:6" x14ac:dyDescent="0.2">
      <c r="B252" s="2"/>
      <c r="F252" s="2"/>
    </row>
    <row r="253" spans="2:6" x14ac:dyDescent="0.2">
      <c r="B253" s="2"/>
      <c r="F253" s="2"/>
    </row>
    <row r="254" spans="2:6" x14ac:dyDescent="0.2">
      <c r="B254" s="2"/>
      <c r="F254" s="2"/>
    </row>
    <row r="255" spans="2:6" x14ac:dyDescent="0.2">
      <c r="B255" s="2"/>
      <c r="F255" s="2"/>
    </row>
    <row r="256" spans="2:6" x14ac:dyDescent="0.2">
      <c r="B256" s="2"/>
      <c r="F256" s="2"/>
    </row>
    <row r="257" spans="2:6" x14ac:dyDescent="0.2">
      <c r="B257" s="2"/>
      <c r="F257" s="2"/>
    </row>
    <row r="258" spans="2:6" x14ac:dyDescent="0.2">
      <c r="B258" s="2"/>
      <c r="F258" s="2"/>
    </row>
    <row r="259" spans="2:6" x14ac:dyDescent="0.2">
      <c r="B259" s="2"/>
      <c r="F259" s="2"/>
    </row>
    <row r="260" spans="2:6" x14ac:dyDescent="0.2">
      <c r="B260" s="2"/>
      <c r="F260" s="2"/>
    </row>
    <row r="261" spans="2:6" x14ac:dyDescent="0.2">
      <c r="B261" s="2"/>
      <c r="F261" s="2"/>
    </row>
    <row r="262" spans="2:6" x14ac:dyDescent="0.2">
      <c r="B262" s="2"/>
      <c r="F262" s="2"/>
    </row>
    <row r="263" spans="2:6" x14ac:dyDescent="0.2">
      <c r="B263" s="2"/>
      <c r="F263" s="2"/>
    </row>
    <row r="264" spans="2:6" x14ac:dyDescent="0.2">
      <c r="B264" s="2"/>
      <c r="F264" s="2"/>
    </row>
    <row r="265" spans="2:6" x14ac:dyDescent="0.2">
      <c r="B265" s="2"/>
      <c r="F265" s="2"/>
    </row>
    <row r="266" spans="2:6" x14ac:dyDescent="0.2">
      <c r="B266" s="2"/>
      <c r="F266" s="2"/>
    </row>
    <row r="267" spans="2:6" x14ac:dyDescent="0.2">
      <c r="B267" s="2"/>
      <c r="F267" s="2"/>
    </row>
    <row r="268" spans="2:6" x14ac:dyDescent="0.2">
      <c r="B268" s="2"/>
      <c r="F268" s="2"/>
    </row>
    <row r="269" spans="2:6" x14ac:dyDescent="0.2">
      <c r="B269" s="2"/>
      <c r="F269" s="2"/>
    </row>
    <row r="270" spans="2:6" x14ac:dyDescent="0.2">
      <c r="B270" s="2"/>
      <c r="F270" s="2"/>
    </row>
    <row r="271" spans="2:6" x14ac:dyDescent="0.2">
      <c r="B271" s="2"/>
      <c r="F271" s="2"/>
    </row>
    <row r="272" spans="2:6" x14ac:dyDescent="0.2">
      <c r="B272" s="2"/>
      <c r="F272" s="2"/>
    </row>
    <row r="273" spans="2:6" x14ac:dyDescent="0.2">
      <c r="B273" s="2"/>
      <c r="F273" s="2"/>
    </row>
    <row r="274" spans="2:6" x14ac:dyDescent="0.2">
      <c r="B274" s="2"/>
      <c r="F274" s="2"/>
    </row>
    <row r="275" spans="2:6" x14ac:dyDescent="0.2">
      <c r="B275" s="2"/>
      <c r="F275" s="2"/>
    </row>
    <row r="276" spans="2:6" x14ac:dyDescent="0.2">
      <c r="B276" s="2"/>
      <c r="F276" s="2"/>
    </row>
    <row r="277" spans="2:6" x14ac:dyDescent="0.2">
      <c r="B277" s="2"/>
      <c r="F277" s="2"/>
    </row>
    <row r="278" spans="2:6" x14ac:dyDescent="0.2">
      <c r="B278" s="2"/>
      <c r="F278" s="2"/>
    </row>
    <row r="279" spans="2:6" x14ac:dyDescent="0.2">
      <c r="B279" s="2"/>
      <c r="F279" s="2"/>
    </row>
    <row r="280" spans="2:6" x14ac:dyDescent="0.2">
      <c r="B280" s="2"/>
      <c r="F280" s="2"/>
    </row>
    <row r="281" spans="2:6" x14ac:dyDescent="0.2">
      <c r="B281" s="2"/>
      <c r="F281" s="2"/>
    </row>
    <row r="282" spans="2:6" x14ac:dyDescent="0.2">
      <c r="B282" s="2"/>
      <c r="F282" s="2"/>
    </row>
    <row r="283" spans="2:6" x14ac:dyDescent="0.2">
      <c r="B283" s="2"/>
      <c r="F283" s="2"/>
    </row>
    <row r="284" spans="2:6" x14ac:dyDescent="0.2">
      <c r="B284" s="2"/>
      <c r="F284" s="2"/>
    </row>
    <row r="285" spans="2:6" x14ac:dyDescent="0.2">
      <c r="B285" s="2"/>
      <c r="F285" s="2"/>
    </row>
    <row r="286" spans="2:6" x14ac:dyDescent="0.2">
      <c r="B286" s="2"/>
      <c r="F286" s="2"/>
    </row>
    <row r="287" spans="2:6" x14ac:dyDescent="0.2">
      <c r="B287" s="2"/>
      <c r="F287" s="2"/>
    </row>
    <row r="288" spans="2:6" x14ac:dyDescent="0.2">
      <c r="B288" s="2"/>
      <c r="F288" s="2"/>
    </row>
    <row r="289" spans="2:6" x14ac:dyDescent="0.2">
      <c r="B289" s="2"/>
      <c r="F289" s="2"/>
    </row>
    <row r="290" spans="2:6" x14ac:dyDescent="0.2">
      <c r="B290" s="2"/>
      <c r="F290" s="2"/>
    </row>
    <row r="291" spans="2:6" x14ac:dyDescent="0.2">
      <c r="B291" s="2"/>
      <c r="F291" s="2"/>
    </row>
    <row r="292" spans="2:6" x14ac:dyDescent="0.2">
      <c r="B292" s="2"/>
      <c r="F292" s="2"/>
    </row>
    <row r="293" spans="2:6" x14ac:dyDescent="0.2">
      <c r="B293" s="2"/>
      <c r="F293" s="2"/>
    </row>
    <row r="294" spans="2:6" x14ac:dyDescent="0.2">
      <c r="B294" s="2"/>
      <c r="F294" s="2"/>
    </row>
    <row r="295" spans="2:6" x14ac:dyDescent="0.2">
      <c r="B295" s="2"/>
      <c r="F295" s="2"/>
    </row>
    <row r="296" spans="2:6" x14ac:dyDescent="0.2">
      <c r="B296" s="2"/>
      <c r="F296" s="2"/>
    </row>
    <row r="297" spans="2:6" x14ac:dyDescent="0.2">
      <c r="B297" s="2"/>
      <c r="F297" s="2"/>
    </row>
    <row r="298" spans="2:6" x14ac:dyDescent="0.2">
      <c r="B298" s="2"/>
      <c r="F298" s="2"/>
    </row>
    <row r="299" spans="2:6" x14ac:dyDescent="0.2">
      <c r="B299" s="2"/>
      <c r="F299" s="2"/>
    </row>
    <row r="300" spans="2:6" x14ac:dyDescent="0.2">
      <c r="B300" s="2"/>
      <c r="F300" s="2"/>
    </row>
    <row r="301" spans="2:6" x14ac:dyDescent="0.2">
      <c r="B301" s="2"/>
      <c r="F301" s="2"/>
    </row>
    <row r="302" spans="2:6" x14ac:dyDescent="0.2">
      <c r="B302" s="2"/>
      <c r="F302" s="2"/>
    </row>
    <row r="303" spans="2:6" x14ac:dyDescent="0.2">
      <c r="B303" s="2"/>
      <c r="F303" s="2"/>
    </row>
    <row r="304" spans="2:6" x14ac:dyDescent="0.2">
      <c r="B304" s="2"/>
      <c r="F304" s="2"/>
    </row>
    <row r="305" spans="2:6" x14ac:dyDescent="0.2">
      <c r="B305" s="2"/>
      <c r="F305" s="2"/>
    </row>
    <row r="306" spans="2:6" x14ac:dyDescent="0.2">
      <c r="B306" s="2"/>
      <c r="F306" s="2"/>
    </row>
    <row r="307" spans="2:6" x14ac:dyDescent="0.2">
      <c r="B307" s="2"/>
      <c r="F307" s="2"/>
    </row>
    <row r="308" spans="2:6" x14ac:dyDescent="0.2">
      <c r="B308" s="2"/>
      <c r="F308" s="2"/>
    </row>
    <row r="309" spans="2:6" x14ac:dyDescent="0.2">
      <c r="B309" s="2"/>
      <c r="F309" s="2"/>
    </row>
    <row r="310" spans="2:6" x14ac:dyDescent="0.2">
      <c r="B310" s="2"/>
      <c r="F310" s="2"/>
    </row>
    <row r="311" spans="2:6" x14ac:dyDescent="0.2">
      <c r="B311" s="2"/>
      <c r="F311" s="2"/>
    </row>
    <row r="312" spans="2:6" x14ac:dyDescent="0.2">
      <c r="B312" s="2"/>
      <c r="F312" s="2"/>
    </row>
    <row r="313" spans="2:6" x14ac:dyDescent="0.2">
      <c r="B313" s="2"/>
      <c r="F313" s="2"/>
    </row>
    <row r="314" spans="2:6" x14ac:dyDescent="0.2">
      <c r="B314" s="2"/>
      <c r="F314" s="2"/>
    </row>
    <row r="315" spans="2:6" x14ac:dyDescent="0.2">
      <c r="B315" s="2"/>
      <c r="F315" s="2"/>
    </row>
    <row r="316" spans="2:6" x14ac:dyDescent="0.2">
      <c r="B316" s="2"/>
      <c r="F316" s="2"/>
    </row>
    <row r="317" spans="2:6" x14ac:dyDescent="0.2">
      <c r="B317" s="2"/>
      <c r="F317" s="2"/>
    </row>
    <row r="318" spans="2:6" x14ac:dyDescent="0.2">
      <c r="B318" s="2"/>
      <c r="F318" s="2"/>
    </row>
    <row r="319" spans="2:6" x14ac:dyDescent="0.2">
      <c r="B319" s="2"/>
      <c r="F319" s="2"/>
    </row>
    <row r="320" spans="2:6" x14ac:dyDescent="0.2">
      <c r="B320" s="2"/>
      <c r="F320" s="2"/>
    </row>
    <row r="321" spans="2:6" x14ac:dyDescent="0.2">
      <c r="B321" s="2"/>
      <c r="F321" s="2"/>
    </row>
    <row r="322" spans="2:6" x14ac:dyDescent="0.2">
      <c r="B322" s="2"/>
      <c r="F322" s="2"/>
    </row>
    <row r="323" spans="2:6" x14ac:dyDescent="0.2">
      <c r="B323" s="2"/>
      <c r="F323" s="2"/>
    </row>
    <row r="324" spans="2:6" x14ac:dyDescent="0.2">
      <c r="B324" s="2"/>
      <c r="F324" s="2"/>
    </row>
    <row r="325" spans="2:6" x14ac:dyDescent="0.2">
      <c r="B325" s="2"/>
      <c r="F325" s="2"/>
    </row>
    <row r="326" spans="2:6" x14ac:dyDescent="0.2">
      <c r="B326" s="2"/>
      <c r="F326" s="2"/>
    </row>
    <row r="327" spans="2:6" x14ac:dyDescent="0.2">
      <c r="B327" s="2"/>
      <c r="F327" s="2"/>
    </row>
    <row r="328" spans="2:6" x14ac:dyDescent="0.2">
      <c r="B328" s="2"/>
      <c r="F328" s="2"/>
    </row>
    <row r="329" spans="2:6" x14ac:dyDescent="0.2">
      <c r="B329" s="2"/>
      <c r="F329" s="2"/>
    </row>
    <row r="330" spans="2:6" x14ac:dyDescent="0.2">
      <c r="B330" s="2"/>
      <c r="F330" s="2"/>
    </row>
    <row r="331" spans="2:6" x14ac:dyDescent="0.2">
      <c r="B331" s="2"/>
      <c r="F331" s="2"/>
    </row>
    <row r="332" spans="2:6" x14ac:dyDescent="0.2">
      <c r="B332" s="2"/>
      <c r="F332" s="2"/>
    </row>
    <row r="333" spans="2:6" x14ac:dyDescent="0.2">
      <c r="B333" s="2"/>
      <c r="F333" s="2"/>
    </row>
    <row r="334" spans="2:6" x14ac:dyDescent="0.2">
      <c r="B334" s="2"/>
      <c r="F334" s="2"/>
    </row>
    <row r="335" spans="2:6" x14ac:dyDescent="0.2">
      <c r="B335" s="2"/>
      <c r="F335" s="2"/>
    </row>
    <row r="336" spans="2:6" x14ac:dyDescent="0.2">
      <c r="B336" s="2"/>
      <c r="F336" s="2"/>
    </row>
    <row r="337" spans="2:6" x14ac:dyDescent="0.2">
      <c r="B337" s="2"/>
      <c r="F337" s="2"/>
    </row>
    <row r="338" spans="2:6" x14ac:dyDescent="0.2">
      <c r="B338" s="2"/>
      <c r="F338" s="2"/>
    </row>
    <row r="339" spans="2:6" x14ac:dyDescent="0.2">
      <c r="B339" s="2"/>
      <c r="F339" s="2"/>
    </row>
    <row r="340" spans="2:6" x14ac:dyDescent="0.2">
      <c r="B340" s="2"/>
      <c r="F340" s="2"/>
    </row>
    <row r="341" spans="2:6" x14ac:dyDescent="0.2">
      <c r="B341" s="2"/>
      <c r="F341" s="2"/>
    </row>
    <row r="342" spans="2:6" x14ac:dyDescent="0.2">
      <c r="B342" s="2"/>
      <c r="F342" s="2"/>
    </row>
    <row r="343" spans="2:6" x14ac:dyDescent="0.2">
      <c r="B343" s="2"/>
      <c r="F343" s="2"/>
    </row>
    <row r="344" spans="2:6" x14ac:dyDescent="0.2">
      <c r="B344" s="2"/>
      <c r="F344" s="2"/>
    </row>
    <row r="345" spans="2:6" x14ac:dyDescent="0.2">
      <c r="B345" s="2"/>
      <c r="F345" s="2"/>
    </row>
    <row r="346" spans="2:6" x14ac:dyDescent="0.2">
      <c r="B346" s="2"/>
      <c r="F346" s="2"/>
    </row>
    <row r="347" spans="2:6" x14ac:dyDescent="0.2">
      <c r="B347" s="2"/>
      <c r="F347" s="2"/>
    </row>
    <row r="348" spans="2:6" x14ac:dyDescent="0.2">
      <c r="B348" s="2"/>
      <c r="F348" s="2"/>
    </row>
    <row r="349" spans="2:6" x14ac:dyDescent="0.2">
      <c r="B349" s="2"/>
      <c r="F349" s="2"/>
    </row>
    <row r="350" spans="2:6" x14ac:dyDescent="0.2">
      <c r="B350" s="2"/>
      <c r="F350" s="2"/>
    </row>
    <row r="351" spans="2:6" x14ac:dyDescent="0.2">
      <c r="B351" s="2"/>
      <c r="F351" s="2"/>
    </row>
    <row r="352" spans="2:6" x14ac:dyDescent="0.2">
      <c r="B352" s="2"/>
      <c r="F352" s="2"/>
    </row>
    <row r="353" spans="2:6" x14ac:dyDescent="0.2">
      <c r="B353" s="2"/>
      <c r="F353" s="2"/>
    </row>
    <row r="354" spans="2:6" x14ac:dyDescent="0.2">
      <c r="B354" s="2"/>
      <c r="F354" s="2"/>
    </row>
    <row r="355" spans="2:6" x14ac:dyDescent="0.2">
      <c r="B355" s="2"/>
      <c r="F355" s="2"/>
    </row>
    <row r="356" spans="2:6" x14ac:dyDescent="0.2">
      <c r="B356" s="2"/>
      <c r="F356" s="2"/>
    </row>
    <row r="357" spans="2:6" x14ac:dyDescent="0.2">
      <c r="B357" s="2"/>
      <c r="F357" s="2"/>
    </row>
    <row r="358" spans="2:6" x14ac:dyDescent="0.2">
      <c r="B358" s="2"/>
      <c r="F358" s="2"/>
    </row>
    <row r="359" spans="2:6" x14ac:dyDescent="0.2">
      <c r="B359" s="2"/>
      <c r="F359" s="2"/>
    </row>
    <row r="360" spans="2:6" x14ac:dyDescent="0.2">
      <c r="B360" s="2"/>
      <c r="F360" s="2"/>
    </row>
    <row r="361" spans="2:6" x14ac:dyDescent="0.2">
      <c r="B361" s="2"/>
      <c r="F361" s="2"/>
    </row>
    <row r="362" spans="2:6" x14ac:dyDescent="0.2">
      <c r="B362" s="2"/>
      <c r="F362" s="2"/>
    </row>
    <row r="363" spans="2:6" x14ac:dyDescent="0.2">
      <c r="B363" s="2"/>
      <c r="F363" s="2"/>
    </row>
    <row r="364" spans="2:6" x14ac:dyDescent="0.2">
      <c r="B364" s="2"/>
      <c r="F364" s="2"/>
    </row>
    <row r="365" spans="2:6" x14ac:dyDescent="0.2">
      <c r="B365" s="2"/>
      <c r="F365" s="2"/>
    </row>
    <row r="366" spans="2:6" x14ac:dyDescent="0.2">
      <c r="B366" s="2"/>
      <c r="F366" s="2"/>
    </row>
    <row r="367" spans="2:6" x14ac:dyDescent="0.2">
      <c r="B367" s="2"/>
      <c r="F367" s="2"/>
    </row>
    <row r="368" spans="2:6" x14ac:dyDescent="0.2">
      <c r="B368" s="2"/>
      <c r="F368" s="2"/>
    </row>
    <row r="369" spans="2:6" x14ac:dyDescent="0.2">
      <c r="B369" s="2"/>
      <c r="F369" s="2"/>
    </row>
    <row r="370" spans="2:6" x14ac:dyDescent="0.2">
      <c r="B370" s="2"/>
      <c r="F370" s="2"/>
    </row>
    <row r="371" spans="2:6" x14ac:dyDescent="0.2">
      <c r="B371" s="2"/>
      <c r="F371" s="2"/>
    </row>
    <row r="372" spans="2:6" x14ac:dyDescent="0.2">
      <c r="B372" s="2"/>
      <c r="F372" s="2"/>
    </row>
    <row r="373" spans="2:6" x14ac:dyDescent="0.2">
      <c r="B373" s="2"/>
      <c r="F373" s="2"/>
    </row>
    <row r="374" spans="2:6" x14ac:dyDescent="0.2">
      <c r="B374" s="2"/>
      <c r="F374" s="2"/>
    </row>
    <row r="375" spans="2:6" x14ac:dyDescent="0.2">
      <c r="B375" s="2"/>
      <c r="F375" s="2"/>
    </row>
    <row r="376" spans="2:6" x14ac:dyDescent="0.2">
      <c r="B376" s="2"/>
      <c r="F376" s="2"/>
    </row>
    <row r="377" spans="2:6" x14ac:dyDescent="0.2">
      <c r="B377" s="2"/>
      <c r="F377" s="2"/>
    </row>
    <row r="378" spans="2:6" x14ac:dyDescent="0.2">
      <c r="B378" s="2"/>
      <c r="F378" s="2"/>
    </row>
    <row r="379" spans="2:6" x14ac:dyDescent="0.2">
      <c r="B379" s="2"/>
      <c r="F379" s="2"/>
    </row>
    <row r="380" spans="2:6" x14ac:dyDescent="0.2">
      <c r="B380" s="2"/>
      <c r="F380" s="2"/>
    </row>
    <row r="381" spans="2:6" x14ac:dyDescent="0.2">
      <c r="B381" s="2"/>
      <c r="F381" s="2"/>
    </row>
    <row r="382" spans="2:6" x14ac:dyDescent="0.2">
      <c r="B382" s="2"/>
      <c r="F382" s="2"/>
    </row>
    <row r="383" spans="2:6" x14ac:dyDescent="0.2">
      <c r="B383" s="2"/>
      <c r="F383" s="2"/>
    </row>
    <row r="384" spans="2:6" x14ac:dyDescent="0.2">
      <c r="B384" s="2"/>
      <c r="F384" s="2"/>
    </row>
    <row r="385" spans="2:6" x14ac:dyDescent="0.2">
      <c r="B385" s="2"/>
      <c r="F385" s="2"/>
    </row>
    <row r="386" spans="2:6" x14ac:dyDescent="0.2">
      <c r="B386" s="2"/>
      <c r="F386" s="2"/>
    </row>
    <row r="387" spans="2:6" x14ac:dyDescent="0.2">
      <c r="B387" s="2"/>
      <c r="F387" s="2"/>
    </row>
    <row r="388" spans="2:6" x14ac:dyDescent="0.2">
      <c r="B388" s="2"/>
      <c r="F388" s="2"/>
    </row>
    <row r="389" spans="2:6" x14ac:dyDescent="0.2">
      <c r="B389" s="2"/>
      <c r="F389" s="2"/>
    </row>
    <row r="390" spans="2:6" x14ac:dyDescent="0.2">
      <c r="B390" s="2"/>
      <c r="F390" s="2"/>
    </row>
    <row r="391" spans="2:6" x14ac:dyDescent="0.2">
      <c r="B391" s="2"/>
      <c r="F391" s="2"/>
    </row>
    <row r="392" spans="2:6" x14ac:dyDescent="0.2">
      <c r="B392" s="2"/>
      <c r="F392" s="2"/>
    </row>
    <row r="393" spans="2:6" x14ac:dyDescent="0.2">
      <c r="B393" s="2"/>
      <c r="F393" s="2"/>
    </row>
    <row r="394" spans="2:6" x14ac:dyDescent="0.2">
      <c r="B394" s="2"/>
      <c r="F394" s="2"/>
    </row>
    <row r="395" spans="2:6" x14ac:dyDescent="0.2">
      <c r="B395" s="2"/>
      <c r="F395" s="2"/>
    </row>
    <row r="396" spans="2:6" x14ac:dyDescent="0.2">
      <c r="B396" s="2"/>
      <c r="F396" s="2"/>
    </row>
    <row r="397" spans="2:6" x14ac:dyDescent="0.2">
      <c r="B397" s="2"/>
      <c r="F397" s="2"/>
    </row>
    <row r="398" spans="2:6" x14ac:dyDescent="0.2">
      <c r="B398" s="2"/>
      <c r="F398" s="2"/>
    </row>
    <row r="399" spans="2:6" x14ac:dyDescent="0.2">
      <c r="B399" s="2"/>
      <c r="F399" s="2"/>
    </row>
    <row r="400" spans="2:6" x14ac:dyDescent="0.2">
      <c r="B400" s="2"/>
      <c r="F400" s="2"/>
    </row>
    <row r="401" spans="2:6" x14ac:dyDescent="0.2">
      <c r="B401" s="2"/>
      <c r="F401" s="2"/>
    </row>
    <row r="402" spans="2:6" x14ac:dyDescent="0.2">
      <c r="B402" s="2"/>
      <c r="F402" s="2"/>
    </row>
    <row r="403" spans="2:6" x14ac:dyDescent="0.2">
      <c r="B403" s="2"/>
      <c r="F403" s="2"/>
    </row>
    <row r="404" spans="2:6" x14ac:dyDescent="0.2">
      <c r="B404" s="2"/>
      <c r="F404" s="2"/>
    </row>
    <row r="405" spans="2:6" x14ac:dyDescent="0.2">
      <c r="B405" s="2"/>
      <c r="F405" s="2"/>
    </row>
    <row r="406" spans="2:6" x14ac:dyDescent="0.2">
      <c r="B406" s="2"/>
      <c r="F406" s="2"/>
    </row>
    <row r="407" spans="2:6" x14ac:dyDescent="0.2">
      <c r="B407" s="2"/>
      <c r="F407" s="2"/>
    </row>
    <row r="408" spans="2:6" x14ac:dyDescent="0.2">
      <c r="B408" s="2"/>
      <c r="F408" s="2"/>
    </row>
    <row r="409" spans="2:6" x14ac:dyDescent="0.2">
      <c r="B409" s="2"/>
      <c r="F409" s="2"/>
    </row>
    <row r="410" spans="2:6" x14ac:dyDescent="0.2">
      <c r="B410" s="2"/>
      <c r="F410" s="2"/>
    </row>
    <row r="411" spans="2:6" x14ac:dyDescent="0.2">
      <c r="B411" s="2"/>
      <c r="F411" s="2"/>
    </row>
    <row r="412" spans="2:6" x14ac:dyDescent="0.2">
      <c r="B412" s="2"/>
      <c r="F412" s="2"/>
    </row>
    <row r="413" spans="2:6" x14ac:dyDescent="0.2">
      <c r="B413" s="2"/>
      <c r="F413" s="2"/>
    </row>
    <row r="414" spans="2:6" x14ac:dyDescent="0.2">
      <c r="B414" s="2"/>
      <c r="F414" s="2"/>
    </row>
    <row r="415" spans="2:6" x14ac:dyDescent="0.2">
      <c r="B415" s="2"/>
      <c r="F415" s="2"/>
    </row>
    <row r="416" spans="2:6" x14ac:dyDescent="0.2">
      <c r="B416" s="2"/>
      <c r="F416" s="2"/>
    </row>
    <row r="417" spans="2:6" x14ac:dyDescent="0.2">
      <c r="B417" s="2"/>
      <c r="F417" s="2"/>
    </row>
    <row r="418" spans="2:6" x14ac:dyDescent="0.2">
      <c r="B418" s="2"/>
      <c r="F418" s="2"/>
    </row>
    <row r="419" spans="2:6" x14ac:dyDescent="0.2">
      <c r="B419" s="2"/>
      <c r="F419" s="2"/>
    </row>
    <row r="420" spans="2:6" x14ac:dyDescent="0.2">
      <c r="B420" s="2"/>
      <c r="F420" s="2"/>
    </row>
    <row r="421" spans="2:6" x14ac:dyDescent="0.2">
      <c r="B421" s="2"/>
      <c r="F421" s="2"/>
    </row>
    <row r="422" spans="2:6" x14ac:dyDescent="0.2">
      <c r="B422" s="2"/>
      <c r="F422" s="2"/>
    </row>
    <row r="423" spans="2:6" x14ac:dyDescent="0.2">
      <c r="B423" s="2"/>
      <c r="F423" s="2"/>
    </row>
    <row r="424" spans="2:6" x14ac:dyDescent="0.2">
      <c r="B424" s="2"/>
      <c r="F424" s="2"/>
    </row>
    <row r="425" spans="2:6" x14ac:dyDescent="0.2">
      <c r="B425" s="2"/>
      <c r="F425" s="2"/>
    </row>
    <row r="426" spans="2:6" x14ac:dyDescent="0.2">
      <c r="B426" s="2"/>
      <c r="F426" s="2"/>
    </row>
    <row r="427" spans="2:6" x14ac:dyDescent="0.2">
      <c r="B427" s="2"/>
      <c r="F427" s="2"/>
    </row>
    <row r="428" spans="2:6" x14ac:dyDescent="0.2">
      <c r="B428" s="2"/>
      <c r="F428" s="2"/>
    </row>
    <row r="429" spans="2:6" x14ac:dyDescent="0.2">
      <c r="B429" s="2"/>
      <c r="F429" s="2"/>
    </row>
    <row r="430" spans="2:6" x14ac:dyDescent="0.2">
      <c r="B430" s="2"/>
      <c r="F430" s="2"/>
    </row>
    <row r="431" spans="2:6" x14ac:dyDescent="0.2">
      <c r="B431" s="2"/>
      <c r="F431" s="2"/>
    </row>
    <row r="432" spans="2:6" x14ac:dyDescent="0.2">
      <c r="B432" s="2"/>
      <c r="F432" s="2"/>
    </row>
    <row r="433" spans="2:6" x14ac:dyDescent="0.2">
      <c r="B433" s="2"/>
      <c r="F433" s="2"/>
    </row>
    <row r="434" spans="2:6" x14ac:dyDescent="0.2">
      <c r="B434" s="2"/>
      <c r="F434" s="2"/>
    </row>
    <row r="435" spans="2:6" x14ac:dyDescent="0.2">
      <c r="B435" s="2"/>
      <c r="F435" s="2"/>
    </row>
    <row r="436" spans="2:6" x14ac:dyDescent="0.2">
      <c r="B436" s="2"/>
      <c r="F436" s="2"/>
    </row>
    <row r="437" spans="2:6" x14ac:dyDescent="0.2">
      <c r="B437" s="2"/>
      <c r="F437" s="2"/>
    </row>
    <row r="438" spans="2:6" x14ac:dyDescent="0.2">
      <c r="B438" s="2"/>
      <c r="F438" s="2"/>
    </row>
    <row r="439" spans="2:6" x14ac:dyDescent="0.2">
      <c r="B439" s="2"/>
      <c r="F439" s="2"/>
    </row>
    <row r="440" spans="2:6" x14ac:dyDescent="0.2">
      <c r="B440" s="2"/>
      <c r="F440" s="2"/>
    </row>
    <row r="441" spans="2:6" x14ac:dyDescent="0.2">
      <c r="B441" s="2"/>
      <c r="F441" s="2"/>
    </row>
    <row r="442" spans="2:6" x14ac:dyDescent="0.2">
      <c r="B442" s="2"/>
      <c r="F442" s="2"/>
    </row>
    <row r="443" spans="2:6" x14ac:dyDescent="0.2">
      <c r="B443" s="2"/>
      <c r="F443" s="2"/>
    </row>
    <row r="444" spans="2:6" x14ac:dyDescent="0.2">
      <c r="B444" s="2"/>
      <c r="F444" s="2"/>
    </row>
    <row r="445" spans="2:6" x14ac:dyDescent="0.2">
      <c r="B445" s="2"/>
      <c r="F445" s="2"/>
    </row>
    <row r="446" spans="2:6" x14ac:dyDescent="0.2">
      <c r="B446" s="2"/>
      <c r="F446" s="2"/>
    </row>
    <row r="447" spans="2:6" x14ac:dyDescent="0.2">
      <c r="B447" s="2"/>
      <c r="F447" s="2"/>
    </row>
    <row r="448" spans="2:6" x14ac:dyDescent="0.2">
      <c r="B448" s="2"/>
      <c r="F448" s="2"/>
    </row>
    <row r="449" spans="2:6" x14ac:dyDescent="0.2">
      <c r="B449" s="2"/>
      <c r="F449" s="2"/>
    </row>
    <row r="450" spans="2:6" x14ac:dyDescent="0.2">
      <c r="B450" s="2"/>
      <c r="F450" s="2"/>
    </row>
    <row r="451" spans="2:6" x14ac:dyDescent="0.2">
      <c r="B451" s="2"/>
      <c r="F451" s="2"/>
    </row>
    <row r="452" spans="2:6" x14ac:dyDescent="0.2">
      <c r="B452" s="2"/>
      <c r="F452" s="2"/>
    </row>
    <row r="453" spans="2:6" x14ac:dyDescent="0.2">
      <c r="B453" s="2"/>
      <c r="F453" s="2"/>
    </row>
    <row r="454" spans="2:6" x14ac:dyDescent="0.2">
      <c r="B454" s="2"/>
      <c r="F454" s="2"/>
    </row>
    <row r="455" spans="2:6" x14ac:dyDescent="0.2">
      <c r="B455" s="2"/>
      <c r="F455" s="2"/>
    </row>
    <row r="456" spans="2:6" x14ac:dyDescent="0.2">
      <c r="B456" s="2"/>
      <c r="F456" s="2"/>
    </row>
    <row r="457" spans="2:6" x14ac:dyDescent="0.2">
      <c r="B457" s="2"/>
      <c r="F457" s="2"/>
    </row>
    <row r="458" spans="2:6" x14ac:dyDescent="0.2">
      <c r="B458" s="2"/>
      <c r="F458" s="2"/>
    </row>
    <row r="459" spans="2:6" x14ac:dyDescent="0.2">
      <c r="B459" s="2"/>
      <c r="F459" s="2"/>
    </row>
    <row r="460" spans="2:6" x14ac:dyDescent="0.2">
      <c r="B460" s="2"/>
      <c r="F460" s="2"/>
    </row>
    <row r="461" spans="2:6" x14ac:dyDescent="0.2">
      <c r="B461" s="2"/>
      <c r="F461" s="2"/>
    </row>
    <row r="462" spans="2:6" x14ac:dyDescent="0.2">
      <c r="B462" s="2"/>
      <c r="F462" s="2"/>
    </row>
    <row r="463" spans="2:6" x14ac:dyDescent="0.2">
      <c r="B463" s="2"/>
      <c r="F463" s="2"/>
    </row>
    <row r="464" spans="2:6" x14ac:dyDescent="0.2">
      <c r="B464" s="2"/>
      <c r="F464" s="2"/>
    </row>
    <row r="465" spans="2:6" x14ac:dyDescent="0.2">
      <c r="B465" s="2"/>
      <c r="F465" s="2"/>
    </row>
    <row r="466" spans="2:6" x14ac:dyDescent="0.2">
      <c r="B466" s="2"/>
      <c r="F466" s="2"/>
    </row>
    <row r="467" spans="2:6" x14ac:dyDescent="0.2">
      <c r="B467" s="2"/>
      <c r="F467" s="2"/>
    </row>
    <row r="468" spans="2:6" x14ac:dyDescent="0.2">
      <c r="B468" s="2"/>
      <c r="F468" s="2"/>
    </row>
    <row r="469" spans="2:6" x14ac:dyDescent="0.2">
      <c r="B469" s="2"/>
      <c r="F469" s="2"/>
    </row>
    <row r="470" spans="2:6" x14ac:dyDescent="0.2">
      <c r="B470" s="2"/>
      <c r="F470" s="2"/>
    </row>
    <row r="471" spans="2:6" x14ac:dyDescent="0.2">
      <c r="B471" s="2"/>
      <c r="F471" s="2"/>
    </row>
    <row r="472" spans="2:6" x14ac:dyDescent="0.2">
      <c r="B472" s="2"/>
      <c r="F472" s="2"/>
    </row>
    <row r="473" spans="2:6" x14ac:dyDescent="0.2">
      <c r="B473" s="2"/>
      <c r="F473" s="2"/>
    </row>
    <row r="474" spans="2:6" x14ac:dyDescent="0.2">
      <c r="B474" s="2"/>
      <c r="F474" s="2"/>
    </row>
    <row r="475" spans="2:6" x14ac:dyDescent="0.2">
      <c r="B475" s="2"/>
      <c r="F475" s="2"/>
    </row>
    <row r="476" spans="2:6" x14ac:dyDescent="0.2">
      <c r="B476" s="2"/>
      <c r="F476" s="2"/>
    </row>
    <row r="477" spans="2:6" x14ac:dyDescent="0.2">
      <c r="B477" s="2"/>
      <c r="F477" s="2"/>
    </row>
    <row r="478" spans="2:6" x14ac:dyDescent="0.2">
      <c r="B478" s="2"/>
      <c r="F478" s="2"/>
    </row>
    <row r="479" spans="2:6" x14ac:dyDescent="0.2">
      <c r="B479" s="2"/>
      <c r="F479" s="2"/>
    </row>
    <row r="480" spans="2:6" x14ac:dyDescent="0.2">
      <c r="B480" s="2"/>
      <c r="F480" s="2"/>
    </row>
    <row r="481" spans="2:6" x14ac:dyDescent="0.2">
      <c r="B481" s="2"/>
      <c r="F481" s="2"/>
    </row>
    <row r="482" spans="2:6" x14ac:dyDescent="0.2">
      <c r="B482" s="2"/>
      <c r="F482" s="2"/>
    </row>
    <row r="483" spans="2:6" x14ac:dyDescent="0.2">
      <c r="B483" s="2"/>
      <c r="F483" s="2"/>
    </row>
    <row r="484" spans="2:6" x14ac:dyDescent="0.2">
      <c r="B484" s="2"/>
      <c r="F484" s="2"/>
    </row>
    <row r="485" spans="2:6" x14ac:dyDescent="0.2">
      <c r="B485" s="2"/>
      <c r="F485" s="2"/>
    </row>
    <row r="486" spans="2:6" x14ac:dyDescent="0.2">
      <c r="B486" s="2"/>
      <c r="F486" s="2"/>
    </row>
    <row r="487" spans="2:6" x14ac:dyDescent="0.2">
      <c r="B487" s="2"/>
      <c r="F487" s="2"/>
    </row>
    <row r="488" spans="2:6" x14ac:dyDescent="0.2">
      <c r="B488" s="2"/>
      <c r="F488" s="2"/>
    </row>
    <row r="489" spans="2:6" x14ac:dyDescent="0.2">
      <c r="B489" s="2"/>
      <c r="F489" s="2"/>
    </row>
    <row r="490" spans="2:6" x14ac:dyDescent="0.2">
      <c r="B490" s="2"/>
      <c r="F490" s="2"/>
    </row>
    <row r="491" spans="2:6" x14ac:dyDescent="0.2">
      <c r="B491" s="2"/>
      <c r="F491" s="2"/>
    </row>
    <row r="492" spans="2:6" x14ac:dyDescent="0.2">
      <c r="B492" s="2"/>
      <c r="F492" s="2"/>
    </row>
    <row r="493" spans="2:6" x14ac:dyDescent="0.2">
      <c r="B493" s="2"/>
      <c r="F493" s="2"/>
    </row>
    <row r="494" spans="2:6" x14ac:dyDescent="0.2">
      <c r="B494" s="2"/>
      <c r="F494" s="2"/>
    </row>
    <row r="495" spans="2:6" x14ac:dyDescent="0.2">
      <c r="B495" s="2"/>
      <c r="F495" s="2"/>
    </row>
    <row r="496" spans="2:6" x14ac:dyDescent="0.2">
      <c r="B496" s="2"/>
      <c r="F496" s="2"/>
    </row>
    <row r="497" spans="2:6" x14ac:dyDescent="0.2">
      <c r="B497" s="2"/>
      <c r="F497" s="2"/>
    </row>
    <row r="498" spans="2:6" x14ac:dyDescent="0.2">
      <c r="B498" s="2"/>
      <c r="F498" s="2"/>
    </row>
    <row r="499" spans="2:6" x14ac:dyDescent="0.2">
      <c r="B499" s="2"/>
      <c r="F499" s="2"/>
    </row>
    <row r="500" spans="2:6" x14ac:dyDescent="0.2">
      <c r="B500" s="2"/>
      <c r="F500" s="2"/>
    </row>
    <row r="501" spans="2:6" x14ac:dyDescent="0.2">
      <c r="B501" s="2"/>
      <c r="F501" s="2"/>
    </row>
    <row r="502" spans="2:6" x14ac:dyDescent="0.2">
      <c r="B502" s="2"/>
      <c r="F502" s="2"/>
    </row>
    <row r="503" spans="2:6" x14ac:dyDescent="0.2">
      <c r="B503" s="2"/>
      <c r="F503" s="2"/>
    </row>
    <row r="504" spans="2:6" x14ac:dyDescent="0.2">
      <c r="B504" s="2"/>
      <c r="F504" s="2"/>
    </row>
    <row r="505" spans="2:6" x14ac:dyDescent="0.2">
      <c r="B505" s="2"/>
      <c r="F505" s="2"/>
    </row>
    <row r="506" spans="2:6" x14ac:dyDescent="0.2">
      <c r="B506" s="2"/>
      <c r="F506" s="2"/>
    </row>
    <row r="507" spans="2:6" x14ac:dyDescent="0.2">
      <c r="B507" s="2"/>
      <c r="F507" s="2"/>
    </row>
    <row r="508" spans="2:6" x14ac:dyDescent="0.2">
      <c r="B508" s="2"/>
      <c r="F508" s="2"/>
    </row>
    <row r="509" spans="2:6" x14ac:dyDescent="0.2">
      <c r="B509" s="2"/>
      <c r="F509" s="2"/>
    </row>
    <row r="510" spans="2:6" x14ac:dyDescent="0.2">
      <c r="B510" s="2"/>
      <c r="F510" s="2"/>
    </row>
    <row r="511" spans="2:6" x14ac:dyDescent="0.2">
      <c r="B511" s="2"/>
      <c r="F511" s="2"/>
    </row>
    <row r="512" spans="2:6" x14ac:dyDescent="0.2">
      <c r="B512" s="2"/>
      <c r="F512" s="2"/>
    </row>
    <row r="513" spans="2:6" x14ac:dyDescent="0.2">
      <c r="B513" s="2"/>
      <c r="F513" s="2"/>
    </row>
    <row r="514" spans="2:6" x14ac:dyDescent="0.2">
      <c r="B514" s="2"/>
      <c r="F514" s="2"/>
    </row>
    <row r="515" spans="2:6" x14ac:dyDescent="0.2">
      <c r="B515" s="2"/>
      <c r="F515" s="2"/>
    </row>
    <row r="516" spans="2:6" x14ac:dyDescent="0.2">
      <c r="B516" s="2"/>
      <c r="F516" s="2"/>
    </row>
    <row r="517" spans="2:6" x14ac:dyDescent="0.2">
      <c r="B517" s="2"/>
      <c r="F517" s="2"/>
    </row>
    <row r="518" spans="2:6" x14ac:dyDescent="0.2">
      <c r="B518" s="2"/>
      <c r="F518" s="2"/>
    </row>
    <row r="519" spans="2:6" x14ac:dyDescent="0.2">
      <c r="B519" s="2"/>
      <c r="F519" s="2"/>
    </row>
    <row r="520" spans="2:6" x14ac:dyDescent="0.2">
      <c r="B520" s="2"/>
      <c r="F520" s="2"/>
    </row>
    <row r="521" spans="2:6" x14ac:dyDescent="0.2">
      <c r="B521" s="2"/>
      <c r="F521" s="2"/>
    </row>
    <row r="522" spans="2:6" x14ac:dyDescent="0.2">
      <c r="B522" s="2"/>
      <c r="F522" s="2"/>
    </row>
    <row r="523" spans="2:6" x14ac:dyDescent="0.2">
      <c r="B523" s="2"/>
      <c r="F523" s="2"/>
    </row>
    <row r="524" spans="2:6" x14ac:dyDescent="0.2">
      <c r="B524" s="2"/>
      <c r="F524" s="2"/>
    </row>
    <row r="525" spans="2:6" x14ac:dyDescent="0.2">
      <c r="B525" s="2"/>
      <c r="F525" s="2"/>
    </row>
    <row r="526" spans="2:6" x14ac:dyDescent="0.2">
      <c r="B526" s="2"/>
      <c r="F526" s="2"/>
    </row>
    <row r="527" spans="2:6" x14ac:dyDescent="0.2">
      <c r="B527" s="2"/>
      <c r="F527" s="2"/>
    </row>
    <row r="528" spans="2:6" x14ac:dyDescent="0.2">
      <c r="B528" s="2"/>
      <c r="F528" s="2"/>
    </row>
    <row r="529" spans="2:6" x14ac:dyDescent="0.2">
      <c r="B529" s="2"/>
      <c r="F529" s="2"/>
    </row>
    <row r="530" spans="2:6" x14ac:dyDescent="0.2">
      <c r="B530" s="2"/>
      <c r="F530" s="2"/>
    </row>
    <row r="531" spans="2:6" x14ac:dyDescent="0.2">
      <c r="B531" s="2"/>
      <c r="F531" s="2"/>
    </row>
    <row r="532" spans="2:6" x14ac:dyDescent="0.2">
      <c r="B532" s="2"/>
      <c r="F532" s="2"/>
    </row>
    <row r="533" spans="2:6" x14ac:dyDescent="0.2">
      <c r="B533" s="2"/>
      <c r="F533" s="2"/>
    </row>
    <row r="534" spans="2:6" x14ac:dyDescent="0.2">
      <c r="B534" s="2"/>
      <c r="F534" s="2"/>
    </row>
    <row r="535" spans="2:6" x14ac:dyDescent="0.2">
      <c r="B535" s="2"/>
      <c r="F535" s="2"/>
    </row>
    <row r="536" spans="2:6" x14ac:dyDescent="0.2">
      <c r="B536" s="2"/>
      <c r="F536" s="2"/>
    </row>
    <row r="537" spans="2:6" x14ac:dyDescent="0.2">
      <c r="B537" s="2"/>
      <c r="F537" s="2"/>
    </row>
    <row r="538" spans="2:6" x14ac:dyDescent="0.2">
      <c r="B538" s="2"/>
      <c r="F538" s="2"/>
    </row>
    <row r="539" spans="2:6" x14ac:dyDescent="0.2">
      <c r="B539" s="2"/>
      <c r="F539" s="2"/>
    </row>
    <row r="540" spans="2:6" x14ac:dyDescent="0.2">
      <c r="B540" s="2"/>
      <c r="F540" s="2"/>
    </row>
    <row r="541" spans="2:6" x14ac:dyDescent="0.2">
      <c r="B541" s="2"/>
      <c r="F541" s="2"/>
    </row>
    <row r="542" spans="2:6" x14ac:dyDescent="0.2">
      <c r="B542" s="2"/>
      <c r="F542" s="2"/>
    </row>
    <row r="543" spans="2:6" x14ac:dyDescent="0.2">
      <c r="B543" s="2"/>
      <c r="F543" s="2"/>
    </row>
    <row r="544" spans="2:6" x14ac:dyDescent="0.2">
      <c r="B544" s="2"/>
      <c r="F544" s="2"/>
    </row>
    <row r="545" spans="2:6" x14ac:dyDescent="0.2">
      <c r="B545" s="2"/>
      <c r="F545" s="2"/>
    </row>
    <row r="546" spans="2:6" x14ac:dyDescent="0.2">
      <c r="B546" s="2"/>
      <c r="F546" s="2"/>
    </row>
    <row r="547" spans="2:6" x14ac:dyDescent="0.2">
      <c r="B547" s="2"/>
      <c r="F547" s="2"/>
    </row>
    <row r="548" spans="2:6" x14ac:dyDescent="0.2">
      <c r="B548" s="2"/>
      <c r="F548" s="2"/>
    </row>
    <row r="549" spans="2:6" x14ac:dyDescent="0.2">
      <c r="B549" s="2"/>
      <c r="F549" s="2"/>
    </row>
    <row r="550" spans="2:6" x14ac:dyDescent="0.2">
      <c r="B550" s="2"/>
      <c r="F550" s="2"/>
    </row>
    <row r="551" spans="2:6" x14ac:dyDescent="0.2">
      <c r="B551" s="2"/>
      <c r="F551" s="2"/>
    </row>
    <row r="552" spans="2:6" x14ac:dyDescent="0.2">
      <c r="B552" s="2"/>
      <c r="F552" s="2"/>
    </row>
    <row r="553" spans="2:6" x14ac:dyDescent="0.2">
      <c r="B553" s="2"/>
      <c r="F553" s="2"/>
    </row>
    <row r="554" spans="2:6" x14ac:dyDescent="0.2">
      <c r="B554" s="2"/>
      <c r="F554" s="2"/>
    </row>
    <row r="555" spans="2:6" x14ac:dyDescent="0.2">
      <c r="B555" s="2"/>
      <c r="F555" s="2"/>
    </row>
    <row r="556" spans="2:6" x14ac:dyDescent="0.2">
      <c r="B556" s="2"/>
      <c r="F556" s="2"/>
    </row>
    <row r="557" spans="2:6" x14ac:dyDescent="0.2">
      <c r="B557" s="2"/>
      <c r="F557" s="2"/>
    </row>
    <row r="558" spans="2:6" x14ac:dyDescent="0.2">
      <c r="B558" s="2"/>
      <c r="F558" s="2"/>
    </row>
    <row r="559" spans="2:6" x14ac:dyDescent="0.2">
      <c r="B559" s="2"/>
      <c r="F559" s="2"/>
    </row>
    <row r="560" spans="2:6" x14ac:dyDescent="0.2">
      <c r="B560" s="2"/>
      <c r="F560" s="2"/>
    </row>
    <row r="561" spans="2:6" x14ac:dyDescent="0.2">
      <c r="B561" s="2"/>
      <c r="F561" s="2"/>
    </row>
    <row r="562" spans="2:6" x14ac:dyDescent="0.2">
      <c r="B562" s="2"/>
      <c r="F562" s="2"/>
    </row>
    <row r="563" spans="2:6" x14ac:dyDescent="0.2">
      <c r="B563" s="2"/>
      <c r="F563" s="2"/>
    </row>
    <row r="564" spans="2:6" x14ac:dyDescent="0.2">
      <c r="B564" s="2"/>
      <c r="F564" s="2"/>
    </row>
    <row r="565" spans="2:6" x14ac:dyDescent="0.2">
      <c r="B565" s="2"/>
      <c r="F565" s="2"/>
    </row>
    <row r="566" spans="2:6" x14ac:dyDescent="0.2">
      <c r="B566" s="2"/>
      <c r="F566" s="2"/>
    </row>
    <row r="567" spans="2:6" x14ac:dyDescent="0.2">
      <c r="B567" s="2"/>
      <c r="F567" s="2"/>
    </row>
    <row r="568" spans="2:6" x14ac:dyDescent="0.2">
      <c r="B568" s="2"/>
      <c r="F568" s="2"/>
    </row>
    <row r="569" spans="2:6" x14ac:dyDescent="0.2">
      <c r="B569" s="2"/>
      <c r="F569" s="2"/>
    </row>
    <row r="570" spans="2:6" x14ac:dyDescent="0.2">
      <c r="B570" s="2"/>
      <c r="F570" s="2"/>
    </row>
    <row r="571" spans="2:6" x14ac:dyDescent="0.2">
      <c r="B571" s="2"/>
      <c r="F571" s="2"/>
    </row>
    <row r="572" spans="2:6" x14ac:dyDescent="0.2">
      <c r="B572" s="2"/>
      <c r="F572" s="2"/>
    </row>
    <row r="573" spans="2:6" x14ac:dyDescent="0.2">
      <c r="B573" s="2"/>
      <c r="F573" s="2"/>
    </row>
    <row r="574" spans="2:6" x14ac:dyDescent="0.2">
      <c r="B574" s="2"/>
      <c r="F574" s="2"/>
    </row>
    <row r="575" spans="2:6" x14ac:dyDescent="0.2">
      <c r="B575" s="2"/>
      <c r="F575" s="2"/>
    </row>
    <row r="576" spans="2:6" x14ac:dyDescent="0.2">
      <c r="B576" s="2"/>
      <c r="F576" s="2"/>
    </row>
    <row r="577" spans="2:6" x14ac:dyDescent="0.2">
      <c r="B577" s="2"/>
      <c r="F577" s="2"/>
    </row>
    <row r="578" spans="2:6" x14ac:dyDescent="0.2">
      <c r="B578" s="2"/>
      <c r="F578" s="2"/>
    </row>
    <row r="579" spans="2:6" x14ac:dyDescent="0.2">
      <c r="B579" s="2"/>
      <c r="F579" s="2"/>
    </row>
    <row r="580" spans="2:6" x14ac:dyDescent="0.2">
      <c r="B580" s="2"/>
      <c r="F580" s="2"/>
    </row>
    <row r="581" spans="2:6" x14ac:dyDescent="0.2">
      <c r="B581" s="2"/>
      <c r="F581" s="2"/>
    </row>
    <row r="582" spans="2:6" x14ac:dyDescent="0.2">
      <c r="B582" s="2"/>
      <c r="F582" s="2"/>
    </row>
    <row r="583" spans="2:6" x14ac:dyDescent="0.2">
      <c r="B583" s="2"/>
      <c r="F583" s="2"/>
    </row>
    <row r="584" spans="2:6" x14ac:dyDescent="0.2">
      <c r="B584" s="2"/>
      <c r="F584" s="2"/>
    </row>
    <row r="585" spans="2:6" x14ac:dyDescent="0.2">
      <c r="B585" s="2"/>
      <c r="F585" s="2"/>
    </row>
    <row r="586" spans="2:6" x14ac:dyDescent="0.2">
      <c r="B586" s="2"/>
      <c r="F586" s="2"/>
    </row>
    <row r="587" spans="2:6" x14ac:dyDescent="0.2">
      <c r="B587" s="2"/>
      <c r="F587" s="2"/>
    </row>
    <row r="588" spans="2:6" x14ac:dyDescent="0.2">
      <c r="B588" s="2"/>
      <c r="F588" s="2"/>
    </row>
    <row r="589" spans="2:6" x14ac:dyDescent="0.2">
      <c r="B589" s="2"/>
      <c r="F589" s="2"/>
    </row>
    <row r="590" spans="2:6" x14ac:dyDescent="0.2">
      <c r="B590" s="2"/>
      <c r="F590" s="2"/>
    </row>
    <row r="591" spans="2:6" x14ac:dyDescent="0.2">
      <c r="B591" s="2"/>
      <c r="F591" s="2"/>
    </row>
    <row r="592" spans="2:6" x14ac:dyDescent="0.2">
      <c r="B592" s="2"/>
      <c r="F592" s="2"/>
    </row>
    <row r="593" spans="2:6" x14ac:dyDescent="0.2">
      <c r="B593" s="2"/>
      <c r="F593" s="2"/>
    </row>
    <row r="594" spans="2:6" x14ac:dyDescent="0.2">
      <c r="B594" s="2"/>
      <c r="F594" s="2"/>
    </row>
    <row r="595" spans="2:6" x14ac:dyDescent="0.2">
      <c r="B595" s="2"/>
      <c r="F595" s="2"/>
    </row>
    <row r="596" spans="2:6" x14ac:dyDescent="0.2">
      <c r="B596" s="2"/>
      <c r="F596" s="2"/>
    </row>
    <row r="597" spans="2:6" x14ac:dyDescent="0.2">
      <c r="B597" s="2"/>
      <c r="F597" s="2"/>
    </row>
    <row r="598" spans="2:6" x14ac:dyDescent="0.2">
      <c r="B598" s="2"/>
      <c r="F598" s="2"/>
    </row>
    <row r="599" spans="2:6" x14ac:dyDescent="0.2">
      <c r="B599" s="2"/>
      <c r="F599" s="2"/>
    </row>
    <row r="600" spans="2:6" x14ac:dyDescent="0.2">
      <c r="B600" s="2"/>
      <c r="F600" s="2"/>
    </row>
    <row r="601" spans="2:6" x14ac:dyDescent="0.2">
      <c r="B601" s="2"/>
      <c r="F601" s="2"/>
    </row>
    <row r="602" spans="2:6" x14ac:dyDescent="0.2">
      <c r="B602" s="2"/>
      <c r="F602" s="2"/>
    </row>
    <row r="603" spans="2:6" x14ac:dyDescent="0.2">
      <c r="B603" s="2"/>
      <c r="F603" s="2"/>
    </row>
    <row r="604" spans="2:6" x14ac:dyDescent="0.2">
      <c r="B604" s="2"/>
      <c r="F604" s="2"/>
    </row>
    <row r="605" spans="2:6" x14ac:dyDescent="0.2">
      <c r="B605" s="2"/>
      <c r="F605" s="2"/>
    </row>
    <row r="606" spans="2:6" x14ac:dyDescent="0.2">
      <c r="B606" s="2"/>
      <c r="F606" s="2"/>
    </row>
    <row r="607" spans="2:6" x14ac:dyDescent="0.2">
      <c r="B607" s="2"/>
      <c r="F607" s="2"/>
    </row>
    <row r="608" spans="2:6" x14ac:dyDescent="0.2">
      <c r="B608" s="2"/>
      <c r="F608" s="2"/>
    </row>
    <row r="609" spans="2:6" x14ac:dyDescent="0.2">
      <c r="B609" s="2"/>
      <c r="F609" s="2"/>
    </row>
    <row r="610" spans="2:6" x14ac:dyDescent="0.2">
      <c r="B610" s="2"/>
      <c r="F610" s="2"/>
    </row>
    <row r="611" spans="2:6" x14ac:dyDescent="0.2">
      <c r="B611" s="2"/>
      <c r="F611" s="2"/>
    </row>
    <row r="612" spans="2:6" x14ac:dyDescent="0.2">
      <c r="B612" s="2"/>
      <c r="F612" s="2"/>
    </row>
    <row r="613" spans="2:6" x14ac:dyDescent="0.2">
      <c r="B613" s="2"/>
      <c r="F613" s="2"/>
    </row>
    <row r="614" spans="2:6" x14ac:dyDescent="0.2">
      <c r="B614" s="2"/>
      <c r="F614" s="2"/>
    </row>
    <row r="615" spans="2:6" x14ac:dyDescent="0.2">
      <c r="B615" s="2"/>
      <c r="F615" s="2"/>
    </row>
    <row r="616" spans="2:6" x14ac:dyDescent="0.2">
      <c r="B616" s="2"/>
      <c r="F616" s="2"/>
    </row>
    <row r="617" spans="2:6" x14ac:dyDescent="0.2">
      <c r="B617" s="2"/>
      <c r="F617" s="2"/>
    </row>
    <row r="618" spans="2:6" x14ac:dyDescent="0.2">
      <c r="B618" s="2"/>
      <c r="F618" s="2"/>
    </row>
    <row r="619" spans="2:6" x14ac:dyDescent="0.2">
      <c r="B619" s="2"/>
      <c r="F619" s="2"/>
    </row>
    <row r="620" spans="2:6" x14ac:dyDescent="0.2">
      <c r="B620" s="2"/>
      <c r="F620" s="2"/>
    </row>
    <row r="621" spans="2:6" x14ac:dyDescent="0.2">
      <c r="B621" s="2"/>
      <c r="F621" s="2"/>
    </row>
    <row r="622" spans="2:6" x14ac:dyDescent="0.2">
      <c r="B622" s="2"/>
      <c r="F622" s="2"/>
    </row>
    <row r="623" spans="2:6" x14ac:dyDescent="0.2">
      <c r="B623" s="2"/>
      <c r="F623" s="2"/>
    </row>
    <row r="624" spans="2:6" x14ac:dyDescent="0.2">
      <c r="B624" s="2"/>
      <c r="F624" s="2"/>
    </row>
    <row r="625" spans="2:6" x14ac:dyDescent="0.2">
      <c r="B625" s="2"/>
      <c r="F625" s="2"/>
    </row>
    <row r="626" spans="2:6" x14ac:dyDescent="0.2">
      <c r="B626" s="2"/>
      <c r="F626" s="2"/>
    </row>
    <row r="627" spans="2:6" x14ac:dyDescent="0.2">
      <c r="B627" s="2"/>
      <c r="F627" s="2"/>
    </row>
    <row r="628" spans="2:6" x14ac:dyDescent="0.2">
      <c r="B628" s="2"/>
      <c r="F628" s="2"/>
    </row>
    <row r="629" spans="2:6" x14ac:dyDescent="0.2">
      <c r="B629" s="2"/>
      <c r="F629" s="2"/>
    </row>
    <row r="630" spans="2:6" x14ac:dyDescent="0.2">
      <c r="B630" s="2"/>
      <c r="F630" s="2"/>
    </row>
    <row r="631" spans="2:6" x14ac:dyDescent="0.2">
      <c r="B631" s="2"/>
      <c r="F631" s="2"/>
    </row>
    <row r="632" spans="2:6" x14ac:dyDescent="0.2">
      <c r="B632" s="2"/>
      <c r="F632" s="2"/>
    </row>
    <row r="633" spans="2:6" x14ac:dyDescent="0.2">
      <c r="B633" s="2"/>
      <c r="F633" s="2"/>
    </row>
    <row r="634" spans="2:6" x14ac:dyDescent="0.2">
      <c r="B634" s="2"/>
      <c r="F634" s="2"/>
    </row>
    <row r="635" spans="2:6" x14ac:dyDescent="0.2">
      <c r="B635" s="2"/>
      <c r="F635" s="2"/>
    </row>
    <row r="636" spans="2:6" x14ac:dyDescent="0.2">
      <c r="B636" s="2"/>
      <c r="F636" s="2"/>
    </row>
    <row r="637" spans="2:6" x14ac:dyDescent="0.2">
      <c r="B637" s="2"/>
      <c r="F637" s="2"/>
    </row>
    <row r="638" spans="2:6" x14ac:dyDescent="0.2">
      <c r="B638" s="2"/>
      <c r="F638" s="2"/>
    </row>
    <row r="639" spans="2:6" x14ac:dyDescent="0.2">
      <c r="B639" s="2"/>
      <c r="F639" s="2"/>
    </row>
    <row r="640" spans="2:6" x14ac:dyDescent="0.2">
      <c r="B640" s="2"/>
      <c r="F640" s="2"/>
    </row>
    <row r="641" spans="2:6" x14ac:dyDescent="0.2">
      <c r="B641" s="2"/>
      <c r="F641" s="2"/>
    </row>
    <row r="642" spans="2:6" x14ac:dyDescent="0.2">
      <c r="B642" s="2"/>
      <c r="F642" s="2"/>
    </row>
    <row r="643" spans="2:6" x14ac:dyDescent="0.2">
      <c r="B643" s="2"/>
      <c r="F643" s="2"/>
    </row>
    <row r="644" spans="2:6" x14ac:dyDescent="0.2">
      <c r="B644" s="2"/>
      <c r="F644" s="2"/>
    </row>
    <row r="645" spans="2:6" x14ac:dyDescent="0.2">
      <c r="B645" s="2"/>
      <c r="F645" s="2"/>
    </row>
    <row r="646" spans="2:6" x14ac:dyDescent="0.2">
      <c r="B646" s="2"/>
      <c r="F646" s="2"/>
    </row>
    <row r="647" spans="2:6" x14ac:dyDescent="0.2">
      <c r="B647" s="2"/>
      <c r="F647" s="2"/>
    </row>
    <row r="648" spans="2:6" x14ac:dyDescent="0.2">
      <c r="B648" s="2"/>
      <c r="F648" s="2"/>
    </row>
    <row r="649" spans="2:6" x14ac:dyDescent="0.2">
      <c r="B649" s="2"/>
      <c r="F649" s="2"/>
    </row>
    <row r="650" spans="2:6" x14ac:dyDescent="0.2">
      <c r="B650" s="2"/>
      <c r="F650" s="2"/>
    </row>
    <row r="651" spans="2:6" x14ac:dyDescent="0.2">
      <c r="B651" s="2"/>
      <c r="F651" s="2"/>
    </row>
    <row r="652" spans="2:6" x14ac:dyDescent="0.2">
      <c r="B652" s="2"/>
      <c r="F652" s="2"/>
    </row>
    <row r="653" spans="2:6" x14ac:dyDescent="0.2">
      <c r="B653" s="2"/>
      <c r="F653" s="2"/>
    </row>
    <row r="654" spans="2:6" x14ac:dyDescent="0.2">
      <c r="B654" s="2"/>
      <c r="F654" s="2"/>
    </row>
    <row r="655" spans="2:6" x14ac:dyDescent="0.2">
      <c r="B655" s="2"/>
      <c r="F655" s="2"/>
    </row>
    <row r="656" spans="2:6" x14ac:dyDescent="0.2">
      <c r="B656" s="2"/>
      <c r="F656" s="2"/>
    </row>
    <row r="657" spans="2:6" x14ac:dyDescent="0.2">
      <c r="B657" s="2"/>
      <c r="F657" s="2"/>
    </row>
    <row r="658" spans="2:6" x14ac:dyDescent="0.2">
      <c r="B658" s="2"/>
      <c r="F658" s="2"/>
    </row>
    <row r="659" spans="2:6" x14ac:dyDescent="0.2">
      <c r="B659" s="2"/>
      <c r="F659" s="2"/>
    </row>
    <row r="660" spans="2:6" x14ac:dyDescent="0.2">
      <c r="B660" s="2"/>
      <c r="F660" s="2"/>
    </row>
    <row r="661" spans="2:6" x14ac:dyDescent="0.2">
      <c r="B661" s="2"/>
      <c r="F661" s="2"/>
    </row>
    <row r="662" spans="2:6" x14ac:dyDescent="0.2">
      <c r="B662" s="2"/>
      <c r="F662" s="2"/>
    </row>
    <row r="663" spans="2:6" x14ac:dyDescent="0.2">
      <c r="B663" s="2"/>
      <c r="F663" s="2"/>
    </row>
    <row r="664" spans="2:6" x14ac:dyDescent="0.2">
      <c r="B664" s="2"/>
      <c r="F664" s="2"/>
    </row>
    <row r="665" spans="2:6" x14ac:dyDescent="0.2">
      <c r="B665" s="2"/>
      <c r="F665" s="2"/>
    </row>
    <row r="666" spans="2:6" x14ac:dyDescent="0.2">
      <c r="B666" s="2"/>
      <c r="F666" s="2"/>
    </row>
    <row r="667" spans="2:6" x14ac:dyDescent="0.2">
      <c r="B667" s="2"/>
      <c r="F667" s="2"/>
    </row>
    <row r="668" spans="2:6" x14ac:dyDescent="0.2">
      <c r="B668" s="2"/>
      <c r="F668" s="2"/>
    </row>
    <row r="669" spans="2:6" x14ac:dyDescent="0.2">
      <c r="B669" s="2"/>
      <c r="F669" s="2"/>
    </row>
    <row r="670" spans="2:6" x14ac:dyDescent="0.2">
      <c r="B670" s="2"/>
      <c r="F670" s="2"/>
    </row>
    <row r="671" spans="2:6" x14ac:dyDescent="0.2">
      <c r="B671" s="2"/>
      <c r="F671" s="2"/>
    </row>
    <row r="672" spans="2:6" x14ac:dyDescent="0.2">
      <c r="B672" s="2"/>
      <c r="F672" s="2"/>
    </row>
    <row r="673" spans="2:6" x14ac:dyDescent="0.2">
      <c r="B673" s="2"/>
      <c r="F673" s="2"/>
    </row>
    <row r="674" spans="2:6" x14ac:dyDescent="0.2">
      <c r="B674" s="2"/>
      <c r="F674" s="2"/>
    </row>
    <row r="675" spans="2:6" x14ac:dyDescent="0.2">
      <c r="B675" s="2"/>
      <c r="F675" s="2"/>
    </row>
    <row r="676" spans="2:6" x14ac:dyDescent="0.2">
      <c r="B676" s="2"/>
      <c r="F676" s="2"/>
    </row>
    <row r="677" spans="2:6" x14ac:dyDescent="0.2">
      <c r="B677" s="2"/>
      <c r="F677" s="2"/>
    </row>
    <row r="678" spans="2:6" x14ac:dyDescent="0.2">
      <c r="B678" s="2"/>
      <c r="F678" s="2"/>
    </row>
    <row r="679" spans="2:6" x14ac:dyDescent="0.2">
      <c r="B679" s="2"/>
      <c r="F679" s="2"/>
    </row>
    <row r="680" spans="2:6" x14ac:dyDescent="0.2">
      <c r="B680" s="2"/>
      <c r="F680" s="2"/>
    </row>
    <row r="681" spans="2:6" x14ac:dyDescent="0.2">
      <c r="B681" s="2"/>
      <c r="F681" s="2"/>
    </row>
    <row r="682" spans="2:6" x14ac:dyDescent="0.2">
      <c r="B682" s="2"/>
      <c r="F682" s="2"/>
    </row>
    <row r="683" spans="2:6" x14ac:dyDescent="0.2">
      <c r="B683" s="2"/>
      <c r="F683" s="2"/>
    </row>
    <row r="684" spans="2:6" x14ac:dyDescent="0.2">
      <c r="B684" s="2"/>
      <c r="F684" s="2"/>
    </row>
    <row r="685" spans="2:6" x14ac:dyDescent="0.2">
      <c r="B685" s="2"/>
      <c r="F685" s="2"/>
    </row>
    <row r="686" spans="2:6" x14ac:dyDescent="0.2">
      <c r="B686" s="2"/>
      <c r="F686" s="2"/>
    </row>
    <row r="687" spans="2:6" x14ac:dyDescent="0.2">
      <c r="B687" s="2"/>
      <c r="F687" s="2"/>
    </row>
    <row r="688" spans="2:6" x14ac:dyDescent="0.2">
      <c r="B688" s="2"/>
      <c r="F688" s="2"/>
    </row>
    <row r="689" spans="2:6" x14ac:dyDescent="0.2">
      <c r="B689" s="2"/>
      <c r="F689" s="2"/>
    </row>
    <row r="690" spans="2:6" x14ac:dyDescent="0.2">
      <c r="B690" s="2"/>
      <c r="F690" s="2"/>
    </row>
    <row r="691" spans="2:6" x14ac:dyDescent="0.2">
      <c r="B691" s="2"/>
      <c r="F691" s="2"/>
    </row>
    <row r="692" spans="2:6" x14ac:dyDescent="0.2">
      <c r="B692" s="2"/>
      <c r="F692" s="2"/>
    </row>
    <row r="693" spans="2:6" x14ac:dyDescent="0.2">
      <c r="B693" s="2"/>
      <c r="F693" s="2"/>
    </row>
    <row r="694" spans="2:6" x14ac:dyDescent="0.2">
      <c r="B694" s="2"/>
      <c r="F694" s="2"/>
    </row>
    <row r="695" spans="2:6" x14ac:dyDescent="0.2">
      <c r="B695" s="2"/>
      <c r="F695" s="2"/>
    </row>
    <row r="696" spans="2:6" x14ac:dyDescent="0.2">
      <c r="B696" s="2"/>
      <c r="F696" s="2"/>
    </row>
    <row r="697" spans="2:6" x14ac:dyDescent="0.2">
      <c r="B697" s="2"/>
      <c r="F697" s="2"/>
    </row>
    <row r="698" spans="2:6" x14ac:dyDescent="0.2">
      <c r="B698" s="2"/>
      <c r="F698" s="2"/>
    </row>
    <row r="699" spans="2:6" x14ac:dyDescent="0.2">
      <c r="B699" s="2"/>
      <c r="F699" s="2"/>
    </row>
    <row r="700" spans="2:6" x14ac:dyDescent="0.2">
      <c r="B700" s="2"/>
      <c r="F700" s="2"/>
    </row>
    <row r="701" spans="2:6" x14ac:dyDescent="0.2">
      <c r="B701" s="2"/>
      <c r="F701" s="2"/>
    </row>
    <row r="702" spans="2:6" x14ac:dyDescent="0.2">
      <c r="B702" s="2"/>
      <c r="F702" s="2"/>
    </row>
    <row r="703" spans="2:6" x14ac:dyDescent="0.2">
      <c r="B703" s="2"/>
      <c r="F703" s="2"/>
    </row>
    <row r="704" spans="2:6" x14ac:dyDescent="0.2">
      <c r="B704" s="2"/>
      <c r="F704" s="2"/>
    </row>
    <row r="705" spans="2:6" x14ac:dyDescent="0.2">
      <c r="B705" s="2"/>
      <c r="F705" s="2"/>
    </row>
    <row r="706" spans="2:6" x14ac:dyDescent="0.2">
      <c r="B706" s="2"/>
      <c r="F706" s="2"/>
    </row>
    <row r="707" spans="2:6" x14ac:dyDescent="0.2">
      <c r="B707" s="2"/>
      <c r="F707" s="2"/>
    </row>
    <row r="708" spans="2:6" x14ac:dyDescent="0.2">
      <c r="B708" s="2"/>
      <c r="F708" s="2"/>
    </row>
    <row r="709" spans="2:6" x14ac:dyDescent="0.2">
      <c r="B709" s="2"/>
      <c r="F709" s="2"/>
    </row>
    <row r="710" spans="2:6" x14ac:dyDescent="0.2">
      <c r="B710" s="2"/>
      <c r="F710" s="2"/>
    </row>
    <row r="711" spans="2:6" x14ac:dyDescent="0.2">
      <c r="B711" s="2"/>
      <c r="F711" s="2"/>
    </row>
    <row r="712" spans="2:6" x14ac:dyDescent="0.2">
      <c r="B712" s="2"/>
      <c r="F712" s="2"/>
    </row>
    <row r="713" spans="2:6" x14ac:dyDescent="0.2">
      <c r="B713" s="2"/>
      <c r="F713" s="2"/>
    </row>
    <row r="714" spans="2:6" x14ac:dyDescent="0.2">
      <c r="B714" s="2"/>
      <c r="F714" s="2"/>
    </row>
    <row r="715" spans="2:6" x14ac:dyDescent="0.2">
      <c r="B715" s="2"/>
      <c r="F715" s="2"/>
    </row>
    <row r="716" spans="2:6" x14ac:dyDescent="0.2">
      <c r="B716" s="2"/>
      <c r="F716" s="2"/>
    </row>
    <row r="717" spans="2:6" x14ac:dyDescent="0.2">
      <c r="B717" s="2"/>
      <c r="F717" s="2"/>
    </row>
    <row r="718" spans="2:6" x14ac:dyDescent="0.2">
      <c r="B718" s="2"/>
      <c r="F718" s="2"/>
    </row>
    <row r="719" spans="2:6" x14ac:dyDescent="0.2">
      <c r="B719" s="2"/>
      <c r="F719" s="2"/>
    </row>
    <row r="720" spans="2:6" x14ac:dyDescent="0.2">
      <c r="B720" s="2"/>
      <c r="F720" s="2"/>
    </row>
    <row r="721" spans="2:6" x14ac:dyDescent="0.2">
      <c r="B721" s="2"/>
      <c r="F721" s="2"/>
    </row>
    <row r="722" spans="2:6" x14ac:dyDescent="0.2">
      <c r="B722" s="2"/>
      <c r="F722" s="2"/>
    </row>
    <row r="723" spans="2:6" x14ac:dyDescent="0.2">
      <c r="B723" s="2"/>
      <c r="F723" s="2"/>
    </row>
    <row r="724" spans="2:6" x14ac:dyDescent="0.2">
      <c r="B724" s="2"/>
      <c r="F724" s="2"/>
    </row>
    <row r="725" spans="2:6" x14ac:dyDescent="0.2">
      <c r="B725" s="2"/>
      <c r="F725" s="2"/>
    </row>
    <row r="726" spans="2:6" x14ac:dyDescent="0.2">
      <c r="B726" s="2"/>
      <c r="F726" s="2"/>
    </row>
    <row r="727" spans="2:6" x14ac:dyDescent="0.2">
      <c r="B727" s="2"/>
      <c r="F727" s="2"/>
    </row>
    <row r="728" spans="2:6" x14ac:dyDescent="0.2">
      <c r="B728" s="2"/>
      <c r="F728" s="2"/>
    </row>
    <row r="729" spans="2:6" x14ac:dyDescent="0.2">
      <c r="B729" s="2"/>
      <c r="F729" s="2"/>
    </row>
    <row r="730" spans="2:6" x14ac:dyDescent="0.2">
      <c r="B730" s="2"/>
      <c r="F730" s="2"/>
    </row>
    <row r="731" spans="2:6" x14ac:dyDescent="0.2">
      <c r="B731" s="2"/>
      <c r="F731" s="2"/>
    </row>
    <row r="732" spans="2:6" x14ac:dyDescent="0.2">
      <c r="B732" s="2"/>
      <c r="F732" s="2"/>
    </row>
    <row r="733" spans="2:6" x14ac:dyDescent="0.2">
      <c r="B733" s="2"/>
      <c r="F733" s="2"/>
    </row>
    <row r="734" spans="2:6" x14ac:dyDescent="0.2">
      <c r="B734" s="2"/>
      <c r="F734" s="2"/>
    </row>
    <row r="735" spans="2:6" x14ac:dyDescent="0.2">
      <c r="B735" s="2"/>
      <c r="F735" s="2"/>
    </row>
    <row r="736" spans="2:6" x14ac:dyDescent="0.2">
      <c r="B736" s="2"/>
      <c r="F736" s="2"/>
    </row>
    <row r="737" spans="2:6" x14ac:dyDescent="0.2">
      <c r="B737" s="2"/>
      <c r="F737" s="2"/>
    </row>
    <row r="738" spans="2:6" x14ac:dyDescent="0.2">
      <c r="B738" s="2"/>
      <c r="F738" s="2"/>
    </row>
    <row r="739" spans="2:6" x14ac:dyDescent="0.2">
      <c r="B739" s="2"/>
      <c r="F739" s="2"/>
    </row>
    <row r="740" spans="2:6" x14ac:dyDescent="0.2">
      <c r="B740" s="2"/>
      <c r="F740" s="2"/>
    </row>
    <row r="741" spans="2:6" x14ac:dyDescent="0.2">
      <c r="B741" s="2"/>
      <c r="F741" s="2"/>
    </row>
    <row r="742" spans="2:6" x14ac:dyDescent="0.2">
      <c r="B742" s="2"/>
      <c r="F742" s="2"/>
    </row>
    <row r="743" spans="2:6" x14ac:dyDescent="0.2">
      <c r="B743" s="2"/>
      <c r="F743" s="2"/>
    </row>
    <row r="744" spans="2:6" x14ac:dyDescent="0.2">
      <c r="B744" s="2"/>
      <c r="F744" s="2"/>
    </row>
    <row r="745" spans="2:6" x14ac:dyDescent="0.2">
      <c r="B745" s="2"/>
      <c r="F745" s="2"/>
    </row>
    <row r="746" spans="2:6" x14ac:dyDescent="0.2">
      <c r="B746" s="2"/>
      <c r="F746" s="2"/>
    </row>
    <row r="747" spans="2:6" x14ac:dyDescent="0.2">
      <c r="B747" s="2"/>
      <c r="F747" s="2"/>
    </row>
    <row r="748" spans="2:6" x14ac:dyDescent="0.2">
      <c r="B748" s="2"/>
      <c r="F748" s="2"/>
    </row>
    <row r="749" spans="2:6" x14ac:dyDescent="0.2">
      <c r="B749" s="2"/>
      <c r="F749" s="2"/>
    </row>
    <row r="750" spans="2:6" x14ac:dyDescent="0.2">
      <c r="B750" s="2"/>
      <c r="F750" s="2"/>
    </row>
    <row r="751" spans="2:6" x14ac:dyDescent="0.2">
      <c r="B751" s="2"/>
      <c r="F751" s="2"/>
    </row>
    <row r="752" spans="2:6" x14ac:dyDescent="0.2">
      <c r="B752" s="2"/>
      <c r="F752" s="2"/>
    </row>
    <row r="753" spans="2:6" x14ac:dyDescent="0.2">
      <c r="B753" s="2"/>
      <c r="F753" s="2"/>
    </row>
    <row r="754" spans="2:6" x14ac:dyDescent="0.2">
      <c r="B754" s="2"/>
      <c r="F754" s="2"/>
    </row>
    <row r="755" spans="2:6" x14ac:dyDescent="0.2">
      <c r="B755" s="2"/>
      <c r="F755" s="2"/>
    </row>
    <row r="756" spans="2:6" x14ac:dyDescent="0.2">
      <c r="B756" s="2"/>
      <c r="F756" s="2"/>
    </row>
    <row r="757" spans="2:6" x14ac:dyDescent="0.2">
      <c r="B757" s="2"/>
      <c r="F757" s="2"/>
    </row>
    <row r="758" spans="2:6" x14ac:dyDescent="0.2">
      <c r="B758" s="2"/>
      <c r="F758" s="2"/>
    </row>
    <row r="759" spans="2:6" x14ac:dyDescent="0.2">
      <c r="B759" s="2"/>
      <c r="F759" s="2"/>
    </row>
    <row r="760" spans="2:6" x14ac:dyDescent="0.2">
      <c r="B760" s="2"/>
      <c r="F760" s="2"/>
    </row>
    <row r="761" spans="2:6" x14ac:dyDescent="0.2">
      <c r="B761" s="2"/>
      <c r="F761" s="2"/>
    </row>
    <row r="762" spans="2:6" x14ac:dyDescent="0.2">
      <c r="B762" s="2"/>
      <c r="F762" s="2"/>
    </row>
    <row r="763" spans="2:6" x14ac:dyDescent="0.2">
      <c r="B763" s="2"/>
      <c r="F763" s="2"/>
    </row>
    <row r="764" spans="2:6" x14ac:dyDescent="0.2">
      <c r="B764" s="2"/>
      <c r="F764" s="2"/>
    </row>
    <row r="765" spans="2:6" x14ac:dyDescent="0.2">
      <c r="B765" s="2"/>
      <c r="F765" s="2"/>
    </row>
    <row r="766" spans="2:6" x14ac:dyDescent="0.2">
      <c r="B766" s="2"/>
      <c r="F766" s="2"/>
    </row>
    <row r="767" spans="2:6" x14ac:dyDescent="0.2">
      <c r="B767" s="2"/>
      <c r="F767" s="2"/>
    </row>
    <row r="768" spans="2:6" x14ac:dyDescent="0.2">
      <c r="B768" s="2"/>
      <c r="F768" s="2"/>
    </row>
    <row r="769" spans="2:6" x14ac:dyDescent="0.2">
      <c r="B769" s="2"/>
      <c r="F769" s="2"/>
    </row>
    <row r="770" spans="2:6" x14ac:dyDescent="0.2">
      <c r="B770" s="2"/>
      <c r="F770" s="2"/>
    </row>
    <row r="771" spans="2:6" x14ac:dyDescent="0.2">
      <c r="B771" s="2"/>
      <c r="F771" s="2"/>
    </row>
    <row r="772" spans="2:6" x14ac:dyDescent="0.2">
      <c r="B772" s="2"/>
      <c r="F772" s="2"/>
    </row>
    <row r="773" spans="2:6" x14ac:dyDescent="0.2">
      <c r="B773" s="2"/>
      <c r="F773" s="2"/>
    </row>
    <row r="774" spans="2:6" x14ac:dyDescent="0.2">
      <c r="B774" s="2"/>
      <c r="F774" s="2"/>
    </row>
    <row r="775" spans="2:6" x14ac:dyDescent="0.2">
      <c r="B775" s="2"/>
      <c r="F775" s="2"/>
    </row>
    <row r="776" spans="2:6" x14ac:dyDescent="0.2">
      <c r="B776" s="2"/>
      <c r="F776" s="2"/>
    </row>
    <row r="777" spans="2:6" x14ac:dyDescent="0.2">
      <c r="B777" s="2"/>
      <c r="F777" s="2"/>
    </row>
    <row r="778" spans="2:6" x14ac:dyDescent="0.2">
      <c r="B778" s="2"/>
      <c r="F778" s="2"/>
    </row>
    <row r="779" spans="2:6" x14ac:dyDescent="0.2">
      <c r="B779" s="2"/>
      <c r="F779" s="2"/>
    </row>
    <row r="780" spans="2:6" x14ac:dyDescent="0.2">
      <c r="B780" s="2"/>
      <c r="F780" s="2"/>
    </row>
    <row r="781" spans="2:6" x14ac:dyDescent="0.2">
      <c r="B781" s="2"/>
      <c r="F781" s="2"/>
    </row>
    <row r="782" spans="2:6" x14ac:dyDescent="0.2">
      <c r="B782" s="2"/>
      <c r="F782" s="2"/>
    </row>
    <row r="783" spans="2:6" x14ac:dyDescent="0.2">
      <c r="B783" s="2"/>
      <c r="F783" s="2"/>
    </row>
    <row r="784" spans="2:6" x14ac:dyDescent="0.2">
      <c r="B784" s="2"/>
      <c r="F784" s="2"/>
    </row>
    <row r="785" spans="2:6" x14ac:dyDescent="0.2">
      <c r="B785" s="2"/>
      <c r="F785" s="2"/>
    </row>
    <row r="786" spans="2:6" x14ac:dyDescent="0.2">
      <c r="B786" s="2"/>
      <c r="F786" s="2"/>
    </row>
    <row r="787" spans="2:6" x14ac:dyDescent="0.2">
      <c r="B787" s="2"/>
      <c r="F787" s="2"/>
    </row>
    <row r="788" spans="2:6" x14ac:dyDescent="0.2">
      <c r="B788" s="2"/>
      <c r="F788" s="2"/>
    </row>
    <row r="789" spans="2:6" x14ac:dyDescent="0.2">
      <c r="B789" s="2"/>
      <c r="F789" s="2"/>
    </row>
    <row r="790" spans="2:6" x14ac:dyDescent="0.2">
      <c r="B790" s="2"/>
      <c r="F790" s="2"/>
    </row>
    <row r="791" spans="2:6" x14ac:dyDescent="0.2">
      <c r="B791" s="2"/>
      <c r="F791" s="2"/>
    </row>
    <row r="792" spans="2:6" x14ac:dyDescent="0.2">
      <c r="B792" s="2"/>
      <c r="F792" s="2"/>
    </row>
    <row r="793" spans="2:6" x14ac:dyDescent="0.2">
      <c r="B793" s="2"/>
      <c r="F793" s="2"/>
    </row>
    <row r="794" spans="2:6" x14ac:dyDescent="0.2">
      <c r="B794" s="2"/>
      <c r="F794" s="2"/>
    </row>
    <row r="795" spans="2:6" x14ac:dyDescent="0.2">
      <c r="B795" s="2"/>
      <c r="F795" s="2"/>
    </row>
    <row r="796" spans="2:6" x14ac:dyDescent="0.2">
      <c r="B796" s="2"/>
      <c r="F796" s="2"/>
    </row>
  </sheetData>
  <phoneticPr fontId="8" type="noConversion"/>
  <hyperlinks>
    <hyperlink ref="P58" r:id="rId1" display="http://www.konkoly.hu/cgi-bin/IBVS?5224"/>
    <hyperlink ref="P60" r:id="rId2" display="http://var.astro.cz/oejv/issues/oejv0074.pdf"/>
    <hyperlink ref="P14" r:id="rId3" display="http://www.konkoly.hu/cgi-bin/IBVS?5676"/>
    <hyperlink ref="P15" r:id="rId4" display="http://www.konkoly.hu/cgi-bin/IBVS?5583"/>
    <hyperlink ref="P61" r:id="rId5" display="http://www.bav-astro.de/sfs/BAVM_link.php?BAVMnr=174"/>
    <hyperlink ref="P16" r:id="rId6" display="http://www.bav-astro.de/sfs/BAVM_link.php?BAVMnr=173"/>
    <hyperlink ref="P62" r:id="rId7" display="http://www.bav-astro.de/sfs/BAVM_link.php?BAVMnr=174"/>
    <hyperlink ref="P63" r:id="rId8" display="http://www.bav-astro.de/sfs/BAVM_link.php?BAVMnr=193"/>
    <hyperlink ref="P17" r:id="rId9" display="http://www.bav-astro.de/sfs/BAVM_link.php?BAVMnr=231"/>
    <hyperlink ref="P18" r:id="rId10" display="http://www.konkoly.hu/cgi-bin/IBVS?6042"/>
    <hyperlink ref="P64" r:id="rId11" display="http://www.bav-astro.de/sfs/BAVM_link.php?BAVMnr=24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2024-01-25T06:31:40Z</dcterms:modified>
</cp:coreProperties>
</file>