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8B73DA9-A314-4B73-A092-2EE00DC36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6" r:id="rId2"/>
    <sheet name="Graphs 2" sheetId="7" r:id="rId3"/>
    <sheet name="BAV" sheetId="5" r:id="rId4"/>
    <sheet name="Q_fit" sheetId="4" r:id="rId5"/>
    <sheet name="B" sheetId="3" r:id="rId6"/>
  </sheets>
  <definedNames>
    <definedName name="solver_adj" localSheetId="1" hidden="1">'Active 2'!$AC$3:$AC$10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2'!$AC$11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F4" i="6" l="1"/>
  <c r="F4" i="1"/>
  <c r="Q365" i="6"/>
  <c r="S365" i="6"/>
  <c r="Q365" i="1"/>
  <c r="W21" i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22" i="6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21" i="6"/>
  <c r="Q364" i="1"/>
  <c r="Q364" i="6"/>
  <c r="S364" i="6"/>
  <c r="Q362" i="1"/>
  <c r="Q363" i="1"/>
  <c r="E362" i="6"/>
  <c r="F362" i="6" s="1"/>
  <c r="Q362" i="6"/>
  <c r="S362" i="6"/>
  <c r="Q363" i="6"/>
  <c r="S363" i="6"/>
  <c r="Q358" i="1"/>
  <c r="Q359" i="1"/>
  <c r="Q360" i="1"/>
  <c r="Q361" i="1"/>
  <c r="Q358" i="6"/>
  <c r="S358" i="6"/>
  <c r="Q359" i="6"/>
  <c r="S359" i="6"/>
  <c r="Q360" i="6"/>
  <c r="S360" i="6"/>
  <c r="Q361" i="6"/>
  <c r="S361" i="6"/>
  <c r="Q343" i="1"/>
  <c r="Q344" i="1"/>
  <c r="Q347" i="1"/>
  <c r="Q348" i="1"/>
  <c r="Q335" i="1"/>
  <c r="Q342" i="1"/>
  <c r="Q345" i="1"/>
  <c r="Q346" i="1"/>
  <c r="Q349" i="1"/>
  <c r="Q351" i="1"/>
  <c r="Q353" i="1"/>
  <c r="Q221" i="1"/>
  <c r="Q226" i="1"/>
  <c r="Q236" i="1"/>
  <c r="Q242" i="1"/>
  <c r="Q244" i="1"/>
  <c r="Q247" i="1"/>
  <c r="Q254" i="1"/>
  <c r="Q275" i="1"/>
  <c r="Q290" i="1"/>
  <c r="Q292" i="1"/>
  <c r="Q298" i="1"/>
  <c r="Q350" i="1"/>
  <c r="Q352" i="1"/>
  <c r="Q354" i="1"/>
  <c r="Q355" i="1"/>
  <c r="Q356" i="1"/>
  <c r="Q357" i="1"/>
  <c r="Q355" i="6"/>
  <c r="S355" i="6"/>
  <c r="Q356" i="6"/>
  <c r="S356" i="6"/>
  <c r="Q357" i="6"/>
  <c r="S357" i="6"/>
  <c r="S335" i="6"/>
  <c r="S342" i="6"/>
  <c r="S345" i="6"/>
  <c r="S346" i="6"/>
  <c r="S349" i="6"/>
  <c r="S351" i="6"/>
  <c r="S353" i="6"/>
  <c r="S221" i="6"/>
  <c r="S226" i="6"/>
  <c r="S236" i="6"/>
  <c r="S242" i="6"/>
  <c r="S244" i="6"/>
  <c r="S247" i="6"/>
  <c r="S254" i="6"/>
  <c r="S275" i="6"/>
  <c r="S290" i="6"/>
  <c r="S292" i="6"/>
  <c r="S298" i="6"/>
  <c r="S350" i="6"/>
  <c r="S352" i="6"/>
  <c r="S354" i="6"/>
  <c r="Q335" i="6"/>
  <c r="Q342" i="6"/>
  <c r="Q345" i="6"/>
  <c r="Q346" i="6"/>
  <c r="Q349" i="6"/>
  <c r="Q351" i="6"/>
  <c r="Q353" i="6"/>
  <c r="Q221" i="6"/>
  <c r="Q226" i="6"/>
  <c r="Q236" i="6"/>
  <c r="Q242" i="6"/>
  <c r="Q244" i="6"/>
  <c r="Q247" i="6"/>
  <c r="Q254" i="6"/>
  <c r="Q275" i="6"/>
  <c r="Q290" i="6"/>
  <c r="Q292" i="6"/>
  <c r="Q298" i="6"/>
  <c r="Q350" i="6"/>
  <c r="Q352" i="6"/>
  <c r="Q354" i="6"/>
  <c r="S348" i="6"/>
  <c r="Q348" i="6"/>
  <c r="S347" i="6"/>
  <c r="Q347" i="6"/>
  <c r="S344" i="6"/>
  <c r="Q344" i="6"/>
  <c r="AB9" i="6"/>
  <c r="AB8" i="6"/>
  <c r="AB16" i="6" s="1"/>
  <c r="AB10" i="6"/>
  <c r="AB7" i="6"/>
  <c r="AB11" i="6" s="1"/>
  <c r="AB6" i="6"/>
  <c r="AB3" i="6"/>
  <c r="AY27" i="6" s="1"/>
  <c r="AB4" i="6"/>
  <c r="AY68" i="6" s="1"/>
  <c r="AB5" i="6"/>
  <c r="AY52" i="6"/>
  <c r="S339" i="6"/>
  <c r="S338" i="6"/>
  <c r="S337" i="6"/>
  <c r="S328" i="6"/>
  <c r="S327" i="6"/>
  <c r="S326" i="6"/>
  <c r="AF317" i="6"/>
  <c r="AD317" i="6"/>
  <c r="AC317" i="6"/>
  <c r="AB317" i="6"/>
  <c r="AF315" i="6"/>
  <c r="AD315" i="6"/>
  <c r="AC315" i="6"/>
  <c r="AB315" i="6"/>
  <c r="S251" i="6"/>
  <c r="S203" i="6"/>
  <c r="S202" i="6"/>
  <c r="AF201" i="6"/>
  <c r="AD201" i="6"/>
  <c r="AC201" i="6"/>
  <c r="AB201" i="6"/>
  <c r="S200" i="6"/>
  <c r="S199" i="6"/>
  <c r="S197" i="6"/>
  <c r="S196" i="6"/>
  <c r="S195" i="6"/>
  <c r="S194" i="6"/>
  <c r="S193" i="6"/>
  <c r="AY36" i="6"/>
  <c r="AF27" i="6"/>
  <c r="AD27" i="6"/>
  <c r="AB27" i="6"/>
  <c r="AB13" i="6"/>
  <c r="AB17" i="6" s="1"/>
  <c r="AY16" i="6"/>
  <c r="Z10" i="6"/>
  <c r="S204" i="6"/>
  <c r="S214" i="6"/>
  <c r="S239" i="6"/>
  <c r="S330" i="6"/>
  <c r="S332" i="6"/>
  <c r="S333" i="6"/>
  <c r="S336" i="6"/>
  <c r="S340" i="6"/>
  <c r="S341" i="6"/>
  <c r="S334" i="6"/>
  <c r="S310" i="6"/>
  <c r="S307" i="6"/>
  <c r="S313" i="6"/>
  <c r="S304" i="6"/>
  <c r="S302" i="6"/>
  <c r="S301" i="6"/>
  <c r="S297" i="6"/>
  <c r="S289" i="6"/>
  <c r="S282" i="6"/>
  <c r="S291" i="6"/>
  <c r="S299" i="6"/>
  <c r="S288" i="6"/>
  <c r="S283" i="6"/>
  <c r="S259" i="6"/>
  <c r="S280" i="6"/>
  <c r="S245" i="6"/>
  <c r="S274" i="6"/>
  <c r="S255" i="6"/>
  <c r="S246" i="6"/>
  <c r="S273" i="6"/>
  <c r="S256" i="6"/>
  <c r="S270" i="6"/>
  <c r="S243" i="6"/>
  <c r="S207" i="6"/>
  <c r="S257" i="6"/>
  <c r="S258" i="6"/>
  <c r="S220" i="6"/>
  <c r="S260" i="6"/>
  <c r="S241" i="6"/>
  <c r="S227" i="6"/>
  <c r="S198" i="6"/>
  <c r="S205" i="6"/>
  <c r="S235" i="6"/>
  <c r="S213" i="6"/>
  <c r="S225" i="6"/>
  <c r="S208" i="6"/>
  <c r="S231" i="6"/>
  <c r="S209" i="6"/>
  <c r="S237" i="6"/>
  <c r="S238" i="6"/>
  <c r="S228" i="6"/>
  <c r="AF228" i="6" s="1"/>
  <c r="S217" i="6"/>
  <c r="S223" i="6"/>
  <c r="S331" i="6"/>
  <c r="S329" i="6"/>
  <c r="S325" i="6"/>
  <c r="S322" i="6"/>
  <c r="S323" i="6"/>
  <c r="S324" i="6"/>
  <c r="S320" i="6"/>
  <c r="S319" i="6"/>
  <c r="S321" i="6"/>
  <c r="S318" i="6"/>
  <c r="S316" i="6"/>
  <c r="S311" i="6"/>
  <c r="S314" i="6"/>
  <c r="S312" i="6"/>
  <c r="S309" i="6"/>
  <c r="S305" i="6"/>
  <c r="S296" i="6"/>
  <c r="S308" i="6"/>
  <c r="S306" i="6"/>
  <c r="S300" i="6"/>
  <c r="S303" i="6"/>
  <c r="S295" i="6"/>
  <c r="S293" i="6"/>
  <c r="S286" i="6"/>
  <c r="S287" i="6"/>
  <c r="S294" i="6"/>
  <c r="S284" i="6"/>
  <c r="S279" i="6"/>
  <c r="S272" i="6"/>
  <c r="S276" i="6"/>
  <c r="S189" i="6"/>
  <c r="S278" i="6"/>
  <c r="S267" i="6"/>
  <c r="S281" i="6"/>
  <c r="S285" i="6"/>
  <c r="S269" i="6"/>
  <c r="S277" i="6"/>
  <c r="S206" i="6"/>
  <c r="S268" i="6"/>
  <c r="S182" i="6"/>
  <c r="S183" i="6"/>
  <c r="S265" i="6"/>
  <c r="S264" i="6"/>
  <c r="S266" i="6"/>
  <c r="S253" i="6"/>
  <c r="S186" i="6"/>
  <c r="S184" i="6"/>
  <c r="S215" i="6"/>
  <c r="S250" i="6"/>
  <c r="S271" i="6"/>
  <c r="S252" i="6"/>
  <c r="S248" i="6"/>
  <c r="S261" i="6"/>
  <c r="S234" i="6"/>
  <c r="S185" i="6"/>
  <c r="S190" i="6"/>
  <c r="S249" i="6"/>
  <c r="S262" i="6"/>
  <c r="S229" i="6"/>
  <c r="S233" i="6"/>
  <c r="S191" i="6"/>
  <c r="S211" i="6"/>
  <c r="S210" i="6"/>
  <c r="S188" i="6"/>
  <c r="S192" i="6"/>
  <c r="S212" i="6"/>
  <c r="S224" i="6"/>
  <c r="S222" i="6"/>
  <c r="S216" i="6"/>
  <c r="S240" i="6"/>
  <c r="S232" i="6"/>
  <c r="S230" i="6"/>
  <c r="S263" i="6"/>
  <c r="S219" i="6"/>
  <c r="S181" i="6"/>
  <c r="S218" i="6"/>
  <c r="S187" i="6"/>
  <c r="S178" i="6"/>
  <c r="S179" i="6"/>
  <c r="S180" i="6"/>
  <c r="S177" i="6"/>
  <c r="S173" i="6"/>
  <c r="S175" i="6"/>
  <c r="S174" i="6"/>
  <c r="S176" i="6"/>
  <c r="S172" i="6"/>
  <c r="S170" i="6"/>
  <c r="S171" i="6"/>
  <c r="S343" i="6"/>
  <c r="S22" i="6"/>
  <c r="S23" i="6"/>
  <c r="S24" i="6"/>
  <c r="S25" i="6"/>
  <c r="S26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21" i="6"/>
  <c r="D11" i="6"/>
  <c r="X28" i="6" s="1"/>
  <c r="D12" i="6"/>
  <c r="E15" i="6"/>
  <c r="C9" i="6"/>
  <c r="D9" i="6"/>
  <c r="C7" i="6"/>
  <c r="E90" i="6" s="1"/>
  <c r="F90" i="6" s="1"/>
  <c r="C8" i="6"/>
  <c r="AD2" i="6" s="1"/>
  <c r="AB18" i="6" s="1"/>
  <c r="E154" i="6"/>
  <c r="F154" i="6" s="1"/>
  <c r="Z154" i="6" s="1"/>
  <c r="C17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2" i="6"/>
  <c r="Q223" i="6"/>
  <c r="Q224" i="6"/>
  <c r="Q225" i="6"/>
  <c r="Q227" i="6"/>
  <c r="Q228" i="6"/>
  <c r="Q229" i="6"/>
  <c r="Q230" i="6"/>
  <c r="Q231" i="6"/>
  <c r="Q232" i="6"/>
  <c r="Q233" i="6"/>
  <c r="Q234" i="6"/>
  <c r="Q235" i="6"/>
  <c r="Q237" i="6"/>
  <c r="Q238" i="6"/>
  <c r="Q239" i="6"/>
  <c r="Q240" i="6"/>
  <c r="Q241" i="6"/>
  <c r="Q243" i="6"/>
  <c r="Q245" i="6"/>
  <c r="Q246" i="6"/>
  <c r="Q248" i="6"/>
  <c r="Q249" i="6"/>
  <c r="Q250" i="6"/>
  <c r="Q251" i="6"/>
  <c r="Q252" i="6"/>
  <c r="Q253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1" i="6"/>
  <c r="Q293" i="6"/>
  <c r="Q294" i="6"/>
  <c r="Q295" i="6"/>
  <c r="Q296" i="6"/>
  <c r="Q297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6" i="6"/>
  <c r="Q337" i="6"/>
  <c r="Q338" i="6"/>
  <c r="Q339" i="6"/>
  <c r="Q340" i="6"/>
  <c r="Q341" i="6"/>
  <c r="Q343" i="6"/>
  <c r="C7" i="1"/>
  <c r="C8" i="1"/>
  <c r="E278" i="1" s="1"/>
  <c r="F278" i="1" s="1"/>
  <c r="G278" i="1" s="1"/>
  <c r="D9" i="1"/>
  <c r="C9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90" i="1"/>
  <c r="Q191" i="1"/>
  <c r="Q192" i="1"/>
  <c r="Q208" i="1"/>
  <c r="Q239" i="1"/>
  <c r="Q250" i="1"/>
  <c r="Q303" i="1"/>
  <c r="Q306" i="1"/>
  <c r="Q323" i="1"/>
  <c r="Q324" i="1"/>
  <c r="Q325" i="1"/>
  <c r="Q328" i="1"/>
  <c r="Q329" i="1"/>
  <c r="Q330" i="1"/>
  <c r="Q331" i="1"/>
  <c r="Q332" i="1"/>
  <c r="Q333" i="1"/>
  <c r="Q334" i="1"/>
  <c r="Q341" i="1"/>
  <c r="G160" i="5"/>
  <c r="C160" i="5"/>
  <c r="G302" i="5"/>
  <c r="C302" i="5"/>
  <c r="G159" i="5"/>
  <c r="C159" i="5"/>
  <c r="G158" i="5"/>
  <c r="C158" i="5"/>
  <c r="G157" i="5"/>
  <c r="C157" i="5"/>
  <c r="G156" i="5"/>
  <c r="C156" i="5"/>
  <c r="G155" i="5"/>
  <c r="C155" i="5"/>
  <c r="G301" i="5"/>
  <c r="C301" i="5"/>
  <c r="G300" i="5"/>
  <c r="C300" i="5"/>
  <c r="G299" i="5"/>
  <c r="C299" i="5"/>
  <c r="G298" i="5"/>
  <c r="C298" i="5"/>
  <c r="G297" i="5"/>
  <c r="C297" i="5"/>
  <c r="G296" i="5"/>
  <c r="C296" i="5"/>
  <c r="G295" i="5"/>
  <c r="C295" i="5"/>
  <c r="G154" i="5"/>
  <c r="C154" i="5"/>
  <c r="G153" i="5"/>
  <c r="C153" i="5"/>
  <c r="G294" i="5"/>
  <c r="C294" i="5"/>
  <c r="G293" i="5"/>
  <c r="C293" i="5"/>
  <c r="G292" i="5"/>
  <c r="C292" i="5"/>
  <c r="G152" i="5"/>
  <c r="C152" i="5"/>
  <c r="G151" i="5"/>
  <c r="C151" i="5"/>
  <c r="G150" i="5"/>
  <c r="C150" i="5"/>
  <c r="G149" i="5"/>
  <c r="C149" i="5"/>
  <c r="G148" i="5"/>
  <c r="C148" i="5"/>
  <c r="G147" i="5"/>
  <c r="C147" i="5"/>
  <c r="G146" i="5"/>
  <c r="C146" i="5"/>
  <c r="G145" i="5"/>
  <c r="C145" i="5"/>
  <c r="G144" i="5"/>
  <c r="C144" i="5"/>
  <c r="G143" i="5"/>
  <c r="C143" i="5"/>
  <c r="G142" i="5"/>
  <c r="C142" i="5"/>
  <c r="G141" i="5"/>
  <c r="C141" i="5"/>
  <c r="G140" i="5"/>
  <c r="C140" i="5"/>
  <c r="G139" i="5"/>
  <c r="C139" i="5"/>
  <c r="G291" i="5"/>
  <c r="C291" i="5"/>
  <c r="G138" i="5"/>
  <c r="C138" i="5"/>
  <c r="G137" i="5"/>
  <c r="C137" i="5"/>
  <c r="G290" i="5"/>
  <c r="C290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G126" i="5"/>
  <c r="C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G102" i="5"/>
  <c r="C102" i="5"/>
  <c r="G101" i="5"/>
  <c r="C101" i="5"/>
  <c r="G100" i="5"/>
  <c r="C100" i="5"/>
  <c r="G99" i="5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289" i="5"/>
  <c r="C289" i="5"/>
  <c r="E289" i="5"/>
  <c r="G91" i="5"/>
  <c r="C91" i="5"/>
  <c r="G288" i="5"/>
  <c r="C288" i="5"/>
  <c r="E288" i="5"/>
  <c r="G287" i="5"/>
  <c r="C287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286" i="5"/>
  <c r="C286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285" i="5"/>
  <c r="C285" i="5"/>
  <c r="G64" i="5"/>
  <c r="C64" i="5"/>
  <c r="G63" i="5"/>
  <c r="C63" i="5"/>
  <c r="G62" i="5"/>
  <c r="C62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284" i="5"/>
  <c r="C284" i="5"/>
  <c r="G283" i="5"/>
  <c r="C283" i="5"/>
  <c r="G282" i="5"/>
  <c r="C282" i="5"/>
  <c r="G54" i="5"/>
  <c r="C54" i="5"/>
  <c r="G281" i="5"/>
  <c r="C281" i="5"/>
  <c r="G280" i="5"/>
  <c r="C280" i="5"/>
  <c r="G279" i="5"/>
  <c r="C279" i="5"/>
  <c r="G278" i="5"/>
  <c r="C278" i="5"/>
  <c r="G277" i="5"/>
  <c r="C277" i="5"/>
  <c r="G276" i="5"/>
  <c r="C276" i="5"/>
  <c r="G275" i="5"/>
  <c r="C275" i="5"/>
  <c r="G274" i="5"/>
  <c r="C274" i="5"/>
  <c r="G273" i="5"/>
  <c r="C273" i="5"/>
  <c r="G272" i="5"/>
  <c r="C272" i="5"/>
  <c r="G271" i="5"/>
  <c r="C271" i="5"/>
  <c r="G270" i="5"/>
  <c r="C270" i="5"/>
  <c r="G269" i="5"/>
  <c r="C269" i="5"/>
  <c r="G268" i="5"/>
  <c r="C268" i="5"/>
  <c r="G267" i="5"/>
  <c r="C267" i="5"/>
  <c r="G266" i="5"/>
  <c r="C266" i="5"/>
  <c r="G265" i="5"/>
  <c r="C265" i="5"/>
  <c r="G264" i="5"/>
  <c r="C264" i="5"/>
  <c r="G263" i="5"/>
  <c r="C263" i="5"/>
  <c r="G262" i="5"/>
  <c r="C262" i="5"/>
  <c r="G261" i="5"/>
  <c r="C261" i="5"/>
  <c r="G260" i="5"/>
  <c r="C260" i="5"/>
  <c r="G259" i="5"/>
  <c r="C259" i="5"/>
  <c r="G53" i="5"/>
  <c r="C53" i="5"/>
  <c r="G258" i="5"/>
  <c r="C258" i="5"/>
  <c r="G257" i="5"/>
  <c r="C257" i="5"/>
  <c r="G256" i="5"/>
  <c r="C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G249" i="5"/>
  <c r="C249" i="5"/>
  <c r="G248" i="5"/>
  <c r="C248" i="5"/>
  <c r="G247" i="5"/>
  <c r="C247" i="5"/>
  <c r="G246" i="5"/>
  <c r="C246" i="5"/>
  <c r="G245" i="5"/>
  <c r="C245" i="5"/>
  <c r="G244" i="5"/>
  <c r="C244" i="5"/>
  <c r="G243" i="5"/>
  <c r="C243" i="5"/>
  <c r="G242" i="5"/>
  <c r="C242" i="5"/>
  <c r="G241" i="5"/>
  <c r="C241" i="5"/>
  <c r="G240" i="5"/>
  <c r="C240" i="5"/>
  <c r="G239" i="5"/>
  <c r="C239" i="5"/>
  <c r="G238" i="5"/>
  <c r="C238" i="5"/>
  <c r="G237" i="5"/>
  <c r="C237" i="5"/>
  <c r="G236" i="5"/>
  <c r="C236" i="5"/>
  <c r="G235" i="5"/>
  <c r="C235" i="5"/>
  <c r="G234" i="5"/>
  <c r="C234" i="5"/>
  <c r="G233" i="5"/>
  <c r="C233" i="5"/>
  <c r="G232" i="5"/>
  <c r="C232" i="5"/>
  <c r="G231" i="5"/>
  <c r="C231" i="5"/>
  <c r="G230" i="5"/>
  <c r="C230" i="5"/>
  <c r="G229" i="5"/>
  <c r="C229" i="5"/>
  <c r="G228" i="5"/>
  <c r="C228" i="5"/>
  <c r="G227" i="5"/>
  <c r="C227" i="5"/>
  <c r="G226" i="5"/>
  <c r="C226" i="5"/>
  <c r="G225" i="5"/>
  <c r="C225" i="5"/>
  <c r="G224" i="5"/>
  <c r="C224" i="5"/>
  <c r="G223" i="5"/>
  <c r="C223" i="5"/>
  <c r="G222" i="5"/>
  <c r="C222" i="5"/>
  <c r="G221" i="5"/>
  <c r="C221" i="5"/>
  <c r="G220" i="5"/>
  <c r="C220" i="5"/>
  <c r="G219" i="5"/>
  <c r="C219" i="5"/>
  <c r="G218" i="5"/>
  <c r="C218" i="5"/>
  <c r="G217" i="5"/>
  <c r="C217" i="5"/>
  <c r="G216" i="5"/>
  <c r="C216" i="5"/>
  <c r="G215" i="5"/>
  <c r="C215" i="5"/>
  <c r="G214" i="5"/>
  <c r="C214" i="5"/>
  <c r="G213" i="5"/>
  <c r="C213" i="5"/>
  <c r="G212" i="5"/>
  <c r="C212" i="5"/>
  <c r="G211" i="5"/>
  <c r="C211" i="5"/>
  <c r="G210" i="5"/>
  <c r="C210" i="5"/>
  <c r="G209" i="5"/>
  <c r="C209" i="5"/>
  <c r="G208" i="5"/>
  <c r="C208" i="5"/>
  <c r="G207" i="5"/>
  <c r="C207" i="5"/>
  <c r="G206" i="5"/>
  <c r="C206" i="5"/>
  <c r="G205" i="5"/>
  <c r="C205" i="5"/>
  <c r="G204" i="5"/>
  <c r="C204" i="5"/>
  <c r="G203" i="5"/>
  <c r="C203" i="5"/>
  <c r="G202" i="5"/>
  <c r="C202" i="5"/>
  <c r="G201" i="5"/>
  <c r="C201" i="5"/>
  <c r="G200" i="5"/>
  <c r="C200" i="5"/>
  <c r="G199" i="5"/>
  <c r="C199" i="5"/>
  <c r="G198" i="5"/>
  <c r="C198" i="5"/>
  <c r="G197" i="5"/>
  <c r="C197" i="5"/>
  <c r="G196" i="5"/>
  <c r="C196" i="5"/>
  <c r="G195" i="5"/>
  <c r="C195" i="5"/>
  <c r="G194" i="5"/>
  <c r="C194" i="5"/>
  <c r="G193" i="5"/>
  <c r="C193" i="5"/>
  <c r="G192" i="5"/>
  <c r="C192" i="5"/>
  <c r="G191" i="5"/>
  <c r="C191" i="5"/>
  <c r="G190" i="5"/>
  <c r="C190" i="5"/>
  <c r="G189" i="5"/>
  <c r="C189" i="5"/>
  <c r="G188" i="5"/>
  <c r="C188" i="5"/>
  <c r="G187" i="5"/>
  <c r="C187" i="5"/>
  <c r="G186" i="5"/>
  <c r="C186" i="5"/>
  <c r="G185" i="5"/>
  <c r="C185" i="5"/>
  <c r="G184" i="5"/>
  <c r="C184" i="5"/>
  <c r="G183" i="5"/>
  <c r="C183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39" i="5"/>
  <c r="C39" i="5"/>
  <c r="G38" i="5"/>
  <c r="C38" i="5"/>
  <c r="G37" i="5"/>
  <c r="C37" i="5"/>
  <c r="G36" i="5"/>
  <c r="C36" i="5"/>
  <c r="G35" i="5"/>
  <c r="C35" i="5"/>
  <c r="G34" i="5"/>
  <c r="C34" i="5"/>
  <c r="G33" i="5"/>
  <c r="C33" i="5"/>
  <c r="G32" i="5"/>
  <c r="C32" i="5"/>
  <c r="G31" i="5"/>
  <c r="C31" i="5"/>
  <c r="G173" i="5"/>
  <c r="C173" i="5"/>
  <c r="G30" i="5"/>
  <c r="C30" i="5"/>
  <c r="G29" i="5"/>
  <c r="C29" i="5"/>
  <c r="G28" i="5"/>
  <c r="C28" i="5"/>
  <c r="G27" i="5"/>
  <c r="C27" i="5"/>
  <c r="G26" i="5"/>
  <c r="C26" i="5"/>
  <c r="G172" i="5"/>
  <c r="C172" i="5"/>
  <c r="G25" i="5"/>
  <c r="C25" i="5"/>
  <c r="G24" i="5"/>
  <c r="C24" i="5"/>
  <c r="G23" i="5"/>
  <c r="C23" i="5"/>
  <c r="G22" i="5"/>
  <c r="C22" i="5"/>
  <c r="G171" i="5"/>
  <c r="C171" i="5"/>
  <c r="G21" i="5"/>
  <c r="C21" i="5"/>
  <c r="G20" i="5"/>
  <c r="C20" i="5"/>
  <c r="G19" i="5"/>
  <c r="C19" i="5"/>
  <c r="G170" i="5"/>
  <c r="C170" i="5"/>
  <c r="G18" i="5"/>
  <c r="C18" i="5"/>
  <c r="G17" i="5"/>
  <c r="C17" i="5"/>
  <c r="G16" i="5"/>
  <c r="C16" i="5"/>
  <c r="G169" i="5"/>
  <c r="C169" i="5"/>
  <c r="G168" i="5"/>
  <c r="C168" i="5"/>
  <c r="G167" i="5"/>
  <c r="C167" i="5"/>
  <c r="G15" i="5"/>
  <c r="C15" i="5"/>
  <c r="G14" i="5"/>
  <c r="C14" i="5"/>
  <c r="G166" i="5"/>
  <c r="C166" i="5"/>
  <c r="G13" i="5"/>
  <c r="C13" i="5"/>
  <c r="G12" i="5"/>
  <c r="C12" i="5"/>
  <c r="G165" i="5"/>
  <c r="C165" i="5"/>
  <c r="G164" i="5"/>
  <c r="C164" i="5"/>
  <c r="G163" i="5"/>
  <c r="C163" i="5"/>
  <c r="G162" i="5"/>
  <c r="C162" i="5"/>
  <c r="G11" i="5"/>
  <c r="C11" i="5"/>
  <c r="G161" i="5"/>
  <c r="C161" i="5"/>
  <c r="A285" i="5"/>
  <c r="H285" i="5"/>
  <c r="B285" i="5"/>
  <c r="D285" i="5"/>
  <c r="A65" i="5"/>
  <c r="H65" i="5"/>
  <c r="B65" i="5"/>
  <c r="D65" i="5"/>
  <c r="A66" i="5"/>
  <c r="H66" i="5"/>
  <c r="B66" i="5"/>
  <c r="D66" i="5"/>
  <c r="A67" i="5"/>
  <c r="H67" i="5"/>
  <c r="B67" i="5"/>
  <c r="D67" i="5"/>
  <c r="A68" i="5"/>
  <c r="H68" i="5"/>
  <c r="B68" i="5"/>
  <c r="D68" i="5"/>
  <c r="A69" i="5"/>
  <c r="H69" i="5"/>
  <c r="B69" i="5"/>
  <c r="D69" i="5"/>
  <c r="A70" i="5"/>
  <c r="H70" i="5"/>
  <c r="B70" i="5"/>
  <c r="D70" i="5"/>
  <c r="A71" i="5"/>
  <c r="H71" i="5"/>
  <c r="B71" i="5"/>
  <c r="D71" i="5"/>
  <c r="A72" i="5"/>
  <c r="H72" i="5"/>
  <c r="B72" i="5"/>
  <c r="D72" i="5"/>
  <c r="A73" i="5"/>
  <c r="H73" i="5"/>
  <c r="B73" i="5"/>
  <c r="D73" i="5"/>
  <c r="A74" i="5"/>
  <c r="H74" i="5"/>
  <c r="B74" i="5"/>
  <c r="D74" i="5"/>
  <c r="A75" i="5"/>
  <c r="H75" i="5"/>
  <c r="B75" i="5"/>
  <c r="D75" i="5"/>
  <c r="A76" i="5"/>
  <c r="H76" i="5"/>
  <c r="B76" i="5"/>
  <c r="D76" i="5"/>
  <c r="A77" i="5"/>
  <c r="H77" i="5"/>
  <c r="B77" i="5"/>
  <c r="D77" i="5"/>
  <c r="A78" i="5"/>
  <c r="H78" i="5"/>
  <c r="B78" i="5"/>
  <c r="D78" i="5"/>
  <c r="A79" i="5"/>
  <c r="H79" i="5"/>
  <c r="B79" i="5"/>
  <c r="D79" i="5"/>
  <c r="A80" i="5"/>
  <c r="H80" i="5"/>
  <c r="B80" i="5"/>
  <c r="D80" i="5"/>
  <c r="A81" i="5"/>
  <c r="H81" i="5"/>
  <c r="B81" i="5"/>
  <c r="D81" i="5"/>
  <c r="A82" i="5"/>
  <c r="H82" i="5"/>
  <c r="B82" i="5"/>
  <c r="D82" i="5"/>
  <c r="A83" i="5"/>
  <c r="H83" i="5"/>
  <c r="B83" i="5"/>
  <c r="D83" i="5"/>
  <c r="A286" i="5"/>
  <c r="H286" i="5"/>
  <c r="B286" i="5"/>
  <c r="D286" i="5"/>
  <c r="A84" i="5"/>
  <c r="H84" i="5"/>
  <c r="B84" i="5"/>
  <c r="D84" i="5"/>
  <c r="A85" i="5"/>
  <c r="H85" i="5"/>
  <c r="B85" i="5"/>
  <c r="D85" i="5"/>
  <c r="A86" i="5"/>
  <c r="H86" i="5"/>
  <c r="B86" i="5"/>
  <c r="D86" i="5"/>
  <c r="A87" i="5"/>
  <c r="H87" i="5"/>
  <c r="B87" i="5"/>
  <c r="D87" i="5"/>
  <c r="A88" i="5"/>
  <c r="H88" i="5"/>
  <c r="B88" i="5"/>
  <c r="D88" i="5"/>
  <c r="A89" i="5"/>
  <c r="H89" i="5"/>
  <c r="B89" i="5"/>
  <c r="D89" i="5"/>
  <c r="A90" i="5"/>
  <c r="H90" i="5"/>
  <c r="B90" i="5"/>
  <c r="D90" i="5"/>
  <c r="A287" i="5"/>
  <c r="H287" i="5"/>
  <c r="B287" i="5"/>
  <c r="D287" i="5"/>
  <c r="A288" i="5"/>
  <c r="H288" i="5"/>
  <c r="B288" i="5"/>
  <c r="D288" i="5"/>
  <c r="A91" i="5"/>
  <c r="H91" i="5"/>
  <c r="B91" i="5"/>
  <c r="D91" i="5"/>
  <c r="A289" i="5"/>
  <c r="H289" i="5"/>
  <c r="B289" i="5"/>
  <c r="D289" i="5"/>
  <c r="A92" i="5"/>
  <c r="H92" i="5"/>
  <c r="B92" i="5"/>
  <c r="D92" i="5"/>
  <c r="A93" i="5"/>
  <c r="H93" i="5"/>
  <c r="B93" i="5"/>
  <c r="D93" i="5"/>
  <c r="A94" i="5"/>
  <c r="H94" i="5"/>
  <c r="B94" i="5"/>
  <c r="D94" i="5"/>
  <c r="A95" i="5"/>
  <c r="H95" i="5"/>
  <c r="B95" i="5"/>
  <c r="D95" i="5"/>
  <c r="A96" i="5"/>
  <c r="H96" i="5"/>
  <c r="B96" i="5"/>
  <c r="D96" i="5"/>
  <c r="A97" i="5"/>
  <c r="H97" i="5"/>
  <c r="B97" i="5"/>
  <c r="D97" i="5"/>
  <c r="A98" i="5"/>
  <c r="H98" i="5"/>
  <c r="B98" i="5"/>
  <c r="D98" i="5"/>
  <c r="A99" i="5"/>
  <c r="H99" i="5"/>
  <c r="B99" i="5"/>
  <c r="D99" i="5"/>
  <c r="A100" i="5"/>
  <c r="H100" i="5"/>
  <c r="B100" i="5"/>
  <c r="D100" i="5"/>
  <c r="A101" i="5"/>
  <c r="H101" i="5"/>
  <c r="B101" i="5"/>
  <c r="D101" i="5"/>
  <c r="A102" i="5"/>
  <c r="H102" i="5"/>
  <c r="B102" i="5"/>
  <c r="D102" i="5"/>
  <c r="A103" i="5"/>
  <c r="H103" i="5"/>
  <c r="B103" i="5"/>
  <c r="D103" i="5"/>
  <c r="A104" i="5"/>
  <c r="H104" i="5"/>
  <c r="B104" i="5"/>
  <c r="D104" i="5"/>
  <c r="A105" i="5"/>
  <c r="H105" i="5"/>
  <c r="B105" i="5"/>
  <c r="D105" i="5"/>
  <c r="A106" i="5"/>
  <c r="H106" i="5"/>
  <c r="B106" i="5"/>
  <c r="D106" i="5"/>
  <c r="A107" i="5"/>
  <c r="H107" i="5"/>
  <c r="B107" i="5"/>
  <c r="D107" i="5"/>
  <c r="A108" i="5"/>
  <c r="H108" i="5"/>
  <c r="B108" i="5"/>
  <c r="D108" i="5"/>
  <c r="A109" i="5"/>
  <c r="H109" i="5"/>
  <c r="B109" i="5"/>
  <c r="D109" i="5"/>
  <c r="A110" i="5"/>
  <c r="H110" i="5"/>
  <c r="B110" i="5"/>
  <c r="D110" i="5"/>
  <c r="A111" i="5"/>
  <c r="H111" i="5"/>
  <c r="B111" i="5"/>
  <c r="D111" i="5"/>
  <c r="A112" i="5"/>
  <c r="H112" i="5"/>
  <c r="B112" i="5"/>
  <c r="D112" i="5"/>
  <c r="A113" i="5"/>
  <c r="H113" i="5"/>
  <c r="B113" i="5"/>
  <c r="D113" i="5"/>
  <c r="A114" i="5"/>
  <c r="H114" i="5"/>
  <c r="B114" i="5"/>
  <c r="D114" i="5"/>
  <c r="A115" i="5"/>
  <c r="H115" i="5"/>
  <c r="B115" i="5"/>
  <c r="D115" i="5"/>
  <c r="A116" i="5"/>
  <c r="H116" i="5"/>
  <c r="B116" i="5"/>
  <c r="D116" i="5"/>
  <c r="A117" i="5"/>
  <c r="H117" i="5"/>
  <c r="B117" i="5"/>
  <c r="D117" i="5"/>
  <c r="A118" i="5"/>
  <c r="H118" i="5"/>
  <c r="B118" i="5"/>
  <c r="D118" i="5"/>
  <c r="A119" i="5"/>
  <c r="H119" i="5"/>
  <c r="B119" i="5"/>
  <c r="D119" i="5"/>
  <c r="A120" i="5"/>
  <c r="H120" i="5"/>
  <c r="B120" i="5"/>
  <c r="D120" i="5"/>
  <c r="A121" i="5"/>
  <c r="H121" i="5"/>
  <c r="B121" i="5"/>
  <c r="D121" i="5"/>
  <c r="A122" i="5"/>
  <c r="H122" i="5"/>
  <c r="B122" i="5"/>
  <c r="D122" i="5"/>
  <c r="A123" i="5"/>
  <c r="H123" i="5"/>
  <c r="B123" i="5"/>
  <c r="D123" i="5"/>
  <c r="A124" i="5"/>
  <c r="H124" i="5"/>
  <c r="B124" i="5"/>
  <c r="D124" i="5"/>
  <c r="A125" i="5"/>
  <c r="H125" i="5"/>
  <c r="B125" i="5"/>
  <c r="D125" i="5"/>
  <c r="A126" i="5"/>
  <c r="H126" i="5"/>
  <c r="B126" i="5"/>
  <c r="D126" i="5"/>
  <c r="A127" i="5"/>
  <c r="H127" i="5"/>
  <c r="B127" i="5"/>
  <c r="D127" i="5"/>
  <c r="A128" i="5"/>
  <c r="H128" i="5"/>
  <c r="B128" i="5"/>
  <c r="D128" i="5"/>
  <c r="A129" i="5"/>
  <c r="H129" i="5"/>
  <c r="B129" i="5"/>
  <c r="D129" i="5"/>
  <c r="A130" i="5"/>
  <c r="H130" i="5"/>
  <c r="B130" i="5"/>
  <c r="D130" i="5"/>
  <c r="A131" i="5"/>
  <c r="H131" i="5"/>
  <c r="B131" i="5"/>
  <c r="D131" i="5"/>
  <c r="A132" i="5"/>
  <c r="H132" i="5"/>
  <c r="B132" i="5"/>
  <c r="D132" i="5"/>
  <c r="A133" i="5"/>
  <c r="H133" i="5"/>
  <c r="B133" i="5"/>
  <c r="D133" i="5"/>
  <c r="A134" i="5"/>
  <c r="H134" i="5"/>
  <c r="B134" i="5"/>
  <c r="D134" i="5"/>
  <c r="A135" i="5"/>
  <c r="H135" i="5"/>
  <c r="B135" i="5"/>
  <c r="D135" i="5"/>
  <c r="A136" i="5"/>
  <c r="H136" i="5"/>
  <c r="B136" i="5"/>
  <c r="D136" i="5"/>
  <c r="A290" i="5"/>
  <c r="H290" i="5"/>
  <c r="B290" i="5"/>
  <c r="D290" i="5"/>
  <c r="A137" i="5"/>
  <c r="H137" i="5"/>
  <c r="B137" i="5"/>
  <c r="D137" i="5"/>
  <c r="A138" i="5"/>
  <c r="H138" i="5"/>
  <c r="B138" i="5"/>
  <c r="D138" i="5"/>
  <c r="A291" i="5"/>
  <c r="H291" i="5"/>
  <c r="B291" i="5"/>
  <c r="D291" i="5"/>
  <c r="A139" i="5"/>
  <c r="H139" i="5"/>
  <c r="B139" i="5"/>
  <c r="D139" i="5"/>
  <c r="A140" i="5"/>
  <c r="H140" i="5"/>
  <c r="B140" i="5"/>
  <c r="D140" i="5"/>
  <c r="A141" i="5"/>
  <c r="H141" i="5"/>
  <c r="B141" i="5"/>
  <c r="D141" i="5"/>
  <c r="A142" i="5"/>
  <c r="H142" i="5"/>
  <c r="B142" i="5"/>
  <c r="D142" i="5"/>
  <c r="A143" i="5"/>
  <c r="H143" i="5"/>
  <c r="B143" i="5"/>
  <c r="D143" i="5"/>
  <c r="A144" i="5"/>
  <c r="H144" i="5"/>
  <c r="B144" i="5"/>
  <c r="D144" i="5"/>
  <c r="A145" i="5"/>
  <c r="H145" i="5"/>
  <c r="B145" i="5"/>
  <c r="D145" i="5"/>
  <c r="A146" i="5"/>
  <c r="H146" i="5"/>
  <c r="B146" i="5"/>
  <c r="D146" i="5"/>
  <c r="A147" i="5"/>
  <c r="H147" i="5"/>
  <c r="B147" i="5"/>
  <c r="D147" i="5"/>
  <c r="A148" i="5"/>
  <c r="H148" i="5"/>
  <c r="B148" i="5"/>
  <c r="D148" i="5"/>
  <c r="A149" i="5"/>
  <c r="H149" i="5"/>
  <c r="B149" i="5"/>
  <c r="D149" i="5"/>
  <c r="A150" i="5"/>
  <c r="H150" i="5"/>
  <c r="B150" i="5"/>
  <c r="D150" i="5"/>
  <c r="A151" i="5"/>
  <c r="H151" i="5"/>
  <c r="B151" i="5"/>
  <c r="D151" i="5"/>
  <c r="A152" i="5"/>
  <c r="H152" i="5"/>
  <c r="B152" i="5"/>
  <c r="D152" i="5"/>
  <c r="A292" i="5"/>
  <c r="H292" i="5"/>
  <c r="B292" i="5"/>
  <c r="D292" i="5"/>
  <c r="A293" i="5"/>
  <c r="H293" i="5"/>
  <c r="B293" i="5"/>
  <c r="D293" i="5"/>
  <c r="A294" i="5"/>
  <c r="H294" i="5"/>
  <c r="B294" i="5"/>
  <c r="D294" i="5"/>
  <c r="A153" i="5"/>
  <c r="H153" i="5"/>
  <c r="B153" i="5"/>
  <c r="D153" i="5"/>
  <c r="A154" i="5"/>
  <c r="H154" i="5"/>
  <c r="B154" i="5"/>
  <c r="D154" i="5"/>
  <c r="A295" i="5"/>
  <c r="H295" i="5"/>
  <c r="B295" i="5"/>
  <c r="D295" i="5"/>
  <c r="A296" i="5"/>
  <c r="H296" i="5"/>
  <c r="B296" i="5"/>
  <c r="D296" i="5"/>
  <c r="A297" i="5"/>
  <c r="H297" i="5"/>
  <c r="B297" i="5"/>
  <c r="D297" i="5"/>
  <c r="A298" i="5"/>
  <c r="H298" i="5"/>
  <c r="B298" i="5"/>
  <c r="D298" i="5"/>
  <c r="A299" i="5"/>
  <c r="H299" i="5"/>
  <c r="B299" i="5"/>
  <c r="D299" i="5"/>
  <c r="A300" i="5"/>
  <c r="H300" i="5"/>
  <c r="B300" i="5"/>
  <c r="D300" i="5"/>
  <c r="A301" i="5"/>
  <c r="H301" i="5"/>
  <c r="B301" i="5"/>
  <c r="D301" i="5"/>
  <c r="A155" i="5"/>
  <c r="H155" i="5"/>
  <c r="B155" i="5"/>
  <c r="D155" i="5"/>
  <c r="A156" i="5"/>
  <c r="H156" i="5"/>
  <c r="B156" i="5"/>
  <c r="D156" i="5"/>
  <c r="A157" i="5"/>
  <c r="H157" i="5"/>
  <c r="B157" i="5"/>
  <c r="D157" i="5"/>
  <c r="A158" i="5"/>
  <c r="H158" i="5"/>
  <c r="B158" i="5"/>
  <c r="D158" i="5"/>
  <c r="A159" i="5"/>
  <c r="H159" i="5"/>
  <c r="B159" i="5"/>
  <c r="D159" i="5"/>
  <c r="A302" i="5"/>
  <c r="H302" i="5"/>
  <c r="B302" i="5"/>
  <c r="D302" i="5"/>
  <c r="A160" i="5"/>
  <c r="H160" i="5"/>
  <c r="B160" i="5"/>
  <c r="D160" i="5"/>
  <c r="H64" i="5"/>
  <c r="B64" i="5"/>
  <c r="D64" i="5"/>
  <c r="A64" i="5"/>
  <c r="H63" i="5"/>
  <c r="B63" i="5"/>
  <c r="D63" i="5"/>
  <c r="A63" i="5"/>
  <c r="H62" i="5"/>
  <c r="B62" i="5"/>
  <c r="D62" i="5"/>
  <c r="A62" i="5"/>
  <c r="H61" i="5"/>
  <c r="B61" i="5"/>
  <c r="D61" i="5"/>
  <c r="A61" i="5"/>
  <c r="H60" i="5"/>
  <c r="B60" i="5"/>
  <c r="D60" i="5"/>
  <c r="A60" i="5"/>
  <c r="H59" i="5"/>
  <c r="B59" i="5"/>
  <c r="D59" i="5"/>
  <c r="A59" i="5"/>
  <c r="H58" i="5"/>
  <c r="B58" i="5"/>
  <c r="D58" i="5"/>
  <c r="A58" i="5"/>
  <c r="H57" i="5"/>
  <c r="B57" i="5"/>
  <c r="D57" i="5"/>
  <c r="A57" i="5"/>
  <c r="H56" i="5"/>
  <c r="B56" i="5"/>
  <c r="D56" i="5"/>
  <c r="A56" i="5"/>
  <c r="H55" i="5"/>
  <c r="B55" i="5"/>
  <c r="D55" i="5"/>
  <c r="A55" i="5"/>
  <c r="H284" i="5"/>
  <c r="B284" i="5"/>
  <c r="D284" i="5"/>
  <c r="A284" i="5"/>
  <c r="H283" i="5"/>
  <c r="B283" i="5"/>
  <c r="D283" i="5"/>
  <c r="A283" i="5"/>
  <c r="H282" i="5"/>
  <c r="B282" i="5"/>
  <c r="D282" i="5"/>
  <c r="A282" i="5"/>
  <c r="H54" i="5"/>
  <c r="B54" i="5"/>
  <c r="D54" i="5"/>
  <c r="A54" i="5"/>
  <c r="H281" i="5"/>
  <c r="B281" i="5"/>
  <c r="D281" i="5"/>
  <c r="A281" i="5"/>
  <c r="H280" i="5"/>
  <c r="B280" i="5"/>
  <c r="D280" i="5"/>
  <c r="A280" i="5"/>
  <c r="H279" i="5"/>
  <c r="B279" i="5"/>
  <c r="D279" i="5"/>
  <c r="A279" i="5"/>
  <c r="H278" i="5"/>
  <c r="B278" i="5"/>
  <c r="D278" i="5"/>
  <c r="A278" i="5"/>
  <c r="H277" i="5"/>
  <c r="B277" i="5"/>
  <c r="D277" i="5"/>
  <c r="A277" i="5"/>
  <c r="H276" i="5"/>
  <c r="B276" i="5"/>
  <c r="D276" i="5"/>
  <c r="A276" i="5"/>
  <c r="H275" i="5"/>
  <c r="B275" i="5"/>
  <c r="D275" i="5"/>
  <c r="A275" i="5"/>
  <c r="H274" i="5"/>
  <c r="B274" i="5"/>
  <c r="D274" i="5"/>
  <c r="A274" i="5"/>
  <c r="H273" i="5"/>
  <c r="B273" i="5"/>
  <c r="D273" i="5"/>
  <c r="A273" i="5"/>
  <c r="H272" i="5"/>
  <c r="B272" i="5"/>
  <c r="D272" i="5"/>
  <c r="A272" i="5"/>
  <c r="H271" i="5"/>
  <c r="B271" i="5"/>
  <c r="D271" i="5"/>
  <c r="A271" i="5"/>
  <c r="H270" i="5"/>
  <c r="B270" i="5"/>
  <c r="D270" i="5"/>
  <c r="A270" i="5"/>
  <c r="H269" i="5"/>
  <c r="B269" i="5"/>
  <c r="D269" i="5"/>
  <c r="A269" i="5"/>
  <c r="H268" i="5"/>
  <c r="B268" i="5"/>
  <c r="D268" i="5"/>
  <c r="A268" i="5"/>
  <c r="H267" i="5"/>
  <c r="B267" i="5"/>
  <c r="D267" i="5"/>
  <c r="A267" i="5"/>
  <c r="H266" i="5"/>
  <c r="B266" i="5"/>
  <c r="D266" i="5"/>
  <c r="A266" i="5"/>
  <c r="H265" i="5"/>
  <c r="B265" i="5"/>
  <c r="D265" i="5"/>
  <c r="A265" i="5"/>
  <c r="H264" i="5"/>
  <c r="B264" i="5"/>
  <c r="D264" i="5"/>
  <c r="A264" i="5"/>
  <c r="H263" i="5"/>
  <c r="B263" i="5"/>
  <c r="D263" i="5"/>
  <c r="A263" i="5"/>
  <c r="H262" i="5"/>
  <c r="B262" i="5"/>
  <c r="D262" i="5"/>
  <c r="A262" i="5"/>
  <c r="H261" i="5"/>
  <c r="B261" i="5"/>
  <c r="D261" i="5"/>
  <c r="A261" i="5"/>
  <c r="H260" i="5"/>
  <c r="B260" i="5"/>
  <c r="D260" i="5"/>
  <c r="A260" i="5"/>
  <c r="H259" i="5"/>
  <c r="B259" i="5"/>
  <c r="D259" i="5"/>
  <c r="A259" i="5"/>
  <c r="H53" i="5"/>
  <c r="B53" i="5"/>
  <c r="D53" i="5"/>
  <c r="A53" i="5"/>
  <c r="H258" i="5"/>
  <c r="B258" i="5"/>
  <c r="D258" i="5"/>
  <c r="A258" i="5"/>
  <c r="H257" i="5"/>
  <c r="B257" i="5"/>
  <c r="D257" i="5"/>
  <c r="A257" i="5"/>
  <c r="H256" i="5"/>
  <c r="B256" i="5"/>
  <c r="D256" i="5"/>
  <c r="A256" i="5"/>
  <c r="H255" i="5"/>
  <c r="B255" i="5"/>
  <c r="D255" i="5"/>
  <c r="A255" i="5"/>
  <c r="H254" i="5"/>
  <c r="B254" i="5"/>
  <c r="D254" i="5"/>
  <c r="A254" i="5"/>
  <c r="H253" i="5"/>
  <c r="B253" i="5"/>
  <c r="D253" i="5"/>
  <c r="A253" i="5"/>
  <c r="H252" i="5"/>
  <c r="B252" i="5"/>
  <c r="D252" i="5"/>
  <c r="A252" i="5"/>
  <c r="H251" i="5"/>
  <c r="B251" i="5"/>
  <c r="D251" i="5"/>
  <c r="A251" i="5"/>
  <c r="H250" i="5"/>
  <c r="B250" i="5"/>
  <c r="D250" i="5"/>
  <c r="A250" i="5"/>
  <c r="H249" i="5"/>
  <c r="B249" i="5"/>
  <c r="D249" i="5"/>
  <c r="A249" i="5"/>
  <c r="H248" i="5"/>
  <c r="B248" i="5"/>
  <c r="D248" i="5"/>
  <c r="A248" i="5"/>
  <c r="H247" i="5"/>
  <c r="B247" i="5"/>
  <c r="D247" i="5"/>
  <c r="A247" i="5"/>
  <c r="H246" i="5"/>
  <c r="B246" i="5"/>
  <c r="D246" i="5"/>
  <c r="A246" i="5"/>
  <c r="H245" i="5"/>
  <c r="B245" i="5"/>
  <c r="D245" i="5"/>
  <c r="A245" i="5"/>
  <c r="H244" i="5"/>
  <c r="B244" i="5"/>
  <c r="D244" i="5"/>
  <c r="A244" i="5"/>
  <c r="H243" i="5"/>
  <c r="B243" i="5"/>
  <c r="D243" i="5"/>
  <c r="A243" i="5"/>
  <c r="H242" i="5"/>
  <c r="B242" i="5"/>
  <c r="D242" i="5"/>
  <c r="A242" i="5"/>
  <c r="H241" i="5"/>
  <c r="B241" i="5"/>
  <c r="D241" i="5"/>
  <c r="A241" i="5"/>
  <c r="H240" i="5"/>
  <c r="B240" i="5"/>
  <c r="D240" i="5"/>
  <c r="A240" i="5"/>
  <c r="H239" i="5"/>
  <c r="B239" i="5"/>
  <c r="D239" i="5"/>
  <c r="A239" i="5"/>
  <c r="H238" i="5"/>
  <c r="B238" i="5"/>
  <c r="D238" i="5"/>
  <c r="A238" i="5"/>
  <c r="H237" i="5"/>
  <c r="B237" i="5"/>
  <c r="D237" i="5"/>
  <c r="A237" i="5"/>
  <c r="H236" i="5"/>
  <c r="B236" i="5"/>
  <c r="D236" i="5"/>
  <c r="A236" i="5"/>
  <c r="H235" i="5"/>
  <c r="B235" i="5"/>
  <c r="D235" i="5"/>
  <c r="A235" i="5"/>
  <c r="H234" i="5"/>
  <c r="B234" i="5"/>
  <c r="D234" i="5"/>
  <c r="A234" i="5"/>
  <c r="H233" i="5"/>
  <c r="B233" i="5"/>
  <c r="D233" i="5"/>
  <c r="A233" i="5"/>
  <c r="H232" i="5"/>
  <c r="B232" i="5"/>
  <c r="D232" i="5"/>
  <c r="A232" i="5"/>
  <c r="H231" i="5"/>
  <c r="B231" i="5"/>
  <c r="D231" i="5"/>
  <c r="A231" i="5"/>
  <c r="H230" i="5"/>
  <c r="B230" i="5"/>
  <c r="D230" i="5"/>
  <c r="A230" i="5"/>
  <c r="H229" i="5"/>
  <c r="B229" i="5"/>
  <c r="D229" i="5"/>
  <c r="A229" i="5"/>
  <c r="H228" i="5"/>
  <c r="B228" i="5"/>
  <c r="D228" i="5"/>
  <c r="A228" i="5"/>
  <c r="H227" i="5"/>
  <c r="B227" i="5"/>
  <c r="D227" i="5"/>
  <c r="A227" i="5"/>
  <c r="H226" i="5"/>
  <c r="B226" i="5"/>
  <c r="D226" i="5"/>
  <c r="A226" i="5"/>
  <c r="H225" i="5"/>
  <c r="B225" i="5"/>
  <c r="D225" i="5"/>
  <c r="A225" i="5"/>
  <c r="H224" i="5"/>
  <c r="B224" i="5"/>
  <c r="D224" i="5"/>
  <c r="A224" i="5"/>
  <c r="H223" i="5"/>
  <c r="B223" i="5"/>
  <c r="D223" i="5"/>
  <c r="A223" i="5"/>
  <c r="H222" i="5"/>
  <c r="B222" i="5"/>
  <c r="D222" i="5"/>
  <c r="A222" i="5"/>
  <c r="H221" i="5"/>
  <c r="B221" i="5"/>
  <c r="D221" i="5"/>
  <c r="A221" i="5"/>
  <c r="H220" i="5"/>
  <c r="B220" i="5"/>
  <c r="D220" i="5"/>
  <c r="A220" i="5"/>
  <c r="H219" i="5"/>
  <c r="B219" i="5"/>
  <c r="D219" i="5"/>
  <c r="A219" i="5"/>
  <c r="H218" i="5"/>
  <c r="B218" i="5"/>
  <c r="D218" i="5"/>
  <c r="A218" i="5"/>
  <c r="H217" i="5"/>
  <c r="B217" i="5"/>
  <c r="D217" i="5"/>
  <c r="A217" i="5"/>
  <c r="H216" i="5"/>
  <c r="B216" i="5"/>
  <c r="D216" i="5"/>
  <c r="A216" i="5"/>
  <c r="H215" i="5"/>
  <c r="B215" i="5"/>
  <c r="D215" i="5"/>
  <c r="A215" i="5"/>
  <c r="H214" i="5"/>
  <c r="B214" i="5"/>
  <c r="D214" i="5"/>
  <c r="A214" i="5"/>
  <c r="H213" i="5"/>
  <c r="B213" i="5"/>
  <c r="D213" i="5"/>
  <c r="A213" i="5"/>
  <c r="H212" i="5"/>
  <c r="B212" i="5"/>
  <c r="D212" i="5"/>
  <c r="A212" i="5"/>
  <c r="H211" i="5"/>
  <c r="B211" i="5"/>
  <c r="D211" i="5"/>
  <c r="A211" i="5"/>
  <c r="H210" i="5"/>
  <c r="B210" i="5"/>
  <c r="D210" i="5"/>
  <c r="A210" i="5"/>
  <c r="H209" i="5"/>
  <c r="B209" i="5"/>
  <c r="D209" i="5"/>
  <c r="A209" i="5"/>
  <c r="H208" i="5"/>
  <c r="B208" i="5"/>
  <c r="D208" i="5"/>
  <c r="A208" i="5"/>
  <c r="H207" i="5"/>
  <c r="B207" i="5"/>
  <c r="D207" i="5"/>
  <c r="A207" i="5"/>
  <c r="H206" i="5"/>
  <c r="B206" i="5"/>
  <c r="D206" i="5"/>
  <c r="A206" i="5"/>
  <c r="H205" i="5"/>
  <c r="B205" i="5"/>
  <c r="D205" i="5"/>
  <c r="A205" i="5"/>
  <c r="H204" i="5"/>
  <c r="B204" i="5"/>
  <c r="D204" i="5"/>
  <c r="A204" i="5"/>
  <c r="H203" i="5"/>
  <c r="B203" i="5"/>
  <c r="D203" i="5"/>
  <c r="A203" i="5"/>
  <c r="H202" i="5"/>
  <c r="B202" i="5"/>
  <c r="D202" i="5"/>
  <c r="A202" i="5"/>
  <c r="H201" i="5"/>
  <c r="B201" i="5"/>
  <c r="D201" i="5"/>
  <c r="A201" i="5"/>
  <c r="H200" i="5"/>
  <c r="B200" i="5"/>
  <c r="D200" i="5"/>
  <c r="A200" i="5"/>
  <c r="H199" i="5"/>
  <c r="B199" i="5"/>
  <c r="D199" i="5"/>
  <c r="A199" i="5"/>
  <c r="H198" i="5"/>
  <c r="B198" i="5"/>
  <c r="D198" i="5"/>
  <c r="A198" i="5"/>
  <c r="H197" i="5"/>
  <c r="B197" i="5"/>
  <c r="D197" i="5"/>
  <c r="A197" i="5"/>
  <c r="H196" i="5"/>
  <c r="B196" i="5"/>
  <c r="D196" i="5"/>
  <c r="A196" i="5"/>
  <c r="H195" i="5"/>
  <c r="B195" i="5"/>
  <c r="D195" i="5"/>
  <c r="A195" i="5"/>
  <c r="H194" i="5"/>
  <c r="B194" i="5"/>
  <c r="D194" i="5"/>
  <c r="A194" i="5"/>
  <c r="H193" i="5"/>
  <c r="B193" i="5"/>
  <c r="D193" i="5"/>
  <c r="A193" i="5"/>
  <c r="H192" i="5"/>
  <c r="B192" i="5"/>
  <c r="D192" i="5"/>
  <c r="A192" i="5"/>
  <c r="H191" i="5"/>
  <c r="B191" i="5"/>
  <c r="D191" i="5"/>
  <c r="A191" i="5"/>
  <c r="H190" i="5"/>
  <c r="B190" i="5"/>
  <c r="F190" i="5"/>
  <c r="D190" i="5"/>
  <c r="A190" i="5"/>
  <c r="H189" i="5"/>
  <c r="F189" i="5"/>
  <c r="D189" i="5"/>
  <c r="B189" i="5"/>
  <c r="A189" i="5"/>
  <c r="H188" i="5"/>
  <c r="B188" i="5"/>
  <c r="F188" i="5"/>
  <c r="D188" i="5"/>
  <c r="A188" i="5"/>
  <c r="H187" i="5"/>
  <c r="F187" i="5"/>
  <c r="D187" i="5"/>
  <c r="B187" i="5"/>
  <c r="A187" i="5"/>
  <c r="H186" i="5"/>
  <c r="B186" i="5"/>
  <c r="F186" i="5"/>
  <c r="D186" i="5"/>
  <c r="A186" i="5"/>
  <c r="H185" i="5"/>
  <c r="B185" i="5"/>
  <c r="D185" i="5"/>
  <c r="A185" i="5"/>
  <c r="H184" i="5"/>
  <c r="B184" i="5"/>
  <c r="D184" i="5"/>
  <c r="A184" i="5"/>
  <c r="H183" i="5"/>
  <c r="B183" i="5"/>
  <c r="D183" i="5"/>
  <c r="A183" i="5"/>
  <c r="H182" i="5"/>
  <c r="B182" i="5"/>
  <c r="D182" i="5"/>
  <c r="A182" i="5"/>
  <c r="H181" i="5"/>
  <c r="B181" i="5"/>
  <c r="D181" i="5"/>
  <c r="A181" i="5"/>
  <c r="H180" i="5"/>
  <c r="B180" i="5"/>
  <c r="D180" i="5"/>
  <c r="A180" i="5"/>
  <c r="H179" i="5"/>
  <c r="B179" i="5"/>
  <c r="D179" i="5"/>
  <c r="A179" i="5"/>
  <c r="H178" i="5"/>
  <c r="B178" i="5"/>
  <c r="D178" i="5"/>
  <c r="A178" i="5"/>
  <c r="H177" i="5"/>
  <c r="B177" i="5"/>
  <c r="D177" i="5"/>
  <c r="A177" i="5"/>
  <c r="H176" i="5"/>
  <c r="B176" i="5"/>
  <c r="D176" i="5"/>
  <c r="A176" i="5"/>
  <c r="H175" i="5"/>
  <c r="B175" i="5"/>
  <c r="D175" i="5"/>
  <c r="A175" i="5"/>
  <c r="H174" i="5"/>
  <c r="B174" i="5"/>
  <c r="D174" i="5"/>
  <c r="A174" i="5"/>
  <c r="H52" i="5"/>
  <c r="B52" i="5"/>
  <c r="D52" i="5"/>
  <c r="A52" i="5"/>
  <c r="H51" i="5"/>
  <c r="B51" i="5"/>
  <c r="D51" i="5"/>
  <c r="A51" i="5"/>
  <c r="H50" i="5"/>
  <c r="B50" i="5"/>
  <c r="D50" i="5"/>
  <c r="A50" i="5"/>
  <c r="H49" i="5"/>
  <c r="B49" i="5"/>
  <c r="D49" i="5"/>
  <c r="A49" i="5"/>
  <c r="H48" i="5"/>
  <c r="B48" i="5"/>
  <c r="D48" i="5"/>
  <c r="A48" i="5"/>
  <c r="H47" i="5"/>
  <c r="B47" i="5"/>
  <c r="D47" i="5"/>
  <c r="A47" i="5"/>
  <c r="H46" i="5"/>
  <c r="B46" i="5"/>
  <c r="D46" i="5"/>
  <c r="A46" i="5"/>
  <c r="H45" i="5"/>
  <c r="B45" i="5"/>
  <c r="D45" i="5"/>
  <c r="A45" i="5"/>
  <c r="H44" i="5"/>
  <c r="B44" i="5"/>
  <c r="D44" i="5"/>
  <c r="A44" i="5"/>
  <c r="H43" i="5"/>
  <c r="B43" i="5"/>
  <c r="D43" i="5"/>
  <c r="A43" i="5"/>
  <c r="H42" i="5"/>
  <c r="B42" i="5"/>
  <c r="D42" i="5"/>
  <c r="A42" i="5"/>
  <c r="H41" i="5"/>
  <c r="B41" i="5"/>
  <c r="D41" i="5"/>
  <c r="A41" i="5"/>
  <c r="H40" i="5"/>
  <c r="B40" i="5"/>
  <c r="D40" i="5"/>
  <c r="A40" i="5"/>
  <c r="H39" i="5"/>
  <c r="B39" i="5"/>
  <c r="D39" i="5"/>
  <c r="A39" i="5"/>
  <c r="H38" i="5"/>
  <c r="B38" i="5"/>
  <c r="D38" i="5"/>
  <c r="A38" i="5"/>
  <c r="H37" i="5"/>
  <c r="B37" i="5"/>
  <c r="D37" i="5"/>
  <c r="A37" i="5"/>
  <c r="H36" i="5"/>
  <c r="B36" i="5"/>
  <c r="D36" i="5"/>
  <c r="A36" i="5"/>
  <c r="H35" i="5"/>
  <c r="B35" i="5"/>
  <c r="D35" i="5"/>
  <c r="A35" i="5"/>
  <c r="H34" i="5"/>
  <c r="B34" i="5"/>
  <c r="D34" i="5"/>
  <c r="A34" i="5"/>
  <c r="H33" i="5"/>
  <c r="B33" i="5"/>
  <c r="D33" i="5"/>
  <c r="A33" i="5"/>
  <c r="H32" i="5"/>
  <c r="B32" i="5"/>
  <c r="D32" i="5"/>
  <c r="A32" i="5"/>
  <c r="H31" i="5"/>
  <c r="B31" i="5"/>
  <c r="D31" i="5"/>
  <c r="A31" i="5"/>
  <c r="H173" i="5"/>
  <c r="B173" i="5"/>
  <c r="D173" i="5"/>
  <c r="A173" i="5"/>
  <c r="H30" i="5"/>
  <c r="B30" i="5"/>
  <c r="D30" i="5"/>
  <c r="A30" i="5"/>
  <c r="H29" i="5"/>
  <c r="B29" i="5"/>
  <c r="D29" i="5"/>
  <c r="A29" i="5"/>
  <c r="H28" i="5"/>
  <c r="B28" i="5"/>
  <c r="D28" i="5"/>
  <c r="A28" i="5"/>
  <c r="H27" i="5"/>
  <c r="B27" i="5"/>
  <c r="D27" i="5"/>
  <c r="A27" i="5"/>
  <c r="H26" i="5"/>
  <c r="B26" i="5"/>
  <c r="D26" i="5"/>
  <c r="A26" i="5"/>
  <c r="H172" i="5"/>
  <c r="B172" i="5"/>
  <c r="D172" i="5"/>
  <c r="A172" i="5"/>
  <c r="H25" i="5"/>
  <c r="B25" i="5"/>
  <c r="D25" i="5"/>
  <c r="A25" i="5"/>
  <c r="H24" i="5"/>
  <c r="B24" i="5"/>
  <c r="D24" i="5"/>
  <c r="A24" i="5"/>
  <c r="H23" i="5"/>
  <c r="B23" i="5"/>
  <c r="D23" i="5"/>
  <c r="A23" i="5"/>
  <c r="H22" i="5"/>
  <c r="B22" i="5"/>
  <c r="D22" i="5"/>
  <c r="A22" i="5"/>
  <c r="H171" i="5"/>
  <c r="B171" i="5"/>
  <c r="D171" i="5"/>
  <c r="A171" i="5"/>
  <c r="H21" i="5"/>
  <c r="B21" i="5"/>
  <c r="D21" i="5"/>
  <c r="A21" i="5"/>
  <c r="H20" i="5"/>
  <c r="B20" i="5"/>
  <c r="D20" i="5"/>
  <c r="A20" i="5"/>
  <c r="H19" i="5"/>
  <c r="B19" i="5"/>
  <c r="D19" i="5"/>
  <c r="A19" i="5"/>
  <c r="H170" i="5"/>
  <c r="B170" i="5"/>
  <c r="D170" i="5"/>
  <c r="A170" i="5"/>
  <c r="H18" i="5"/>
  <c r="B18" i="5"/>
  <c r="D18" i="5"/>
  <c r="A18" i="5"/>
  <c r="H17" i="5"/>
  <c r="B17" i="5"/>
  <c r="D17" i="5"/>
  <c r="A17" i="5"/>
  <c r="H16" i="5"/>
  <c r="B16" i="5"/>
  <c r="D16" i="5"/>
  <c r="A16" i="5"/>
  <c r="H169" i="5"/>
  <c r="B169" i="5"/>
  <c r="D169" i="5"/>
  <c r="A169" i="5"/>
  <c r="H168" i="5"/>
  <c r="B168" i="5"/>
  <c r="D168" i="5"/>
  <c r="A168" i="5"/>
  <c r="H167" i="5"/>
  <c r="B167" i="5"/>
  <c r="D167" i="5"/>
  <c r="A167" i="5"/>
  <c r="H15" i="5"/>
  <c r="B15" i="5"/>
  <c r="D15" i="5"/>
  <c r="A15" i="5"/>
  <c r="H14" i="5"/>
  <c r="B14" i="5"/>
  <c r="D14" i="5"/>
  <c r="A14" i="5"/>
  <c r="H166" i="5"/>
  <c r="B166" i="5"/>
  <c r="D166" i="5"/>
  <c r="A166" i="5"/>
  <c r="H13" i="5"/>
  <c r="B13" i="5"/>
  <c r="D13" i="5"/>
  <c r="A13" i="5"/>
  <c r="H12" i="5"/>
  <c r="B12" i="5"/>
  <c r="D12" i="5"/>
  <c r="A12" i="5"/>
  <c r="H165" i="5"/>
  <c r="B165" i="5"/>
  <c r="D165" i="5"/>
  <c r="A165" i="5"/>
  <c r="H164" i="5"/>
  <c r="B164" i="5"/>
  <c r="D164" i="5"/>
  <c r="A164" i="5"/>
  <c r="H163" i="5"/>
  <c r="B163" i="5"/>
  <c r="D163" i="5"/>
  <c r="A163" i="5"/>
  <c r="H162" i="5"/>
  <c r="B162" i="5"/>
  <c r="D162" i="5"/>
  <c r="A162" i="5"/>
  <c r="H11" i="5"/>
  <c r="B11" i="5"/>
  <c r="D11" i="5"/>
  <c r="A11" i="5"/>
  <c r="H161" i="5"/>
  <c r="B161" i="5"/>
  <c r="D161" i="5"/>
  <c r="A161" i="5"/>
  <c r="Q339" i="1"/>
  <c r="Q340" i="1"/>
  <c r="Q336" i="1"/>
  <c r="Q338" i="1"/>
  <c r="Q337" i="1"/>
  <c r="D11" i="1"/>
  <c r="D12" i="1"/>
  <c r="E15" i="1"/>
  <c r="E339" i="4"/>
  <c r="I339" i="4"/>
  <c r="J339" i="4"/>
  <c r="E16" i="4"/>
  <c r="E15" i="4"/>
  <c r="E13" i="4"/>
  <c r="A13" i="4"/>
  <c r="E21" i="4"/>
  <c r="D21" i="4"/>
  <c r="F21" i="4" s="1"/>
  <c r="H21" i="4" s="1"/>
  <c r="E22" i="4"/>
  <c r="E23" i="4"/>
  <c r="E24" i="4"/>
  <c r="E25" i="4"/>
  <c r="D25" i="4"/>
  <c r="E26" i="4"/>
  <c r="E27" i="4"/>
  <c r="E28" i="4"/>
  <c r="E29" i="4"/>
  <c r="D29" i="4"/>
  <c r="E30" i="4"/>
  <c r="E31" i="4"/>
  <c r="E32" i="4"/>
  <c r="D32" i="4"/>
  <c r="E33" i="4"/>
  <c r="D33" i="4"/>
  <c r="E34" i="4"/>
  <c r="E35" i="4"/>
  <c r="E36" i="4"/>
  <c r="E37" i="4"/>
  <c r="D37" i="4"/>
  <c r="E38" i="4"/>
  <c r="E39" i="4"/>
  <c r="E40" i="4"/>
  <c r="E41" i="4"/>
  <c r="D41" i="4"/>
  <c r="F41" i="4" s="1"/>
  <c r="E42" i="4"/>
  <c r="E43" i="4"/>
  <c r="E44" i="4"/>
  <c r="E45" i="4"/>
  <c r="D45" i="4"/>
  <c r="F45" i="4" s="1"/>
  <c r="H45" i="4" s="1"/>
  <c r="E46" i="4"/>
  <c r="E47" i="4"/>
  <c r="E48" i="4"/>
  <c r="D48" i="4"/>
  <c r="F48" i="4" s="1"/>
  <c r="H48" i="4" s="1"/>
  <c r="E49" i="4"/>
  <c r="D49" i="4"/>
  <c r="F49" i="4" s="1"/>
  <c r="H49" i="4" s="1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I65" i="4"/>
  <c r="J65" i="4"/>
  <c r="E66" i="4"/>
  <c r="E67" i="4"/>
  <c r="E68" i="4"/>
  <c r="E69" i="4"/>
  <c r="E70" i="4"/>
  <c r="E71" i="4"/>
  <c r="E72" i="4"/>
  <c r="E73" i="4"/>
  <c r="I73" i="4"/>
  <c r="J73" i="4"/>
  <c r="E74" i="4"/>
  <c r="E75" i="4"/>
  <c r="E76" i="4"/>
  <c r="E77" i="4"/>
  <c r="E78" i="4"/>
  <c r="E79" i="4"/>
  <c r="E80" i="4"/>
  <c r="I80" i="4"/>
  <c r="J80" i="4"/>
  <c r="E81" i="4"/>
  <c r="E82" i="4"/>
  <c r="E83" i="4"/>
  <c r="E84" i="4"/>
  <c r="E85" i="4"/>
  <c r="E86" i="4"/>
  <c r="I86" i="4"/>
  <c r="J86" i="4"/>
  <c r="E87" i="4"/>
  <c r="E88" i="4"/>
  <c r="E89" i="4"/>
  <c r="E90" i="4"/>
  <c r="E91" i="4"/>
  <c r="E92" i="4"/>
  <c r="E93" i="4"/>
  <c r="E94" i="4"/>
  <c r="I94" i="4"/>
  <c r="J94" i="4"/>
  <c r="E95" i="4"/>
  <c r="E96" i="4"/>
  <c r="E97" i="4"/>
  <c r="I97" i="4"/>
  <c r="J97" i="4"/>
  <c r="E98" i="4"/>
  <c r="E99" i="4"/>
  <c r="E100" i="4"/>
  <c r="E101" i="4"/>
  <c r="I101" i="4"/>
  <c r="J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I117" i="4"/>
  <c r="J117" i="4"/>
  <c r="E118" i="4"/>
  <c r="I118" i="4"/>
  <c r="J118" i="4"/>
  <c r="E119" i="4"/>
  <c r="E120" i="4"/>
  <c r="E121" i="4"/>
  <c r="E122" i="4"/>
  <c r="I122" i="4"/>
  <c r="J122" i="4"/>
  <c r="E123" i="4"/>
  <c r="E124" i="4"/>
  <c r="I124" i="4"/>
  <c r="J124" i="4"/>
  <c r="E125" i="4"/>
  <c r="E126" i="4"/>
  <c r="E127" i="4"/>
  <c r="E128" i="4"/>
  <c r="E129" i="4"/>
  <c r="I129" i="4"/>
  <c r="J129" i="4"/>
  <c r="E130" i="4"/>
  <c r="I130" i="4"/>
  <c r="J130" i="4"/>
  <c r="E131" i="4"/>
  <c r="E132" i="4"/>
  <c r="E133" i="4"/>
  <c r="E134" i="4"/>
  <c r="E135" i="4"/>
  <c r="E136" i="4"/>
  <c r="E137" i="4"/>
  <c r="E138" i="4"/>
  <c r="I138" i="4"/>
  <c r="J138" i="4"/>
  <c r="E139" i="4"/>
  <c r="E140" i="4"/>
  <c r="E141" i="4"/>
  <c r="I141" i="4"/>
  <c r="J141" i="4"/>
  <c r="E142" i="4"/>
  <c r="E143" i="4"/>
  <c r="E144" i="4"/>
  <c r="I144" i="4"/>
  <c r="J144" i="4"/>
  <c r="E145" i="4"/>
  <c r="E146" i="4"/>
  <c r="E147" i="4"/>
  <c r="E148" i="4"/>
  <c r="E149" i="4"/>
  <c r="E150" i="4"/>
  <c r="E151" i="4"/>
  <c r="I151" i="4"/>
  <c r="J151" i="4"/>
  <c r="E152" i="4"/>
  <c r="I152" i="4"/>
  <c r="E153" i="4"/>
  <c r="E154" i="4"/>
  <c r="I154" i="4"/>
  <c r="E155" i="4"/>
  <c r="E156" i="4"/>
  <c r="E157" i="4"/>
  <c r="I157" i="4"/>
  <c r="J157" i="4"/>
  <c r="E158" i="4"/>
  <c r="E159" i="4"/>
  <c r="E160" i="4"/>
  <c r="I160" i="4"/>
  <c r="J160" i="4"/>
  <c r="E161" i="4"/>
  <c r="I161" i="4"/>
  <c r="J161" i="4"/>
  <c r="E162" i="4"/>
  <c r="E163" i="4"/>
  <c r="E164" i="4"/>
  <c r="E165" i="4"/>
  <c r="I165" i="4"/>
  <c r="J165" i="4"/>
  <c r="E166" i="4"/>
  <c r="I166" i="4"/>
  <c r="J166" i="4"/>
  <c r="E167" i="4"/>
  <c r="E168" i="4"/>
  <c r="E169" i="4"/>
  <c r="I169" i="4"/>
  <c r="J169" i="4"/>
  <c r="E170" i="4"/>
  <c r="E171" i="4"/>
  <c r="E172" i="4"/>
  <c r="I172" i="4"/>
  <c r="J172" i="4"/>
  <c r="E173" i="4"/>
  <c r="J173" i="4"/>
  <c r="E174" i="4"/>
  <c r="E175" i="4"/>
  <c r="E176" i="4"/>
  <c r="I176" i="4"/>
  <c r="J176" i="4"/>
  <c r="E177" i="4"/>
  <c r="E178" i="4"/>
  <c r="I178" i="4"/>
  <c r="E179" i="4"/>
  <c r="E180" i="4"/>
  <c r="E181" i="4"/>
  <c r="I181" i="4"/>
  <c r="J181" i="4"/>
  <c r="F16" i="4"/>
  <c r="F15" i="4"/>
  <c r="F13" i="4"/>
  <c r="F12" i="4"/>
  <c r="D22" i="4"/>
  <c r="F22" i="4" s="1"/>
  <c r="D23" i="4"/>
  <c r="D24" i="4"/>
  <c r="F24" i="4" s="1"/>
  <c r="D26" i="4"/>
  <c r="F26" i="4" s="1"/>
  <c r="H26" i="4" s="1"/>
  <c r="D27" i="4"/>
  <c r="F27" i="4" s="1"/>
  <c r="H27" i="4" s="1"/>
  <c r="D28" i="4"/>
  <c r="F28" i="4" s="1"/>
  <c r="H28" i="4" s="1"/>
  <c r="F29" i="4"/>
  <c r="H29" i="4" s="1"/>
  <c r="D30" i="4"/>
  <c r="F30" i="4" s="1"/>
  <c r="G30" i="4" s="1"/>
  <c r="D31" i="4"/>
  <c r="F31" i="4" s="1"/>
  <c r="F33" i="4"/>
  <c r="H33" i="4" s="1"/>
  <c r="D34" i="4"/>
  <c r="F34" i="4" s="1"/>
  <c r="D35" i="4"/>
  <c r="D36" i="4"/>
  <c r="F36" i="4" s="1"/>
  <c r="H36" i="4" s="1"/>
  <c r="D38" i="4"/>
  <c r="F38" i="4" s="1"/>
  <c r="H38" i="4" s="1"/>
  <c r="D39" i="4"/>
  <c r="F39" i="4" s="1"/>
  <c r="D40" i="4"/>
  <c r="F40" i="4" s="1"/>
  <c r="H40" i="4" s="1"/>
  <c r="D42" i="4"/>
  <c r="F42" i="4" s="1"/>
  <c r="G42" i="4" s="1"/>
  <c r="D43" i="4"/>
  <c r="F43" i="4" s="1"/>
  <c r="D44" i="4"/>
  <c r="F44" i="4" s="1"/>
  <c r="D46" i="4"/>
  <c r="F46" i="4" s="1"/>
  <c r="H46" i="4" s="1"/>
  <c r="D47" i="4"/>
  <c r="D50" i="4"/>
  <c r="F50" i="4" s="1"/>
  <c r="D51" i="4"/>
  <c r="F51" i="4" s="1"/>
  <c r="H51" i="4" s="1"/>
  <c r="D52" i="4"/>
  <c r="F52" i="4" s="1"/>
  <c r="H52" i="4" s="1"/>
  <c r="D53" i="4"/>
  <c r="D54" i="4"/>
  <c r="D55" i="4"/>
  <c r="G55" i="4"/>
  <c r="F55" i="4"/>
  <c r="D56" i="4"/>
  <c r="F56" i="4"/>
  <c r="H56" i="4"/>
  <c r="D57" i="4"/>
  <c r="D58" i="4"/>
  <c r="F58" i="4"/>
  <c r="D59" i="4"/>
  <c r="D60" i="4"/>
  <c r="F60" i="4"/>
  <c r="H60" i="4"/>
  <c r="D61" i="4"/>
  <c r="F61" i="4"/>
  <c r="H61" i="4"/>
  <c r="D62" i="4"/>
  <c r="F62" i="4"/>
  <c r="D63" i="4"/>
  <c r="F63" i="4"/>
  <c r="H63" i="4"/>
  <c r="D64" i="4"/>
  <c r="F64" i="4"/>
  <c r="H64" i="4"/>
  <c r="D65" i="4"/>
  <c r="F65" i="4"/>
  <c r="H65" i="4"/>
  <c r="D66" i="4"/>
  <c r="F66" i="4"/>
  <c r="D67" i="4"/>
  <c r="F67" i="4"/>
  <c r="G67" i="4"/>
  <c r="D68" i="4"/>
  <c r="F68" i="4"/>
  <c r="H68" i="4"/>
  <c r="D69" i="4"/>
  <c r="I69" i="4"/>
  <c r="J69" i="4"/>
  <c r="F69" i="4"/>
  <c r="H69" i="4"/>
  <c r="D70" i="4"/>
  <c r="I70" i="4"/>
  <c r="J70" i="4"/>
  <c r="D71" i="4"/>
  <c r="F71" i="4"/>
  <c r="G71" i="4"/>
  <c r="D72" i="4"/>
  <c r="F72" i="4"/>
  <c r="H72" i="4"/>
  <c r="D73" i="4"/>
  <c r="F73" i="4"/>
  <c r="D74" i="4"/>
  <c r="D75" i="4"/>
  <c r="F75" i="4"/>
  <c r="G75" i="4"/>
  <c r="D76" i="4"/>
  <c r="F76" i="4"/>
  <c r="H76" i="4"/>
  <c r="D77" i="4"/>
  <c r="F77" i="4"/>
  <c r="H77" i="4"/>
  <c r="D78" i="4"/>
  <c r="F78" i="4"/>
  <c r="D79" i="4"/>
  <c r="F79" i="4"/>
  <c r="H79" i="4"/>
  <c r="D80" i="4"/>
  <c r="F80" i="4"/>
  <c r="H80" i="4"/>
  <c r="D81" i="4"/>
  <c r="D82" i="4"/>
  <c r="F82" i="4"/>
  <c r="D83" i="4"/>
  <c r="F83" i="4"/>
  <c r="H83" i="4"/>
  <c r="D84" i="4"/>
  <c r="I84" i="4"/>
  <c r="J84" i="4"/>
  <c r="F84" i="4"/>
  <c r="H84" i="4"/>
  <c r="D85" i="4"/>
  <c r="D86" i="4"/>
  <c r="F86" i="4"/>
  <c r="D87" i="4"/>
  <c r="F87" i="4"/>
  <c r="D88" i="4"/>
  <c r="F88" i="4"/>
  <c r="H88" i="4"/>
  <c r="D89" i="4"/>
  <c r="D90" i="4"/>
  <c r="F90" i="4"/>
  <c r="D91" i="4"/>
  <c r="F91" i="4"/>
  <c r="G91" i="4"/>
  <c r="D92" i="4"/>
  <c r="F92" i="4"/>
  <c r="H92" i="4"/>
  <c r="D93" i="4"/>
  <c r="D94" i="4"/>
  <c r="F94" i="4"/>
  <c r="D95" i="4"/>
  <c r="F95" i="4"/>
  <c r="H95" i="4"/>
  <c r="G95" i="4"/>
  <c r="D96" i="4"/>
  <c r="F96" i="4"/>
  <c r="H96" i="4"/>
  <c r="D97" i="4"/>
  <c r="F97" i="4"/>
  <c r="H97" i="4"/>
  <c r="D98" i="4"/>
  <c r="F98" i="4"/>
  <c r="D99" i="4"/>
  <c r="F99" i="4"/>
  <c r="H99" i="4"/>
  <c r="D100" i="4"/>
  <c r="F100" i="4"/>
  <c r="H100" i="4"/>
  <c r="D101" i="4"/>
  <c r="F101" i="4"/>
  <c r="H101" i="4"/>
  <c r="D102" i="4"/>
  <c r="F102" i="4"/>
  <c r="D103" i="4"/>
  <c r="F103" i="4"/>
  <c r="G103" i="4"/>
  <c r="D104" i="4"/>
  <c r="F104" i="4"/>
  <c r="H104" i="4"/>
  <c r="D105" i="4"/>
  <c r="F105" i="4"/>
  <c r="H105" i="4"/>
  <c r="D106" i="4"/>
  <c r="F106" i="4"/>
  <c r="D107" i="4"/>
  <c r="F107" i="4"/>
  <c r="G107" i="4"/>
  <c r="D108" i="4"/>
  <c r="I108" i="4"/>
  <c r="J108" i="4"/>
  <c r="F108" i="4"/>
  <c r="H108" i="4"/>
  <c r="D109" i="4"/>
  <c r="I109" i="4"/>
  <c r="J109" i="4"/>
  <c r="F109" i="4"/>
  <c r="H109" i="4"/>
  <c r="D110" i="4"/>
  <c r="F110" i="4"/>
  <c r="D111" i="4"/>
  <c r="F111" i="4"/>
  <c r="H111" i="4"/>
  <c r="D112" i="4"/>
  <c r="F112" i="4"/>
  <c r="H112" i="4"/>
  <c r="D113" i="4"/>
  <c r="I113" i="4"/>
  <c r="J113" i="4"/>
  <c r="F113" i="4"/>
  <c r="H113" i="4"/>
  <c r="D114" i="4"/>
  <c r="F114" i="4"/>
  <c r="D115" i="4"/>
  <c r="F115" i="4"/>
  <c r="H115" i="4"/>
  <c r="D116" i="4"/>
  <c r="F116" i="4"/>
  <c r="H116" i="4"/>
  <c r="D117" i="4"/>
  <c r="F117" i="4"/>
  <c r="H117" i="4"/>
  <c r="D118" i="4"/>
  <c r="F118" i="4"/>
  <c r="D119" i="4"/>
  <c r="F119" i="4"/>
  <c r="H119" i="4"/>
  <c r="D120" i="4"/>
  <c r="D121" i="4"/>
  <c r="F121" i="4"/>
  <c r="H121" i="4"/>
  <c r="D122" i="4"/>
  <c r="F122" i="4"/>
  <c r="D123" i="4"/>
  <c r="D124" i="4"/>
  <c r="F124" i="4"/>
  <c r="H124" i="4"/>
  <c r="D125" i="4"/>
  <c r="F125" i="4"/>
  <c r="H125" i="4"/>
  <c r="D126" i="4"/>
  <c r="F126" i="4"/>
  <c r="D127" i="4"/>
  <c r="D128" i="4"/>
  <c r="F128" i="4"/>
  <c r="H128" i="4"/>
  <c r="D129" i="4"/>
  <c r="F129" i="4"/>
  <c r="G129" i="4"/>
  <c r="D130" i="4"/>
  <c r="F130" i="4"/>
  <c r="D131" i="4"/>
  <c r="F131" i="4"/>
  <c r="H131" i="4"/>
  <c r="D132" i="4"/>
  <c r="F132" i="4"/>
  <c r="H132" i="4"/>
  <c r="D133" i="4"/>
  <c r="D134" i="4"/>
  <c r="F134" i="4"/>
  <c r="D135" i="4"/>
  <c r="F135" i="4"/>
  <c r="G135" i="4"/>
  <c r="D136" i="4"/>
  <c r="F136" i="4"/>
  <c r="H136" i="4"/>
  <c r="D137" i="4"/>
  <c r="I137" i="4"/>
  <c r="J137" i="4"/>
  <c r="D138" i="4"/>
  <c r="F138" i="4"/>
  <c r="D139" i="4"/>
  <c r="F139" i="4"/>
  <c r="H139" i="4"/>
  <c r="D140" i="4"/>
  <c r="F140" i="4"/>
  <c r="H140" i="4"/>
  <c r="D141" i="4"/>
  <c r="F141" i="4"/>
  <c r="H141" i="4"/>
  <c r="D142" i="4"/>
  <c r="D143" i="4"/>
  <c r="F143" i="4"/>
  <c r="H143" i="4"/>
  <c r="D144" i="4"/>
  <c r="F144" i="4"/>
  <c r="H144" i="4"/>
  <c r="D145" i="4"/>
  <c r="I145" i="4"/>
  <c r="J145" i="4"/>
  <c r="F145" i="4"/>
  <c r="H145" i="4"/>
  <c r="D146" i="4"/>
  <c r="F146" i="4"/>
  <c r="D147" i="4"/>
  <c r="I147" i="4"/>
  <c r="J147" i="4"/>
  <c r="D148" i="4"/>
  <c r="F148" i="4"/>
  <c r="H148" i="4"/>
  <c r="D149" i="4"/>
  <c r="F149" i="4"/>
  <c r="H149" i="4"/>
  <c r="D150" i="4"/>
  <c r="F150" i="4"/>
  <c r="D151" i="4"/>
  <c r="F151" i="4"/>
  <c r="H151" i="4"/>
  <c r="G151" i="4"/>
  <c r="D152" i="4"/>
  <c r="F152" i="4"/>
  <c r="H152" i="4"/>
  <c r="D153" i="4"/>
  <c r="I153" i="4"/>
  <c r="J153" i="4"/>
  <c r="F153" i="4"/>
  <c r="G153" i="4"/>
  <c r="D154" i="4"/>
  <c r="F154" i="4"/>
  <c r="D155" i="4"/>
  <c r="D156" i="4"/>
  <c r="F156" i="4"/>
  <c r="H156" i="4"/>
  <c r="D157" i="4"/>
  <c r="F157" i="4"/>
  <c r="D158" i="4"/>
  <c r="F158" i="4"/>
  <c r="D159" i="4"/>
  <c r="D160" i="4"/>
  <c r="F160" i="4"/>
  <c r="H160" i="4"/>
  <c r="D161" i="4"/>
  <c r="F161" i="4"/>
  <c r="G161" i="4"/>
  <c r="H161" i="4"/>
  <c r="D162" i="4"/>
  <c r="F162" i="4"/>
  <c r="D163" i="4"/>
  <c r="F163" i="4"/>
  <c r="D164" i="4"/>
  <c r="F164" i="4"/>
  <c r="H164" i="4"/>
  <c r="D165" i="4"/>
  <c r="G165" i="4"/>
  <c r="F165" i="4"/>
  <c r="H165" i="4"/>
  <c r="D166" i="4"/>
  <c r="F166" i="4"/>
  <c r="D167" i="4"/>
  <c r="F167" i="4"/>
  <c r="D168" i="4"/>
  <c r="F168" i="4"/>
  <c r="H168" i="4"/>
  <c r="D169" i="4"/>
  <c r="F169" i="4"/>
  <c r="H169" i="4"/>
  <c r="D170" i="4"/>
  <c r="I170" i="4"/>
  <c r="J170" i="4"/>
  <c r="F170" i="4"/>
  <c r="D171" i="4"/>
  <c r="D172" i="4"/>
  <c r="F172" i="4"/>
  <c r="H172" i="4"/>
  <c r="D173" i="4"/>
  <c r="I173" i="4"/>
  <c r="F173" i="4"/>
  <c r="H173" i="4"/>
  <c r="D174" i="4"/>
  <c r="D175" i="4"/>
  <c r="F175" i="4"/>
  <c r="D176" i="4"/>
  <c r="F176" i="4"/>
  <c r="H176" i="4"/>
  <c r="D177" i="4"/>
  <c r="D178" i="4"/>
  <c r="F178" i="4"/>
  <c r="D179" i="4"/>
  <c r="F179" i="4"/>
  <c r="D180" i="4"/>
  <c r="F180" i="4"/>
  <c r="H180" i="4"/>
  <c r="D181" i="4"/>
  <c r="F181" i="4"/>
  <c r="H181" i="4"/>
  <c r="H16" i="4"/>
  <c r="H15" i="4"/>
  <c r="H13" i="4"/>
  <c r="H55" i="4"/>
  <c r="H67" i="4"/>
  <c r="H71" i="4"/>
  <c r="H75" i="4"/>
  <c r="H91" i="4"/>
  <c r="H103" i="4"/>
  <c r="H107" i="4"/>
  <c r="H135" i="4"/>
  <c r="H175" i="4"/>
  <c r="G16" i="4"/>
  <c r="G15" i="4"/>
  <c r="G13" i="4"/>
  <c r="G65" i="4"/>
  <c r="G69" i="4"/>
  <c r="G97" i="4"/>
  <c r="G101" i="4"/>
  <c r="G105" i="4"/>
  <c r="G109" i="4"/>
  <c r="G121" i="4"/>
  <c r="G141" i="4"/>
  <c r="G149" i="4"/>
  <c r="G169" i="4"/>
  <c r="G173" i="4"/>
  <c r="G181" i="4"/>
  <c r="I16" i="4"/>
  <c r="I15" i="4"/>
  <c r="I55" i="4"/>
  <c r="J55" i="4"/>
  <c r="I56" i="4"/>
  <c r="J56" i="4"/>
  <c r="I60" i="4"/>
  <c r="I62" i="4"/>
  <c r="J62" i="4"/>
  <c r="I63" i="4"/>
  <c r="I66" i="4"/>
  <c r="J66" i="4"/>
  <c r="I67" i="4"/>
  <c r="J67" i="4"/>
  <c r="I68" i="4"/>
  <c r="J68" i="4"/>
  <c r="I71" i="4"/>
  <c r="I72" i="4"/>
  <c r="I75" i="4"/>
  <c r="I76" i="4"/>
  <c r="I78" i="4"/>
  <c r="J78" i="4"/>
  <c r="I79" i="4"/>
  <c r="I82" i="4"/>
  <c r="J82" i="4"/>
  <c r="I87" i="4"/>
  <c r="I88" i="4"/>
  <c r="I90" i="4"/>
  <c r="I91" i="4"/>
  <c r="J91" i="4"/>
  <c r="I95" i="4"/>
  <c r="J95" i="4"/>
  <c r="I98" i="4"/>
  <c r="J98" i="4"/>
  <c r="I100" i="4"/>
  <c r="I102" i="4"/>
  <c r="J102" i="4"/>
  <c r="I103" i="4"/>
  <c r="J103" i="4"/>
  <c r="I104" i="4"/>
  <c r="J104" i="4"/>
  <c r="I107" i="4"/>
  <c r="J107" i="4"/>
  <c r="I110" i="4"/>
  <c r="I114" i="4"/>
  <c r="I115" i="4"/>
  <c r="I116" i="4"/>
  <c r="J116" i="4"/>
  <c r="I119" i="4"/>
  <c r="J119" i="4"/>
  <c r="I126" i="4"/>
  <c r="I131" i="4"/>
  <c r="J131" i="4"/>
  <c r="I132" i="4"/>
  <c r="J132" i="4"/>
  <c r="I134" i="4"/>
  <c r="I135" i="4"/>
  <c r="J135" i="4"/>
  <c r="I143" i="4"/>
  <c r="J143" i="4"/>
  <c r="I146" i="4"/>
  <c r="J146" i="4"/>
  <c r="I148" i="4"/>
  <c r="J148" i="4"/>
  <c r="I156" i="4"/>
  <c r="J156" i="4"/>
  <c r="I158" i="4"/>
  <c r="J158" i="4"/>
  <c r="I162" i="4"/>
  <c r="J162" i="4"/>
  <c r="I163" i="4"/>
  <c r="I164" i="4"/>
  <c r="I167" i="4"/>
  <c r="J167" i="4"/>
  <c r="I168" i="4"/>
  <c r="J168" i="4"/>
  <c r="I179" i="4"/>
  <c r="I180" i="4"/>
  <c r="J180" i="4"/>
  <c r="D16" i="4"/>
  <c r="D15" i="4"/>
  <c r="J16" i="4"/>
  <c r="J15" i="4"/>
  <c r="J12" i="4"/>
  <c r="J13" i="4"/>
  <c r="J60" i="4"/>
  <c r="J63" i="4"/>
  <c r="J71" i="4"/>
  <c r="J72" i="4"/>
  <c r="J75" i="4"/>
  <c r="J76" i="4"/>
  <c r="J79" i="4"/>
  <c r="J87" i="4"/>
  <c r="J88" i="4"/>
  <c r="J90" i="4"/>
  <c r="J100" i="4"/>
  <c r="J110" i="4"/>
  <c r="J114" i="4"/>
  <c r="J115" i="4"/>
  <c r="J126" i="4"/>
  <c r="J134" i="4"/>
  <c r="J152" i="4"/>
  <c r="J154" i="4"/>
  <c r="J163" i="4"/>
  <c r="J164" i="4"/>
  <c r="J178" i="4"/>
  <c r="J179" i="4"/>
  <c r="D17" i="4"/>
  <c r="D339" i="4"/>
  <c r="E338" i="4"/>
  <c r="D338" i="4"/>
  <c r="E337" i="4"/>
  <c r="D337" i="4"/>
  <c r="I337" i="4"/>
  <c r="J337" i="4"/>
  <c r="E336" i="4"/>
  <c r="D336" i="4"/>
  <c r="G336" i="4"/>
  <c r="F336" i="4"/>
  <c r="H336" i="4"/>
  <c r="E335" i="4"/>
  <c r="D335" i="4"/>
  <c r="I335" i="4"/>
  <c r="J335" i="4"/>
  <c r="E334" i="4"/>
  <c r="D334" i="4"/>
  <c r="F334" i="4"/>
  <c r="H334" i="4"/>
  <c r="E333" i="4"/>
  <c r="D333" i="4"/>
  <c r="I333" i="4"/>
  <c r="J333" i="4"/>
  <c r="E332" i="4"/>
  <c r="D332" i="4"/>
  <c r="F332" i="4"/>
  <c r="H332" i="4"/>
  <c r="G332" i="4"/>
  <c r="E331" i="4"/>
  <c r="D331" i="4"/>
  <c r="E330" i="4"/>
  <c r="D330" i="4"/>
  <c r="F330" i="4"/>
  <c r="H330" i="4"/>
  <c r="G330" i="4"/>
  <c r="E329" i="4"/>
  <c r="I329" i="4"/>
  <c r="J329" i="4"/>
  <c r="D329" i="4"/>
  <c r="E328" i="4"/>
  <c r="D328" i="4"/>
  <c r="F328" i="4"/>
  <c r="H328" i="4"/>
  <c r="E327" i="4"/>
  <c r="I327" i="4"/>
  <c r="J327" i="4"/>
  <c r="D327" i="4"/>
  <c r="E326" i="4"/>
  <c r="D326" i="4"/>
  <c r="F326" i="4"/>
  <c r="H326" i="4"/>
  <c r="E325" i="4"/>
  <c r="I325" i="4"/>
  <c r="J325" i="4"/>
  <c r="D325" i="4"/>
  <c r="E324" i="4"/>
  <c r="D324" i="4"/>
  <c r="F324" i="4"/>
  <c r="H324" i="4"/>
  <c r="E323" i="4"/>
  <c r="D323" i="4"/>
  <c r="I323" i="4"/>
  <c r="J323" i="4"/>
  <c r="E322" i="4"/>
  <c r="D322" i="4"/>
  <c r="E321" i="4"/>
  <c r="D321" i="4"/>
  <c r="I321" i="4"/>
  <c r="J321" i="4"/>
  <c r="E320" i="4"/>
  <c r="D320" i="4"/>
  <c r="G320" i="4"/>
  <c r="F320" i="4"/>
  <c r="H320" i="4"/>
  <c r="E319" i="4"/>
  <c r="D319" i="4"/>
  <c r="I319" i="4"/>
  <c r="J319" i="4"/>
  <c r="E318" i="4"/>
  <c r="D318" i="4"/>
  <c r="F318" i="4"/>
  <c r="H318" i="4"/>
  <c r="E317" i="4"/>
  <c r="D317" i="4"/>
  <c r="E316" i="4"/>
  <c r="D316" i="4"/>
  <c r="F316" i="4"/>
  <c r="H316" i="4"/>
  <c r="G316" i="4"/>
  <c r="E315" i="4"/>
  <c r="D315" i="4"/>
  <c r="E314" i="4"/>
  <c r="D314" i="4"/>
  <c r="F314" i="4"/>
  <c r="H314" i="4"/>
  <c r="G314" i="4"/>
  <c r="E313" i="4"/>
  <c r="I313" i="4"/>
  <c r="J313" i="4"/>
  <c r="D313" i="4"/>
  <c r="E312" i="4"/>
  <c r="D312" i="4"/>
  <c r="F312" i="4"/>
  <c r="H312" i="4"/>
  <c r="G312" i="4"/>
  <c r="E311" i="4"/>
  <c r="I311" i="4"/>
  <c r="J311" i="4"/>
  <c r="D311" i="4"/>
  <c r="E310" i="4"/>
  <c r="D310" i="4"/>
  <c r="E309" i="4"/>
  <c r="I309" i="4"/>
  <c r="J309" i="4"/>
  <c r="D309" i="4"/>
  <c r="E308" i="4"/>
  <c r="D308" i="4"/>
  <c r="E307" i="4"/>
  <c r="D307" i="4"/>
  <c r="I307" i="4"/>
  <c r="J307" i="4"/>
  <c r="E306" i="4"/>
  <c r="D306" i="4"/>
  <c r="E305" i="4"/>
  <c r="D305" i="4"/>
  <c r="I305" i="4"/>
  <c r="J305" i="4"/>
  <c r="E304" i="4"/>
  <c r="D304" i="4"/>
  <c r="G304" i="4"/>
  <c r="F304" i="4"/>
  <c r="H304" i="4"/>
  <c r="E303" i="4"/>
  <c r="D303" i="4"/>
  <c r="I303" i="4"/>
  <c r="J303" i="4"/>
  <c r="E302" i="4"/>
  <c r="D302" i="4"/>
  <c r="F302" i="4"/>
  <c r="H302" i="4"/>
  <c r="E301" i="4"/>
  <c r="D301" i="4"/>
  <c r="I301" i="4"/>
  <c r="J301" i="4"/>
  <c r="E300" i="4"/>
  <c r="D300" i="4"/>
  <c r="F300" i="4"/>
  <c r="H300" i="4"/>
  <c r="G300" i="4"/>
  <c r="E299" i="4"/>
  <c r="D299" i="4"/>
  <c r="E298" i="4"/>
  <c r="D298" i="4"/>
  <c r="F298" i="4"/>
  <c r="H298" i="4"/>
  <c r="G298" i="4"/>
  <c r="E297" i="4"/>
  <c r="I297" i="4"/>
  <c r="J297" i="4"/>
  <c r="D297" i="4"/>
  <c r="E296" i="4"/>
  <c r="D296" i="4"/>
  <c r="F296" i="4"/>
  <c r="H296" i="4"/>
  <c r="G296" i="4"/>
  <c r="E295" i="4"/>
  <c r="I295" i="4"/>
  <c r="J295" i="4"/>
  <c r="D295" i="4"/>
  <c r="E294" i="4"/>
  <c r="D294" i="4"/>
  <c r="F294" i="4"/>
  <c r="H294" i="4"/>
  <c r="E293" i="4"/>
  <c r="I293" i="4"/>
  <c r="J293" i="4"/>
  <c r="D293" i="4"/>
  <c r="E292" i="4"/>
  <c r="D292" i="4"/>
  <c r="F292" i="4"/>
  <c r="H292" i="4"/>
  <c r="E291" i="4"/>
  <c r="D291" i="4"/>
  <c r="I291" i="4"/>
  <c r="J291" i="4"/>
  <c r="E290" i="4"/>
  <c r="D290" i="4"/>
  <c r="E289" i="4"/>
  <c r="D289" i="4"/>
  <c r="I289" i="4"/>
  <c r="J289" i="4"/>
  <c r="E288" i="4"/>
  <c r="D288" i="4"/>
  <c r="G288" i="4"/>
  <c r="F288" i="4"/>
  <c r="H288" i="4"/>
  <c r="E287" i="4"/>
  <c r="D287" i="4"/>
  <c r="I287" i="4"/>
  <c r="J287" i="4"/>
  <c r="E286" i="4"/>
  <c r="D286" i="4"/>
  <c r="F286" i="4"/>
  <c r="H286" i="4"/>
  <c r="E285" i="4"/>
  <c r="I285" i="4"/>
  <c r="J285" i="4"/>
  <c r="D285" i="4"/>
  <c r="E284" i="4"/>
  <c r="D284" i="4"/>
  <c r="F284" i="4"/>
  <c r="H284" i="4"/>
  <c r="G284" i="4"/>
  <c r="E283" i="4"/>
  <c r="D283" i="4"/>
  <c r="E282" i="4"/>
  <c r="D282" i="4"/>
  <c r="F282" i="4"/>
  <c r="H282" i="4"/>
  <c r="G282" i="4"/>
  <c r="E281" i="4"/>
  <c r="I281" i="4"/>
  <c r="J281" i="4"/>
  <c r="D281" i="4"/>
  <c r="E280" i="4"/>
  <c r="D280" i="4"/>
  <c r="F280" i="4"/>
  <c r="H280" i="4"/>
  <c r="G280" i="4"/>
  <c r="E279" i="4"/>
  <c r="I279" i="4"/>
  <c r="J279" i="4"/>
  <c r="D279" i="4"/>
  <c r="E278" i="4"/>
  <c r="D278" i="4"/>
  <c r="E277" i="4"/>
  <c r="I277" i="4"/>
  <c r="J277" i="4"/>
  <c r="D277" i="4"/>
  <c r="E276" i="4"/>
  <c r="D276" i="4"/>
  <c r="E275" i="4"/>
  <c r="D275" i="4"/>
  <c r="I275" i="4"/>
  <c r="J275" i="4"/>
  <c r="E274" i="4"/>
  <c r="D274" i="4"/>
  <c r="E273" i="4"/>
  <c r="D273" i="4"/>
  <c r="I273" i="4"/>
  <c r="J273" i="4"/>
  <c r="E272" i="4"/>
  <c r="D272" i="4"/>
  <c r="G272" i="4"/>
  <c r="F272" i="4"/>
  <c r="H272" i="4"/>
  <c r="E271" i="4"/>
  <c r="D271" i="4"/>
  <c r="I271" i="4"/>
  <c r="J271" i="4"/>
  <c r="E270" i="4"/>
  <c r="D270" i="4"/>
  <c r="F270" i="4"/>
  <c r="H270" i="4"/>
  <c r="E269" i="4"/>
  <c r="D269" i="4"/>
  <c r="I269" i="4"/>
  <c r="J269" i="4"/>
  <c r="E268" i="4"/>
  <c r="D268" i="4"/>
  <c r="F268" i="4"/>
  <c r="H268" i="4"/>
  <c r="G268" i="4"/>
  <c r="E267" i="4"/>
  <c r="D267" i="4"/>
  <c r="E266" i="4"/>
  <c r="D266" i="4"/>
  <c r="F266" i="4"/>
  <c r="H266" i="4"/>
  <c r="G266" i="4"/>
  <c r="E265" i="4"/>
  <c r="I265" i="4"/>
  <c r="J265" i="4"/>
  <c r="D265" i="4"/>
  <c r="E264" i="4"/>
  <c r="D264" i="4"/>
  <c r="F264" i="4"/>
  <c r="H264" i="4"/>
  <c r="E263" i="4"/>
  <c r="I263" i="4"/>
  <c r="J263" i="4"/>
  <c r="D263" i="4"/>
  <c r="E262" i="4"/>
  <c r="D262" i="4"/>
  <c r="F262" i="4"/>
  <c r="H262" i="4"/>
  <c r="E261" i="4"/>
  <c r="I261" i="4"/>
  <c r="J261" i="4"/>
  <c r="D261" i="4"/>
  <c r="E260" i="4"/>
  <c r="D260" i="4"/>
  <c r="F260" i="4"/>
  <c r="H260" i="4"/>
  <c r="E259" i="4"/>
  <c r="D259" i="4"/>
  <c r="I259" i="4"/>
  <c r="J259" i="4"/>
  <c r="E258" i="4"/>
  <c r="D258" i="4"/>
  <c r="E257" i="4"/>
  <c r="D257" i="4"/>
  <c r="I257" i="4"/>
  <c r="J257" i="4"/>
  <c r="E256" i="4"/>
  <c r="D256" i="4"/>
  <c r="G256" i="4"/>
  <c r="F256" i="4"/>
  <c r="H256" i="4"/>
  <c r="E255" i="4"/>
  <c r="D255" i="4"/>
  <c r="I255" i="4"/>
  <c r="J255" i="4"/>
  <c r="E254" i="4"/>
  <c r="D254" i="4"/>
  <c r="F254" i="4"/>
  <c r="H254" i="4"/>
  <c r="E253" i="4"/>
  <c r="D253" i="4"/>
  <c r="E252" i="4"/>
  <c r="D252" i="4"/>
  <c r="F252" i="4"/>
  <c r="H252" i="4"/>
  <c r="G252" i="4"/>
  <c r="E251" i="4"/>
  <c r="D251" i="4"/>
  <c r="E250" i="4"/>
  <c r="D250" i="4"/>
  <c r="F250" i="4"/>
  <c r="H250" i="4"/>
  <c r="G250" i="4"/>
  <c r="E249" i="4"/>
  <c r="I249" i="4"/>
  <c r="J249" i="4"/>
  <c r="D249" i="4"/>
  <c r="E248" i="4"/>
  <c r="D248" i="4"/>
  <c r="F248" i="4"/>
  <c r="H248" i="4"/>
  <c r="G248" i="4"/>
  <c r="E247" i="4"/>
  <c r="I247" i="4"/>
  <c r="J247" i="4"/>
  <c r="D247" i="4"/>
  <c r="E246" i="4"/>
  <c r="D246" i="4"/>
  <c r="E245" i="4"/>
  <c r="I245" i="4"/>
  <c r="J245" i="4"/>
  <c r="D245" i="4"/>
  <c r="E244" i="4"/>
  <c r="D244" i="4"/>
  <c r="E243" i="4"/>
  <c r="D243" i="4"/>
  <c r="I243" i="4"/>
  <c r="J243" i="4"/>
  <c r="E242" i="4"/>
  <c r="D242" i="4"/>
  <c r="E241" i="4"/>
  <c r="D241" i="4"/>
  <c r="I241" i="4"/>
  <c r="J241" i="4"/>
  <c r="E240" i="4"/>
  <c r="D240" i="4"/>
  <c r="G240" i="4"/>
  <c r="F240" i="4"/>
  <c r="H240" i="4"/>
  <c r="E239" i="4"/>
  <c r="D239" i="4"/>
  <c r="I239" i="4"/>
  <c r="J239" i="4"/>
  <c r="E238" i="4"/>
  <c r="D238" i="4"/>
  <c r="F238" i="4"/>
  <c r="H238" i="4"/>
  <c r="E237" i="4"/>
  <c r="D237" i="4"/>
  <c r="I237" i="4"/>
  <c r="J237" i="4"/>
  <c r="E236" i="4"/>
  <c r="D236" i="4"/>
  <c r="F236" i="4"/>
  <c r="H236" i="4"/>
  <c r="G236" i="4"/>
  <c r="E235" i="4"/>
  <c r="D235" i="4"/>
  <c r="E234" i="4"/>
  <c r="D234" i="4"/>
  <c r="F234" i="4"/>
  <c r="H234" i="4"/>
  <c r="G234" i="4"/>
  <c r="E233" i="4"/>
  <c r="I233" i="4"/>
  <c r="J233" i="4"/>
  <c r="D233" i="4"/>
  <c r="E232" i="4"/>
  <c r="D232" i="4"/>
  <c r="F232" i="4"/>
  <c r="H232" i="4"/>
  <c r="G232" i="4"/>
  <c r="E231" i="4"/>
  <c r="I231" i="4"/>
  <c r="J231" i="4"/>
  <c r="D231" i="4"/>
  <c r="E230" i="4"/>
  <c r="D230" i="4"/>
  <c r="F230" i="4"/>
  <c r="H230" i="4"/>
  <c r="E229" i="4"/>
  <c r="I229" i="4"/>
  <c r="J229" i="4"/>
  <c r="D229" i="4"/>
  <c r="E228" i="4"/>
  <c r="D228" i="4"/>
  <c r="F228" i="4"/>
  <c r="H228" i="4"/>
  <c r="E227" i="4"/>
  <c r="D227" i="4"/>
  <c r="I227" i="4"/>
  <c r="J227" i="4"/>
  <c r="E226" i="4"/>
  <c r="D226" i="4"/>
  <c r="E225" i="4"/>
  <c r="D225" i="4"/>
  <c r="I225" i="4"/>
  <c r="J225" i="4"/>
  <c r="E224" i="4"/>
  <c r="D224" i="4"/>
  <c r="G224" i="4"/>
  <c r="F224" i="4"/>
  <c r="H224" i="4"/>
  <c r="E223" i="4"/>
  <c r="D223" i="4"/>
  <c r="I223" i="4"/>
  <c r="J223" i="4"/>
  <c r="E222" i="4"/>
  <c r="D222" i="4"/>
  <c r="F222" i="4"/>
  <c r="H222" i="4"/>
  <c r="E221" i="4"/>
  <c r="I221" i="4"/>
  <c r="J221" i="4"/>
  <c r="D221" i="4"/>
  <c r="E220" i="4"/>
  <c r="D220" i="4"/>
  <c r="F220" i="4"/>
  <c r="H220" i="4"/>
  <c r="G220" i="4"/>
  <c r="E219" i="4"/>
  <c r="D219" i="4"/>
  <c r="E218" i="4"/>
  <c r="D218" i="4"/>
  <c r="F218" i="4"/>
  <c r="H218" i="4"/>
  <c r="G218" i="4"/>
  <c r="E217" i="4"/>
  <c r="I217" i="4"/>
  <c r="J217" i="4"/>
  <c r="D217" i="4"/>
  <c r="E216" i="4"/>
  <c r="D216" i="4"/>
  <c r="F216" i="4"/>
  <c r="H216" i="4"/>
  <c r="G216" i="4"/>
  <c r="E215" i="4"/>
  <c r="I215" i="4"/>
  <c r="J215" i="4"/>
  <c r="D215" i="4"/>
  <c r="E214" i="4"/>
  <c r="D214" i="4"/>
  <c r="E213" i="4"/>
  <c r="I213" i="4"/>
  <c r="J213" i="4"/>
  <c r="D213" i="4"/>
  <c r="E212" i="4"/>
  <c r="D212" i="4"/>
  <c r="E211" i="4"/>
  <c r="D211" i="4"/>
  <c r="I211" i="4"/>
  <c r="J211" i="4"/>
  <c r="E210" i="4"/>
  <c r="D210" i="4"/>
  <c r="E209" i="4"/>
  <c r="D209" i="4"/>
  <c r="I209" i="4"/>
  <c r="J209" i="4"/>
  <c r="E208" i="4"/>
  <c r="D208" i="4"/>
  <c r="G208" i="4"/>
  <c r="F208" i="4"/>
  <c r="H208" i="4"/>
  <c r="E207" i="4"/>
  <c r="D207" i="4"/>
  <c r="I207" i="4"/>
  <c r="J207" i="4"/>
  <c r="E206" i="4"/>
  <c r="D206" i="4"/>
  <c r="F206" i="4"/>
  <c r="H206" i="4"/>
  <c r="E205" i="4"/>
  <c r="D205" i="4"/>
  <c r="I205" i="4"/>
  <c r="J205" i="4"/>
  <c r="E204" i="4"/>
  <c r="D204" i="4"/>
  <c r="F204" i="4"/>
  <c r="H204" i="4"/>
  <c r="G204" i="4"/>
  <c r="E203" i="4"/>
  <c r="D203" i="4"/>
  <c r="E202" i="4"/>
  <c r="D202" i="4"/>
  <c r="F202" i="4"/>
  <c r="H202" i="4"/>
  <c r="G202" i="4"/>
  <c r="E201" i="4"/>
  <c r="I201" i="4"/>
  <c r="J201" i="4"/>
  <c r="D201" i="4"/>
  <c r="E200" i="4"/>
  <c r="D200" i="4"/>
  <c r="F200" i="4"/>
  <c r="E199" i="4"/>
  <c r="I199" i="4"/>
  <c r="J199" i="4"/>
  <c r="D199" i="4"/>
  <c r="E198" i="4"/>
  <c r="D198" i="4"/>
  <c r="F198" i="4"/>
  <c r="H198" i="4"/>
  <c r="E197" i="4"/>
  <c r="I197" i="4"/>
  <c r="J197" i="4"/>
  <c r="D197" i="4"/>
  <c r="E196" i="4"/>
  <c r="D196" i="4"/>
  <c r="F196" i="4"/>
  <c r="H196" i="4"/>
  <c r="E195" i="4"/>
  <c r="D195" i="4"/>
  <c r="I195" i="4"/>
  <c r="J195" i="4"/>
  <c r="E194" i="4"/>
  <c r="D194" i="4"/>
  <c r="E193" i="4"/>
  <c r="D193" i="4"/>
  <c r="I193" i="4"/>
  <c r="J193" i="4"/>
  <c r="E192" i="4"/>
  <c r="D192" i="4"/>
  <c r="G192" i="4"/>
  <c r="F192" i="4"/>
  <c r="H192" i="4"/>
  <c r="E191" i="4"/>
  <c r="D191" i="4"/>
  <c r="I191" i="4"/>
  <c r="J191" i="4"/>
  <c r="E190" i="4"/>
  <c r="D190" i="4"/>
  <c r="F190" i="4"/>
  <c r="H190" i="4"/>
  <c r="E189" i="4"/>
  <c r="D189" i="4"/>
  <c r="E188" i="4"/>
  <c r="D188" i="4"/>
  <c r="F188" i="4"/>
  <c r="H188" i="4"/>
  <c r="G188" i="4"/>
  <c r="E187" i="4"/>
  <c r="D187" i="4"/>
  <c r="E186" i="4"/>
  <c r="D186" i="4"/>
  <c r="F186" i="4"/>
  <c r="H186" i="4"/>
  <c r="G186" i="4"/>
  <c r="E185" i="4"/>
  <c r="I185" i="4"/>
  <c r="J185" i="4"/>
  <c r="D185" i="4"/>
  <c r="E184" i="4"/>
  <c r="D184" i="4"/>
  <c r="F184" i="4"/>
  <c r="H184" i="4"/>
  <c r="G184" i="4"/>
  <c r="E183" i="4"/>
  <c r="I183" i="4"/>
  <c r="J183" i="4"/>
  <c r="D183" i="4"/>
  <c r="E182" i="4"/>
  <c r="D182" i="4"/>
  <c r="O16" i="4"/>
  <c r="O15" i="4"/>
  <c r="O12" i="4"/>
  <c r="N16" i="4"/>
  <c r="N15" i="4"/>
  <c r="N13" i="4"/>
  <c r="M16" i="4"/>
  <c r="M15" i="4"/>
  <c r="M12" i="4"/>
  <c r="L16" i="4"/>
  <c r="L15" i="4"/>
  <c r="L13" i="4"/>
  <c r="K16" i="4"/>
  <c r="K15" i="4"/>
  <c r="K13" i="4"/>
  <c r="G6" i="4"/>
  <c r="G7" i="4"/>
  <c r="G5" i="4"/>
  <c r="G4" i="4"/>
  <c r="C17" i="1"/>
  <c r="Q189" i="1"/>
  <c r="Q194" i="1"/>
  <c r="Q196" i="1"/>
  <c r="Q199" i="1"/>
  <c r="Q201" i="1"/>
  <c r="Q327" i="1"/>
  <c r="D12" i="3"/>
  <c r="P67" i="3"/>
  <c r="P68" i="3"/>
  <c r="P69" i="3"/>
  <c r="P72" i="3"/>
  <c r="E38" i="3"/>
  <c r="F38" i="3"/>
  <c r="E39" i="3"/>
  <c r="F39" i="3"/>
  <c r="E40" i="3"/>
  <c r="F40" i="3"/>
  <c r="G40" i="3"/>
  <c r="I40" i="3"/>
  <c r="E41" i="3"/>
  <c r="F41" i="3"/>
  <c r="E42" i="3"/>
  <c r="F42" i="3"/>
  <c r="E43" i="3"/>
  <c r="F43" i="3"/>
  <c r="E44" i="3"/>
  <c r="F44" i="3"/>
  <c r="G44" i="3"/>
  <c r="E45" i="3"/>
  <c r="F45" i="3"/>
  <c r="E46" i="3"/>
  <c r="F46" i="3"/>
  <c r="G46" i="3"/>
  <c r="E47" i="3"/>
  <c r="F47" i="3"/>
  <c r="E48" i="3"/>
  <c r="F48" i="3"/>
  <c r="G48" i="3"/>
  <c r="I48" i="3"/>
  <c r="E49" i="3"/>
  <c r="F49" i="3"/>
  <c r="E50" i="3"/>
  <c r="F50" i="3"/>
  <c r="E51" i="3"/>
  <c r="F51" i="3"/>
  <c r="E52" i="3"/>
  <c r="F52" i="3"/>
  <c r="G52" i="3"/>
  <c r="E53" i="3"/>
  <c r="F53" i="3"/>
  <c r="E54" i="3"/>
  <c r="F54" i="3"/>
  <c r="G54" i="3"/>
  <c r="I54" i="3"/>
  <c r="E55" i="3"/>
  <c r="F55" i="3"/>
  <c r="E56" i="3"/>
  <c r="F56" i="3"/>
  <c r="G56" i="3"/>
  <c r="P56" i="3"/>
  <c r="E57" i="3"/>
  <c r="F57" i="3"/>
  <c r="G57" i="3"/>
  <c r="E58" i="3"/>
  <c r="F58" i="3"/>
  <c r="E59" i="3"/>
  <c r="F59" i="3"/>
  <c r="P59" i="3"/>
  <c r="E60" i="3"/>
  <c r="F60" i="3"/>
  <c r="G60" i="3"/>
  <c r="I60" i="3"/>
  <c r="E61" i="3"/>
  <c r="F61" i="3"/>
  <c r="E62" i="3"/>
  <c r="F62" i="3"/>
  <c r="G62" i="3"/>
  <c r="I62" i="3"/>
  <c r="E63" i="3"/>
  <c r="F63" i="3"/>
  <c r="E64" i="3"/>
  <c r="F64" i="3"/>
  <c r="G64" i="3"/>
  <c r="I64" i="3"/>
  <c r="P64" i="3"/>
  <c r="E65" i="3"/>
  <c r="F65" i="3"/>
  <c r="E84" i="3"/>
  <c r="F84" i="3"/>
  <c r="E85" i="3"/>
  <c r="F85" i="3"/>
  <c r="P85" i="3"/>
  <c r="E92" i="3"/>
  <c r="F92" i="3"/>
  <c r="G92" i="3"/>
  <c r="E93" i="3"/>
  <c r="F93" i="3"/>
  <c r="E94" i="3"/>
  <c r="F94" i="3"/>
  <c r="E95" i="3"/>
  <c r="F95" i="3"/>
  <c r="E96" i="3"/>
  <c r="F96" i="3"/>
  <c r="G96" i="3"/>
  <c r="E97" i="3"/>
  <c r="F97" i="3"/>
  <c r="E98" i="3"/>
  <c r="F98" i="3"/>
  <c r="E99" i="3"/>
  <c r="F99" i="3"/>
  <c r="E100" i="3"/>
  <c r="F100" i="3"/>
  <c r="G100" i="3"/>
  <c r="E101" i="3"/>
  <c r="F101" i="3"/>
  <c r="E102" i="3"/>
  <c r="F102" i="3"/>
  <c r="G102" i="3"/>
  <c r="N102" i="3"/>
  <c r="E103" i="3"/>
  <c r="F103" i="3"/>
  <c r="E104" i="3"/>
  <c r="F104" i="3"/>
  <c r="G104" i="3"/>
  <c r="E105" i="3"/>
  <c r="F105" i="3"/>
  <c r="E106" i="3"/>
  <c r="F106" i="3"/>
  <c r="E107" i="3"/>
  <c r="F107" i="3"/>
  <c r="P107" i="3"/>
  <c r="E108" i="3"/>
  <c r="F108" i="3"/>
  <c r="G108" i="3"/>
  <c r="E109" i="3"/>
  <c r="F109" i="3"/>
  <c r="G109" i="3"/>
  <c r="M109" i="3"/>
  <c r="E110" i="3"/>
  <c r="F110" i="3"/>
  <c r="G110" i="3"/>
  <c r="J110" i="3"/>
  <c r="E111" i="3"/>
  <c r="F111" i="3"/>
  <c r="E112" i="3"/>
  <c r="F112" i="3"/>
  <c r="G112" i="3"/>
  <c r="P112" i="3"/>
  <c r="E113" i="3"/>
  <c r="F113" i="3"/>
  <c r="G113" i="3"/>
  <c r="M113" i="3"/>
  <c r="E114" i="3"/>
  <c r="F114" i="3"/>
  <c r="E115" i="3"/>
  <c r="F115" i="3"/>
  <c r="P115" i="3"/>
  <c r="E116" i="3"/>
  <c r="F116" i="3"/>
  <c r="G116" i="3"/>
  <c r="M116" i="3"/>
  <c r="E117" i="3"/>
  <c r="F117" i="3"/>
  <c r="E118" i="3"/>
  <c r="F118" i="3"/>
  <c r="G118" i="3"/>
  <c r="E119" i="3"/>
  <c r="F119" i="3"/>
  <c r="E120" i="3"/>
  <c r="F120" i="3"/>
  <c r="G120" i="3"/>
  <c r="M120" i="3"/>
  <c r="P120" i="3"/>
  <c r="E121" i="3"/>
  <c r="F121" i="3"/>
  <c r="G121" i="3"/>
  <c r="K121" i="3"/>
  <c r="E122" i="3"/>
  <c r="F122" i="3"/>
  <c r="E123" i="3"/>
  <c r="F123" i="3"/>
  <c r="P123" i="3"/>
  <c r="E124" i="3"/>
  <c r="F124" i="3"/>
  <c r="G124" i="3"/>
  <c r="E125" i="3"/>
  <c r="F125" i="3"/>
  <c r="E126" i="3"/>
  <c r="F126" i="3"/>
  <c r="E127" i="3"/>
  <c r="F127" i="3"/>
  <c r="E128" i="3"/>
  <c r="F128" i="3"/>
  <c r="G128" i="3"/>
  <c r="M128" i="3"/>
  <c r="P128" i="3"/>
  <c r="E129" i="3"/>
  <c r="F129" i="3"/>
  <c r="E130" i="3"/>
  <c r="F130" i="3"/>
  <c r="E131" i="3"/>
  <c r="F131" i="3"/>
  <c r="E132" i="3"/>
  <c r="F132" i="3"/>
  <c r="G132" i="3"/>
  <c r="E133" i="3"/>
  <c r="F133" i="3"/>
  <c r="E134" i="3"/>
  <c r="F134" i="3"/>
  <c r="G134" i="3"/>
  <c r="E135" i="3"/>
  <c r="F135" i="3"/>
  <c r="E136" i="3"/>
  <c r="F136" i="3"/>
  <c r="G136" i="3"/>
  <c r="K136" i="3"/>
  <c r="E137" i="3"/>
  <c r="F137" i="3"/>
  <c r="E138" i="3"/>
  <c r="F138" i="3"/>
  <c r="E139" i="3"/>
  <c r="F139" i="3"/>
  <c r="P139" i="3"/>
  <c r="E140" i="3"/>
  <c r="F140" i="3"/>
  <c r="G140" i="3"/>
  <c r="E141" i="3"/>
  <c r="F141" i="3"/>
  <c r="G141" i="3"/>
  <c r="M141" i="3"/>
  <c r="E142" i="3"/>
  <c r="F142" i="3"/>
  <c r="E143" i="3"/>
  <c r="F143" i="3"/>
  <c r="E144" i="3"/>
  <c r="F144" i="3"/>
  <c r="G144" i="3"/>
  <c r="P144" i="3"/>
  <c r="E145" i="3"/>
  <c r="F145" i="3"/>
  <c r="G145" i="3"/>
  <c r="N145" i="3"/>
  <c r="E146" i="3"/>
  <c r="F146" i="3"/>
  <c r="E147" i="3"/>
  <c r="F147" i="3"/>
  <c r="E148" i="3"/>
  <c r="F148" i="3"/>
  <c r="G148" i="3"/>
  <c r="K148" i="3"/>
  <c r="E149" i="3"/>
  <c r="F149" i="3"/>
  <c r="E150" i="3"/>
  <c r="F150" i="3"/>
  <c r="G150" i="3"/>
  <c r="E151" i="3"/>
  <c r="F151" i="3"/>
  <c r="E152" i="3"/>
  <c r="F152" i="3"/>
  <c r="G152" i="3"/>
  <c r="M152" i="3"/>
  <c r="P152" i="3"/>
  <c r="E153" i="3"/>
  <c r="F153" i="3"/>
  <c r="G153" i="3"/>
  <c r="E154" i="3"/>
  <c r="F154" i="3"/>
  <c r="E155" i="3"/>
  <c r="F155" i="3"/>
  <c r="P155" i="3"/>
  <c r="E156" i="3"/>
  <c r="F156" i="3"/>
  <c r="G156" i="3"/>
  <c r="E157" i="3"/>
  <c r="F157" i="3"/>
  <c r="E158" i="3"/>
  <c r="F158" i="3"/>
  <c r="E159" i="3"/>
  <c r="F159" i="3"/>
  <c r="E160" i="3"/>
  <c r="F160" i="3"/>
  <c r="G160" i="3"/>
  <c r="N160" i="3"/>
  <c r="E161" i="3"/>
  <c r="F161" i="3"/>
  <c r="E162" i="3"/>
  <c r="F162" i="3"/>
  <c r="E163" i="3"/>
  <c r="F163" i="3"/>
  <c r="E164" i="3"/>
  <c r="F164" i="3"/>
  <c r="G164" i="3"/>
  <c r="E165" i="3"/>
  <c r="F165" i="3"/>
  <c r="E166" i="3"/>
  <c r="F166" i="3"/>
  <c r="G166" i="3"/>
  <c r="N166" i="3"/>
  <c r="E167" i="3"/>
  <c r="F167" i="3"/>
  <c r="G167" i="3"/>
  <c r="E168" i="3"/>
  <c r="F168" i="3"/>
  <c r="E169" i="3"/>
  <c r="F169" i="3"/>
  <c r="E170" i="3"/>
  <c r="F170" i="3"/>
  <c r="E171" i="3"/>
  <c r="F171" i="3"/>
  <c r="E172" i="3"/>
  <c r="F172" i="3"/>
  <c r="G172" i="3"/>
  <c r="E173" i="3"/>
  <c r="F173" i="3"/>
  <c r="G173" i="3"/>
  <c r="M173" i="3"/>
  <c r="E174" i="3"/>
  <c r="F174" i="3"/>
  <c r="G174" i="3"/>
  <c r="N174" i="3"/>
  <c r="E175" i="3"/>
  <c r="F175" i="3"/>
  <c r="E176" i="3"/>
  <c r="F176" i="3"/>
  <c r="G176" i="3"/>
  <c r="K176" i="3"/>
  <c r="P176" i="3"/>
  <c r="E177" i="3"/>
  <c r="F177" i="3"/>
  <c r="G177" i="3"/>
  <c r="E178" i="3"/>
  <c r="F178" i="3"/>
  <c r="P178" i="3"/>
  <c r="E179" i="3"/>
  <c r="F179" i="3"/>
  <c r="E180" i="3"/>
  <c r="F180" i="3"/>
  <c r="G180" i="3"/>
  <c r="M180" i="3"/>
  <c r="E181" i="3"/>
  <c r="F181" i="3"/>
  <c r="G181" i="3"/>
  <c r="E182" i="3"/>
  <c r="F182" i="3"/>
  <c r="G182" i="3"/>
  <c r="P182" i="3"/>
  <c r="E183" i="3"/>
  <c r="F183" i="3"/>
  <c r="E184" i="3"/>
  <c r="F184" i="3"/>
  <c r="G184" i="3"/>
  <c r="M184" i="3"/>
  <c r="P184" i="3"/>
  <c r="E185" i="3"/>
  <c r="F185" i="3"/>
  <c r="G185" i="3"/>
  <c r="K185" i="3"/>
  <c r="E186" i="3"/>
  <c r="F186" i="3"/>
  <c r="P186" i="3"/>
  <c r="E187" i="3"/>
  <c r="F187" i="3"/>
  <c r="E188" i="3"/>
  <c r="F188" i="3"/>
  <c r="E189" i="3"/>
  <c r="F189" i="3"/>
  <c r="G189" i="3"/>
  <c r="E190" i="3"/>
  <c r="F190" i="3"/>
  <c r="P190" i="3"/>
  <c r="E191" i="3"/>
  <c r="F191" i="3"/>
  <c r="E192" i="3"/>
  <c r="F192" i="3"/>
  <c r="G192" i="3"/>
  <c r="K192" i="3"/>
  <c r="P192" i="3"/>
  <c r="E193" i="3"/>
  <c r="F193" i="3"/>
  <c r="G193" i="3"/>
  <c r="E194" i="3"/>
  <c r="F194" i="3"/>
  <c r="P194" i="3"/>
  <c r="E195" i="3"/>
  <c r="F195" i="3"/>
  <c r="G195" i="3"/>
  <c r="K195" i="3"/>
  <c r="E196" i="3"/>
  <c r="F196" i="3"/>
  <c r="G196" i="3"/>
  <c r="M196" i="3"/>
  <c r="E197" i="3"/>
  <c r="F197" i="3"/>
  <c r="E198" i="3"/>
  <c r="F198" i="3"/>
  <c r="P198" i="3"/>
  <c r="E199" i="3"/>
  <c r="F199" i="3"/>
  <c r="E200" i="3"/>
  <c r="F200" i="3"/>
  <c r="E201" i="3"/>
  <c r="F201" i="3"/>
  <c r="G201" i="3"/>
  <c r="M201" i="3"/>
  <c r="E202" i="3"/>
  <c r="F202" i="3"/>
  <c r="E203" i="3"/>
  <c r="F203" i="3"/>
  <c r="E204" i="3"/>
  <c r="F204" i="3"/>
  <c r="P204" i="3"/>
  <c r="E205" i="3"/>
  <c r="F205" i="3"/>
  <c r="G205" i="3"/>
  <c r="L205" i="3"/>
  <c r="E22" i="3"/>
  <c r="F22" i="3"/>
  <c r="E23" i="3"/>
  <c r="F23" i="3"/>
  <c r="E24" i="3"/>
  <c r="F24" i="3"/>
  <c r="G24" i="3"/>
  <c r="I24" i="3"/>
  <c r="P24" i="3"/>
  <c r="E25" i="3"/>
  <c r="F25" i="3"/>
  <c r="E26" i="3"/>
  <c r="F26" i="3"/>
  <c r="G26" i="3"/>
  <c r="I26" i="3"/>
  <c r="P26" i="3"/>
  <c r="E27" i="3"/>
  <c r="F27" i="3"/>
  <c r="P27" i="3"/>
  <c r="E28" i="3"/>
  <c r="F28" i="3"/>
  <c r="G28" i="3"/>
  <c r="I28" i="3"/>
  <c r="E29" i="3"/>
  <c r="F29" i="3"/>
  <c r="G29" i="3"/>
  <c r="I29" i="3"/>
  <c r="E30" i="3"/>
  <c r="F30" i="3"/>
  <c r="G30" i="3"/>
  <c r="I30" i="3"/>
  <c r="P30" i="3"/>
  <c r="E31" i="3"/>
  <c r="F31" i="3"/>
  <c r="P31" i="3"/>
  <c r="E32" i="3"/>
  <c r="F32" i="3"/>
  <c r="G32" i="3"/>
  <c r="I32" i="3"/>
  <c r="P32" i="3"/>
  <c r="E33" i="3"/>
  <c r="F33" i="3"/>
  <c r="E34" i="3"/>
  <c r="F34" i="3"/>
  <c r="E35" i="3"/>
  <c r="F35" i="3"/>
  <c r="P35" i="3"/>
  <c r="E36" i="3"/>
  <c r="F36" i="3"/>
  <c r="E37" i="3"/>
  <c r="F37" i="3"/>
  <c r="E21" i="3"/>
  <c r="F21" i="3"/>
  <c r="G178" i="3"/>
  <c r="G186" i="3"/>
  <c r="K186" i="3"/>
  <c r="G188" i="3"/>
  <c r="M188" i="3"/>
  <c r="G190" i="3"/>
  <c r="M190" i="3"/>
  <c r="G194" i="3"/>
  <c r="G204" i="3"/>
  <c r="C18" i="3"/>
  <c r="Q21" i="3"/>
  <c r="Q22" i="3"/>
  <c r="Q23" i="3"/>
  <c r="Q24" i="3"/>
  <c r="Q25" i="3"/>
  <c r="Q26" i="3"/>
  <c r="Q27" i="3"/>
  <c r="Q28" i="3"/>
  <c r="Q29" i="3"/>
  <c r="Q30" i="3"/>
  <c r="Q31" i="3"/>
  <c r="Q32" i="3"/>
  <c r="G33" i="3"/>
  <c r="I33" i="3"/>
  <c r="Q33" i="3"/>
  <c r="G34" i="3"/>
  <c r="I34" i="3"/>
  <c r="Q34" i="3"/>
  <c r="Q35" i="3"/>
  <c r="Q36" i="3"/>
  <c r="G37" i="3"/>
  <c r="I37" i="3"/>
  <c r="Q37" i="3"/>
  <c r="G38" i="3"/>
  <c r="I38" i="3"/>
  <c r="Q38" i="3"/>
  <c r="Q39" i="3"/>
  <c r="Q40" i="3"/>
  <c r="G41" i="3"/>
  <c r="I41" i="3"/>
  <c r="Q41" i="3"/>
  <c r="G42" i="3"/>
  <c r="I42" i="3"/>
  <c r="Q42" i="3"/>
  <c r="Q43" i="3"/>
  <c r="I44" i="3"/>
  <c r="Q44" i="3"/>
  <c r="G45" i="3"/>
  <c r="I45" i="3"/>
  <c r="Q45" i="3"/>
  <c r="I46" i="3"/>
  <c r="Q46" i="3"/>
  <c r="Q47" i="3"/>
  <c r="Q48" i="3"/>
  <c r="G49" i="3"/>
  <c r="I49" i="3"/>
  <c r="Q49" i="3"/>
  <c r="G50" i="3"/>
  <c r="I50" i="3"/>
  <c r="Q50" i="3"/>
  <c r="Q51" i="3"/>
  <c r="I52" i="3"/>
  <c r="Q52" i="3"/>
  <c r="G53" i="3"/>
  <c r="I53" i="3"/>
  <c r="Q53" i="3"/>
  <c r="Q54" i="3"/>
  <c r="Q55" i="3"/>
  <c r="I56" i="3"/>
  <c r="Q56" i="3"/>
  <c r="I57" i="3"/>
  <c r="Q57" i="3"/>
  <c r="G58" i="3"/>
  <c r="I58" i="3"/>
  <c r="Q58" i="3"/>
  <c r="Q59" i="3"/>
  <c r="Q60" i="3"/>
  <c r="G61" i="3"/>
  <c r="I61" i="3"/>
  <c r="Q61" i="3"/>
  <c r="Q62" i="3"/>
  <c r="Q63" i="3"/>
  <c r="Q64" i="3"/>
  <c r="G65" i="3"/>
  <c r="I65" i="3"/>
  <c r="Q65" i="3"/>
  <c r="G84" i="3"/>
  <c r="N84" i="3"/>
  <c r="Q84" i="3"/>
  <c r="Q85" i="3"/>
  <c r="L92" i="3"/>
  <c r="Q92" i="3"/>
  <c r="G93" i="3"/>
  <c r="L93" i="3"/>
  <c r="Q93" i="3"/>
  <c r="G94" i="3"/>
  <c r="J94" i="3"/>
  <c r="Q94" i="3"/>
  <c r="Q95" i="3"/>
  <c r="N96" i="3"/>
  <c r="Q96" i="3"/>
  <c r="G97" i="3"/>
  <c r="J97" i="3"/>
  <c r="Q97" i="3"/>
  <c r="G98" i="3"/>
  <c r="L98" i="3"/>
  <c r="Q98" i="3"/>
  <c r="Q99" i="3"/>
  <c r="J100" i="3"/>
  <c r="Q100" i="3"/>
  <c r="G101" i="3"/>
  <c r="L101" i="3"/>
  <c r="Q101" i="3"/>
  <c r="Q102" i="3"/>
  <c r="Q103" i="3"/>
  <c r="M104" i="3"/>
  <c r="Q104" i="3"/>
  <c r="G105" i="3"/>
  <c r="N105" i="3"/>
  <c r="Q105" i="3"/>
  <c r="G106" i="3"/>
  <c r="J106" i="3"/>
  <c r="Q106" i="3"/>
  <c r="Q107" i="3"/>
  <c r="M108" i="3"/>
  <c r="Q108" i="3"/>
  <c r="Q109" i="3"/>
  <c r="Q110" i="3"/>
  <c r="Q111" i="3"/>
  <c r="M112" i="3"/>
  <c r="Q112" i="3"/>
  <c r="Q113" i="3"/>
  <c r="G114" i="3"/>
  <c r="J114" i="3"/>
  <c r="Q114" i="3"/>
  <c r="Q115" i="3"/>
  <c r="Q116" i="3"/>
  <c r="G117" i="3"/>
  <c r="K117" i="3"/>
  <c r="Q117" i="3"/>
  <c r="N118" i="3"/>
  <c r="Q118" i="3"/>
  <c r="Q119" i="3"/>
  <c r="Q120" i="3"/>
  <c r="Q121" i="3"/>
  <c r="G122" i="3"/>
  <c r="K122" i="3"/>
  <c r="Q122" i="3"/>
  <c r="Q123" i="3"/>
  <c r="M124" i="3"/>
  <c r="Q124" i="3"/>
  <c r="G125" i="3"/>
  <c r="M125" i="3"/>
  <c r="Q125" i="3"/>
  <c r="G126" i="3"/>
  <c r="J126" i="3"/>
  <c r="Q126" i="3"/>
  <c r="Q127" i="3"/>
  <c r="Q128" i="3"/>
  <c r="G129" i="3"/>
  <c r="M129" i="3"/>
  <c r="Q129" i="3"/>
  <c r="G130" i="3"/>
  <c r="K130" i="3"/>
  <c r="Q130" i="3"/>
  <c r="Q131" i="3"/>
  <c r="J132" i="3"/>
  <c r="Q132" i="3"/>
  <c r="G133" i="3"/>
  <c r="M133" i="3"/>
  <c r="Q133" i="3"/>
  <c r="K134" i="3"/>
  <c r="Q134" i="3"/>
  <c r="Q135" i="3"/>
  <c r="Q136" i="3"/>
  <c r="G137" i="3"/>
  <c r="K137" i="3"/>
  <c r="Q137" i="3"/>
  <c r="G138" i="3"/>
  <c r="M138" i="3"/>
  <c r="Q138" i="3"/>
  <c r="Q139" i="3"/>
  <c r="N140" i="3"/>
  <c r="Q140" i="3"/>
  <c r="Q141" i="3"/>
  <c r="G142" i="3"/>
  <c r="M142" i="3"/>
  <c r="Q142" i="3"/>
  <c r="Q143" i="3"/>
  <c r="N144" i="3"/>
  <c r="Q144" i="3"/>
  <c r="Q145" i="3"/>
  <c r="G146" i="3"/>
  <c r="N146" i="3"/>
  <c r="Q146" i="3"/>
  <c r="Q147" i="3"/>
  <c r="Q148" i="3"/>
  <c r="G149" i="3"/>
  <c r="M149" i="3"/>
  <c r="Q149" i="3"/>
  <c r="M150" i="3"/>
  <c r="Q150" i="3"/>
  <c r="Q151" i="3"/>
  <c r="Q152" i="3"/>
  <c r="M153" i="3"/>
  <c r="Q153" i="3"/>
  <c r="G154" i="3"/>
  <c r="M154" i="3"/>
  <c r="Q154" i="3"/>
  <c r="Q155" i="3"/>
  <c r="M156" i="3"/>
  <c r="Q156" i="3"/>
  <c r="G157" i="3"/>
  <c r="M157" i="3"/>
  <c r="Q157" i="3"/>
  <c r="G158" i="3"/>
  <c r="K158" i="3"/>
  <c r="Q158" i="3"/>
  <c r="Q159" i="3"/>
  <c r="Q160" i="3"/>
  <c r="G161" i="3"/>
  <c r="K161" i="3"/>
  <c r="Q161" i="3"/>
  <c r="G162" i="3"/>
  <c r="K162" i="3"/>
  <c r="Q162" i="3"/>
  <c r="Q163" i="3"/>
  <c r="M164" i="3"/>
  <c r="Q164" i="3"/>
  <c r="G165" i="3"/>
  <c r="M165" i="3"/>
  <c r="Q165" i="3"/>
  <c r="Q166" i="3"/>
  <c r="Q167" i="3"/>
  <c r="Q168" i="3"/>
  <c r="G169" i="3"/>
  <c r="K169" i="3"/>
  <c r="Q169" i="3"/>
  <c r="G170" i="3"/>
  <c r="K170" i="3"/>
  <c r="Q170" i="3"/>
  <c r="Q171" i="3"/>
  <c r="M172" i="3"/>
  <c r="Q172" i="3"/>
  <c r="Q173" i="3"/>
  <c r="Q174" i="3"/>
  <c r="Q175" i="3"/>
  <c r="Q176" i="3"/>
  <c r="K177" i="3"/>
  <c r="Q177" i="3"/>
  <c r="M178" i="3"/>
  <c r="Q178" i="3"/>
  <c r="Q179" i="3"/>
  <c r="Q180" i="3"/>
  <c r="M181" i="3"/>
  <c r="Q181" i="3"/>
  <c r="K182" i="3"/>
  <c r="Q182" i="3"/>
  <c r="Q183" i="3"/>
  <c r="Q184" i="3"/>
  <c r="Q185" i="3"/>
  <c r="Q186" i="3"/>
  <c r="Q187" i="3"/>
  <c r="Q188" i="3"/>
  <c r="K189" i="3"/>
  <c r="Q189" i="3"/>
  <c r="Q190" i="3"/>
  <c r="Q191" i="3"/>
  <c r="Q192" i="3"/>
  <c r="M193" i="3"/>
  <c r="Q193" i="3"/>
  <c r="M194" i="3"/>
  <c r="Q194" i="3"/>
  <c r="Q195" i="3"/>
  <c r="Q196" i="3"/>
  <c r="Q197" i="3"/>
  <c r="Q198" i="3"/>
  <c r="Q199" i="3"/>
  <c r="Q200" i="3"/>
  <c r="Q201" i="3"/>
  <c r="Q202" i="3"/>
  <c r="Q203" i="3"/>
  <c r="M204" i="3"/>
  <c r="Q204" i="3"/>
  <c r="Q205" i="3"/>
  <c r="Q326" i="1"/>
  <c r="Q193" i="1"/>
  <c r="Q197" i="1"/>
  <c r="Q200" i="1"/>
  <c r="Q203" i="1"/>
  <c r="Q204" i="1"/>
  <c r="Q205" i="1"/>
  <c r="Q207" i="1"/>
  <c r="Q206" i="1"/>
  <c r="Q210" i="1"/>
  <c r="Q211" i="1"/>
  <c r="Q212" i="1"/>
  <c r="Q215" i="1"/>
  <c r="Q216" i="1"/>
  <c r="Q218" i="1"/>
  <c r="Q219" i="1"/>
  <c r="Q224" i="1"/>
  <c r="Q229" i="1"/>
  <c r="Q230" i="1"/>
  <c r="Q232" i="1"/>
  <c r="Q233" i="1"/>
  <c r="Q234" i="1"/>
  <c r="Q240" i="1"/>
  <c r="Q248" i="1"/>
  <c r="Q249" i="1"/>
  <c r="Q252" i="1"/>
  <c r="Q253" i="1"/>
  <c r="Q255" i="1"/>
  <c r="Q256" i="1"/>
  <c r="Q257" i="1"/>
  <c r="Q258" i="1"/>
  <c r="Q261" i="1"/>
  <c r="Q262" i="1"/>
  <c r="Q263" i="1"/>
  <c r="Q264" i="1"/>
  <c r="Q265" i="1"/>
  <c r="Q266" i="1"/>
  <c r="Q267" i="1"/>
  <c r="Q268" i="1"/>
  <c r="Q269" i="1"/>
  <c r="Q271" i="1"/>
  <c r="Q272" i="1"/>
  <c r="Q276" i="1"/>
  <c r="Q277" i="1"/>
  <c r="Q278" i="1"/>
  <c r="Q279" i="1"/>
  <c r="Q281" i="1"/>
  <c r="Q284" i="1"/>
  <c r="Q285" i="1"/>
  <c r="Q286" i="1"/>
  <c r="Q287" i="1"/>
  <c r="Q293" i="1"/>
  <c r="Q294" i="1"/>
  <c r="Q295" i="1"/>
  <c r="Q296" i="1"/>
  <c r="Q300" i="1"/>
  <c r="Q305" i="1"/>
  <c r="Q308" i="1"/>
  <c r="Q309" i="1"/>
  <c r="Q311" i="1"/>
  <c r="Q312" i="1"/>
  <c r="Q314" i="1"/>
  <c r="Q315" i="1"/>
  <c r="Q316" i="1"/>
  <c r="Q317" i="1"/>
  <c r="Q318" i="1"/>
  <c r="Q319" i="1"/>
  <c r="Q320" i="1"/>
  <c r="Q321" i="1"/>
  <c r="Q322" i="1"/>
  <c r="Q313" i="1"/>
  <c r="Q310" i="1"/>
  <c r="Q307" i="1"/>
  <c r="Q304" i="1"/>
  <c r="Q302" i="1"/>
  <c r="Q301" i="1"/>
  <c r="Q299" i="1"/>
  <c r="Q297" i="1"/>
  <c r="Q291" i="1"/>
  <c r="Q289" i="1"/>
  <c r="Q288" i="1"/>
  <c r="Q283" i="1"/>
  <c r="Q282" i="1"/>
  <c r="Q280" i="1"/>
  <c r="Q274" i="1"/>
  <c r="Q273" i="1"/>
  <c r="Q270" i="1"/>
  <c r="Q260" i="1"/>
  <c r="Q259" i="1"/>
  <c r="Q246" i="1"/>
  <c r="Q245" i="1"/>
  <c r="Q243" i="1"/>
  <c r="Q241" i="1"/>
  <c r="Q235" i="1"/>
  <c r="Q228" i="1"/>
  <c r="Q227" i="1"/>
  <c r="Q225" i="1"/>
  <c r="Q223" i="1"/>
  <c r="Q220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222" i="1"/>
  <c r="Q237" i="1"/>
  <c r="Q251" i="1"/>
  <c r="Q195" i="1"/>
  <c r="Q198" i="1"/>
  <c r="Q202" i="1"/>
  <c r="Q209" i="1"/>
  <c r="Q213" i="1"/>
  <c r="Q217" i="1"/>
  <c r="Q231" i="1"/>
  <c r="Q238" i="1"/>
  <c r="Q166" i="1"/>
  <c r="Q164" i="1"/>
  <c r="Q214" i="1"/>
  <c r="F185" i="4"/>
  <c r="H185" i="4"/>
  <c r="I188" i="4"/>
  <c r="J188" i="4"/>
  <c r="F193" i="4"/>
  <c r="H193" i="4"/>
  <c r="I196" i="4"/>
  <c r="J196" i="4"/>
  <c r="F201" i="4"/>
  <c r="H201" i="4"/>
  <c r="I204" i="4"/>
  <c r="J204" i="4"/>
  <c r="F209" i="4"/>
  <c r="H209" i="4"/>
  <c r="I212" i="4"/>
  <c r="J212" i="4"/>
  <c r="F217" i="4"/>
  <c r="H217" i="4"/>
  <c r="I220" i="4"/>
  <c r="J220" i="4"/>
  <c r="F225" i="4"/>
  <c r="H225" i="4"/>
  <c r="I228" i="4"/>
  <c r="J228" i="4"/>
  <c r="F233" i="4"/>
  <c r="H233" i="4"/>
  <c r="I236" i="4"/>
  <c r="J236" i="4"/>
  <c r="F241" i="4"/>
  <c r="H241" i="4"/>
  <c r="I244" i="4"/>
  <c r="J244" i="4"/>
  <c r="F249" i="4"/>
  <c r="H249" i="4"/>
  <c r="I252" i="4"/>
  <c r="J252" i="4"/>
  <c r="F257" i="4"/>
  <c r="H257" i="4"/>
  <c r="I260" i="4"/>
  <c r="J260" i="4"/>
  <c r="F265" i="4"/>
  <c r="H265" i="4"/>
  <c r="I268" i="4"/>
  <c r="J268" i="4"/>
  <c r="F273" i="4"/>
  <c r="H273" i="4"/>
  <c r="I276" i="4"/>
  <c r="J276" i="4"/>
  <c r="F281" i="4"/>
  <c r="H281" i="4"/>
  <c r="I284" i="4"/>
  <c r="J284" i="4"/>
  <c r="F289" i="4"/>
  <c r="H289" i="4"/>
  <c r="I292" i="4"/>
  <c r="J292" i="4"/>
  <c r="F297" i="4"/>
  <c r="H297" i="4"/>
  <c r="I300" i="4"/>
  <c r="J300" i="4"/>
  <c r="F305" i="4"/>
  <c r="H305" i="4"/>
  <c r="I308" i="4"/>
  <c r="J308" i="4"/>
  <c r="F313" i="4"/>
  <c r="H313" i="4"/>
  <c r="I316" i="4"/>
  <c r="J316" i="4"/>
  <c r="F321" i="4"/>
  <c r="H321" i="4"/>
  <c r="I324" i="4"/>
  <c r="J324" i="4"/>
  <c r="F329" i="4"/>
  <c r="H329" i="4"/>
  <c r="I332" i="4"/>
  <c r="J332" i="4"/>
  <c r="F337" i="4"/>
  <c r="H337" i="4"/>
  <c r="F339" i="4"/>
  <c r="H339" i="4"/>
  <c r="G155" i="3"/>
  <c r="M155" i="3"/>
  <c r="G139" i="3"/>
  <c r="M139" i="3"/>
  <c r="G123" i="3"/>
  <c r="K123" i="3"/>
  <c r="G115" i="3"/>
  <c r="M115" i="3"/>
  <c r="G107" i="3"/>
  <c r="M107" i="3"/>
  <c r="G85" i="3"/>
  <c r="N85" i="3"/>
  <c r="G59" i="3"/>
  <c r="I59" i="3"/>
  <c r="G51" i="3"/>
  <c r="I51" i="3"/>
  <c r="G35" i="3"/>
  <c r="I35" i="3"/>
  <c r="M13" i="4"/>
  <c r="N12" i="4"/>
  <c r="E12" i="4"/>
  <c r="P23" i="3"/>
  <c r="G23" i="3"/>
  <c r="P203" i="3"/>
  <c r="G203" i="3"/>
  <c r="N203" i="3"/>
  <c r="P195" i="3"/>
  <c r="P191" i="3"/>
  <c r="G191" i="3"/>
  <c r="M191" i="3"/>
  <c r="P187" i="3"/>
  <c r="G187" i="3"/>
  <c r="K187" i="3"/>
  <c r="P179" i="3"/>
  <c r="G179" i="3"/>
  <c r="M179" i="3"/>
  <c r="P175" i="3"/>
  <c r="G175" i="3"/>
  <c r="F187" i="4"/>
  <c r="I190" i="4"/>
  <c r="J190" i="4"/>
  <c r="F195" i="4"/>
  <c r="I198" i="4"/>
  <c r="J198" i="4"/>
  <c r="F203" i="4"/>
  <c r="I206" i="4"/>
  <c r="J206" i="4"/>
  <c r="F211" i="4"/>
  <c r="H211" i="4"/>
  <c r="G211" i="4"/>
  <c r="I214" i="4"/>
  <c r="J214" i="4"/>
  <c r="I222" i="4"/>
  <c r="J222" i="4"/>
  <c r="F227" i="4"/>
  <c r="H227" i="4"/>
  <c r="G227" i="4"/>
  <c r="I230" i="4"/>
  <c r="J230" i="4"/>
  <c r="F235" i="4"/>
  <c r="H235" i="4"/>
  <c r="I238" i="4"/>
  <c r="J238" i="4"/>
  <c r="F243" i="4"/>
  <c r="H243" i="4"/>
  <c r="G243" i="4"/>
  <c r="I246" i="4"/>
  <c r="J246" i="4"/>
  <c r="F251" i="4"/>
  <c r="H251" i="4"/>
  <c r="I254" i="4"/>
  <c r="J254" i="4"/>
  <c r="F259" i="4"/>
  <c r="I262" i="4"/>
  <c r="J262" i="4"/>
  <c r="F267" i="4"/>
  <c r="H267" i="4"/>
  <c r="I270" i="4"/>
  <c r="J270" i="4"/>
  <c r="F275" i="4"/>
  <c r="H275" i="4"/>
  <c r="G275" i="4"/>
  <c r="I278" i="4"/>
  <c r="J278" i="4"/>
  <c r="F283" i="4"/>
  <c r="H283" i="4"/>
  <c r="G283" i="4"/>
  <c r="I286" i="4"/>
  <c r="J286" i="4"/>
  <c r="F291" i="4"/>
  <c r="H291" i="4"/>
  <c r="I294" i="4"/>
  <c r="J294" i="4"/>
  <c r="F299" i="4"/>
  <c r="I302" i="4"/>
  <c r="J302" i="4"/>
  <c r="F307" i="4"/>
  <c r="H307" i="4"/>
  <c r="F315" i="4"/>
  <c r="H315" i="4"/>
  <c r="I318" i="4"/>
  <c r="J318" i="4"/>
  <c r="F323" i="4"/>
  <c r="H323" i="4"/>
  <c r="I326" i="4"/>
  <c r="J326" i="4"/>
  <c r="F331" i="4"/>
  <c r="H331" i="4"/>
  <c r="I334" i="4"/>
  <c r="J334" i="4"/>
  <c r="I184" i="4"/>
  <c r="J184" i="4"/>
  <c r="F189" i="4"/>
  <c r="H189" i="4"/>
  <c r="G189" i="4"/>
  <c r="I192" i="4"/>
  <c r="J192" i="4"/>
  <c r="F197" i="4"/>
  <c r="H197" i="4"/>
  <c r="G197" i="4"/>
  <c r="I200" i="4"/>
  <c r="J200" i="4"/>
  <c r="F205" i="4"/>
  <c r="H205" i="4"/>
  <c r="I208" i="4"/>
  <c r="J208" i="4"/>
  <c r="F213" i="4"/>
  <c r="H213" i="4"/>
  <c r="I216" i="4"/>
  <c r="J216" i="4"/>
  <c r="F221" i="4"/>
  <c r="H221" i="4"/>
  <c r="I224" i="4"/>
  <c r="J224" i="4"/>
  <c r="F229" i="4"/>
  <c r="H229" i="4"/>
  <c r="I232" i="4"/>
  <c r="J232" i="4"/>
  <c r="F237" i="4"/>
  <c r="H237" i="4"/>
  <c r="I240" i="4"/>
  <c r="J240" i="4"/>
  <c r="F245" i="4"/>
  <c r="H245" i="4"/>
  <c r="I248" i="4"/>
  <c r="J248" i="4"/>
  <c r="F253" i="4"/>
  <c r="H253" i="4"/>
  <c r="G253" i="4"/>
  <c r="I256" i="4"/>
  <c r="J256" i="4"/>
  <c r="F261" i="4"/>
  <c r="H261" i="4"/>
  <c r="I264" i="4"/>
  <c r="J264" i="4"/>
  <c r="F269" i="4"/>
  <c r="H269" i="4"/>
  <c r="I272" i="4"/>
  <c r="J272" i="4"/>
  <c r="F277" i="4"/>
  <c r="H277" i="4"/>
  <c r="I280" i="4"/>
  <c r="J280" i="4"/>
  <c r="F285" i="4"/>
  <c r="H285" i="4"/>
  <c r="I288" i="4"/>
  <c r="J288" i="4"/>
  <c r="F293" i="4"/>
  <c r="H293" i="4"/>
  <c r="I296" i="4"/>
  <c r="J296" i="4"/>
  <c r="F301" i="4"/>
  <c r="H301" i="4"/>
  <c r="G301" i="4"/>
  <c r="I304" i="4"/>
  <c r="J304" i="4"/>
  <c r="F309" i="4"/>
  <c r="H309" i="4"/>
  <c r="G309" i="4"/>
  <c r="I312" i="4"/>
  <c r="J312" i="4"/>
  <c r="F317" i="4"/>
  <c r="I320" i="4"/>
  <c r="J320" i="4"/>
  <c r="F325" i="4"/>
  <c r="I328" i="4"/>
  <c r="J328" i="4"/>
  <c r="F333" i="4"/>
  <c r="H333" i="4"/>
  <c r="G333" i="4"/>
  <c r="I336" i="4"/>
  <c r="J336" i="4"/>
  <c r="K167" i="3"/>
  <c r="G159" i="3"/>
  <c r="M159" i="3"/>
  <c r="G151" i="3"/>
  <c r="M151" i="3"/>
  <c r="G143" i="3"/>
  <c r="N143" i="3"/>
  <c r="G135" i="3"/>
  <c r="K135" i="3"/>
  <c r="G127" i="3"/>
  <c r="M127" i="3"/>
  <c r="G119" i="3"/>
  <c r="K119" i="3"/>
  <c r="G111" i="3"/>
  <c r="H111" i="3"/>
  <c r="G103" i="3"/>
  <c r="N103" i="3"/>
  <c r="G95" i="3"/>
  <c r="L95" i="3"/>
  <c r="G63" i="3"/>
  <c r="I63" i="3"/>
  <c r="G55" i="3"/>
  <c r="I55" i="3"/>
  <c r="G47" i="3"/>
  <c r="I47" i="3"/>
  <c r="G39" i="3"/>
  <c r="I39" i="3"/>
  <c r="G31" i="3"/>
  <c r="I31" i="3"/>
  <c r="G27" i="3"/>
  <c r="I27" i="3"/>
  <c r="K12" i="4"/>
  <c r="L12" i="4"/>
  <c r="O13" i="4"/>
  <c r="G12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16" i="4"/>
  <c r="G112" i="4"/>
  <c r="G108" i="4"/>
  <c r="G104" i="4"/>
  <c r="G100" i="4"/>
  <c r="G92" i="4"/>
  <c r="G88" i="4"/>
  <c r="G84" i="4"/>
  <c r="G80" i="4"/>
  <c r="G76" i="4"/>
  <c r="G72" i="4"/>
  <c r="G68" i="4"/>
  <c r="G64" i="4"/>
  <c r="G60" i="4"/>
  <c r="G56" i="4"/>
  <c r="F183" i="4"/>
  <c r="I186" i="4"/>
  <c r="J186" i="4"/>
  <c r="F191" i="4"/>
  <c r="H191" i="4"/>
  <c r="G191" i="4"/>
  <c r="I194" i="4"/>
  <c r="J194" i="4"/>
  <c r="F199" i="4"/>
  <c r="H199" i="4"/>
  <c r="G199" i="4"/>
  <c r="I202" i="4"/>
  <c r="J202" i="4"/>
  <c r="F207" i="4"/>
  <c r="H207" i="4"/>
  <c r="G207" i="4"/>
  <c r="I210" i="4"/>
  <c r="J210" i="4"/>
  <c r="F215" i="4"/>
  <c r="H215" i="4"/>
  <c r="I218" i="4"/>
  <c r="J218" i="4"/>
  <c r="F223" i="4"/>
  <c r="H223" i="4"/>
  <c r="G223" i="4"/>
  <c r="I226" i="4"/>
  <c r="J226" i="4"/>
  <c r="F231" i="4"/>
  <c r="H231" i="4"/>
  <c r="G231" i="4"/>
  <c r="I234" i="4"/>
  <c r="J234" i="4"/>
  <c r="F239" i="4"/>
  <c r="I242" i="4"/>
  <c r="J242" i="4"/>
  <c r="F247" i="4"/>
  <c r="I250" i="4"/>
  <c r="J250" i="4"/>
  <c r="F255" i="4"/>
  <c r="H255" i="4"/>
  <c r="G255" i="4"/>
  <c r="I258" i="4"/>
  <c r="J258" i="4"/>
  <c r="F263" i="4"/>
  <c r="H263" i="4"/>
  <c r="G263" i="4"/>
  <c r="I266" i="4"/>
  <c r="J266" i="4"/>
  <c r="F271" i="4"/>
  <c r="H271" i="4"/>
  <c r="G271" i="4"/>
  <c r="I274" i="4"/>
  <c r="J274" i="4"/>
  <c r="F279" i="4"/>
  <c r="H279" i="4"/>
  <c r="I282" i="4"/>
  <c r="J282" i="4"/>
  <c r="F287" i="4"/>
  <c r="H287" i="4"/>
  <c r="G287" i="4"/>
  <c r="I290" i="4"/>
  <c r="J290" i="4"/>
  <c r="F295" i="4"/>
  <c r="H295" i="4"/>
  <c r="G295" i="4"/>
  <c r="I298" i="4"/>
  <c r="J298" i="4"/>
  <c r="F303" i="4"/>
  <c r="I306" i="4"/>
  <c r="J306" i="4"/>
  <c r="F311" i="4"/>
  <c r="I314" i="4"/>
  <c r="J314" i="4"/>
  <c r="F319" i="4"/>
  <c r="H319" i="4"/>
  <c r="G319" i="4"/>
  <c r="I322" i="4"/>
  <c r="J322" i="4"/>
  <c r="F327" i="4"/>
  <c r="H327" i="4"/>
  <c r="G327" i="4"/>
  <c r="I330" i="4"/>
  <c r="J330" i="4"/>
  <c r="F335" i="4"/>
  <c r="H335" i="4"/>
  <c r="G335" i="4"/>
  <c r="I338" i="4"/>
  <c r="J338" i="4"/>
  <c r="G178" i="4"/>
  <c r="H178" i="4"/>
  <c r="G170" i="4"/>
  <c r="H170" i="4"/>
  <c r="G166" i="4"/>
  <c r="H166" i="4"/>
  <c r="G162" i="4"/>
  <c r="H162" i="4"/>
  <c r="G158" i="4"/>
  <c r="H158" i="4"/>
  <c r="G154" i="4"/>
  <c r="H154" i="4"/>
  <c r="G150" i="4"/>
  <c r="H150" i="4"/>
  <c r="G146" i="4"/>
  <c r="H146" i="4"/>
  <c r="G138" i="4"/>
  <c r="H138" i="4"/>
  <c r="G134" i="4"/>
  <c r="H134" i="4"/>
  <c r="G130" i="4"/>
  <c r="H130" i="4"/>
  <c r="G126" i="4"/>
  <c r="H126" i="4"/>
  <c r="G122" i="4"/>
  <c r="H122" i="4"/>
  <c r="G118" i="4"/>
  <c r="H118" i="4"/>
  <c r="G114" i="4"/>
  <c r="H114" i="4"/>
  <c r="G110" i="4"/>
  <c r="H110" i="4"/>
  <c r="G106" i="4"/>
  <c r="H106" i="4"/>
  <c r="G102" i="4"/>
  <c r="H102" i="4"/>
  <c r="G98" i="4"/>
  <c r="H98" i="4"/>
  <c r="G94" i="4"/>
  <c r="H94" i="4"/>
  <c r="G90" i="4"/>
  <c r="H90" i="4"/>
  <c r="G86" i="4"/>
  <c r="H86" i="4"/>
  <c r="G82" i="4"/>
  <c r="H82" i="4"/>
  <c r="G78" i="4"/>
  <c r="H78" i="4"/>
  <c r="G66" i="4"/>
  <c r="H66" i="4"/>
  <c r="G62" i="4"/>
  <c r="H62" i="4"/>
  <c r="G58" i="4"/>
  <c r="H58" i="4"/>
  <c r="E316" i="1"/>
  <c r="E277" i="1"/>
  <c r="E135" i="1"/>
  <c r="F135" i="1" s="1"/>
  <c r="G135" i="1" s="1"/>
  <c r="I135" i="1" s="1"/>
  <c r="E258" i="1"/>
  <c r="F258" i="1" s="1"/>
  <c r="G258" i="1" s="1"/>
  <c r="J258" i="1" s="1"/>
  <c r="P37" i="3"/>
  <c r="P33" i="3"/>
  <c r="P29" i="3"/>
  <c r="P205" i="3"/>
  <c r="P201" i="3"/>
  <c r="P197" i="3"/>
  <c r="P193" i="3"/>
  <c r="P189" i="3"/>
  <c r="P185" i="3"/>
  <c r="P181" i="3"/>
  <c r="P177" i="3"/>
  <c r="P173" i="3"/>
  <c r="P169" i="3"/>
  <c r="P165" i="3"/>
  <c r="P161" i="3"/>
  <c r="P157" i="3"/>
  <c r="P153" i="3"/>
  <c r="P149" i="3"/>
  <c r="P145" i="3"/>
  <c r="P141" i="3"/>
  <c r="P137" i="3"/>
  <c r="P133" i="3"/>
  <c r="P129" i="3"/>
  <c r="P125" i="3"/>
  <c r="P121" i="3"/>
  <c r="P117" i="3"/>
  <c r="P113" i="3"/>
  <c r="P109" i="3"/>
  <c r="P105" i="3"/>
  <c r="P101" i="3"/>
  <c r="P97" i="3"/>
  <c r="P93" i="3"/>
  <c r="P65" i="3"/>
  <c r="P61" i="3"/>
  <c r="P57" i="3"/>
  <c r="P53" i="3"/>
  <c r="P49" i="3"/>
  <c r="P45" i="3"/>
  <c r="P41" i="3"/>
  <c r="P78" i="3"/>
  <c r="P74" i="3"/>
  <c r="P70" i="3"/>
  <c r="P66" i="3"/>
  <c r="P80" i="3"/>
  <c r="P90" i="3"/>
  <c r="P86" i="3"/>
  <c r="E270" i="6"/>
  <c r="F270" i="6" s="1"/>
  <c r="E308" i="6"/>
  <c r="F308" i="6" s="1"/>
  <c r="G308" i="6" s="1"/>
  <c r="E159" i="6"/>
  <c r="F159" i="6" s="1"/>
  <c r="Z159" i="6" s="1"/>
  <c r="E145" i="6"/>
  <c r="F145" i="6" s="1"/>
  <c r="E135" i="6"/>
  <c r="F135" i="6" s="1"/>
  <c r="E127" i="6"/>
  <c r="F127" i="6" s="1"/>
  <c r="Z127" i="6" s="1"/>
  <c r="E117" i="6"/>
  <c r="F117" i="6" s="1"/>
  <c r="E107" i="6"/>
  <c r="F107" i="6" s="1"/>
  <c r="Z107" i="6" s="1"/>
  <c r="E89" i="6"/>
  <c r="F89" i="6" s="1"/>
  <c r="Z89" i="6" s="1"/>
  <c r="E175" i="6"/>
  <c r="F175" i="6" s="1"/>
  <c r="Z175" i="6" s="1"/>
  <c r="E194" i="6"/>
  <c r="F194" i="6" s="1"/>
  <c r="Z194" i="6" s="1"/>
  <c r="E249" i="6"/>
  <c r="F249" i="6" s="1"/>
  <c r="Z249" i="6" s="1"/>
  <c r="AB14" i="6"/>
  <c r="E73" i="6"/>
  <c r="F73" i="6" s="1"/>
  <c r="G73" i="6" s="1"/>
  <c r="E63" i="6"/>
  <c r="F63" i="6" s="1"/>
  <c r="Z63" i="6" s="1"/>
  <c r="E62" i="6"/>
  <c r="F62" i="6" s="1"/>
  <c r="E39" i="6"/>
  <c r="F39" i="6" s="1"/>
  <c r="Z39" i="6" s="1"/>
  <c r="E27" i="6"/>
  <c r="F27" i="6" s="1"/>
  <c r="E46" i="6"/>
  <c r="F46" i="6" s="1"/>
  <c r="G46" i="6" s="1"/>
  <c r="E22" i="6"/>
  <c r="F22" i="6" s="1"/>
  <c r="E48" i="6"/>
  <c r="F48" i="6" s="1"/>
  <c r="Z48" i="6" s="1"/>
  <c r="E28" i="6"/>
  <c r="F28" i="6" s="1"/>
  <c r="Z28" i="6" s="1"/>
  <c r="E327" i="6"/>
  <c r="F327" i="6" s="1"/>
  <c r="Z327" i="6" s="1"/>
  <c r="E301" i="6"/>
  <c r="F301" i="6" s="1"/>
  <c r="Z301" i="6" s="1"/>
  <c r="E278" i="6"/>
  <c r="F278" i="6" s="1"/>
  <c r="E257" i="6"/>
  <c r="F257" i="6" s="1"/>
  <c r="E202" i="6"/>
  <c r="F202" i="6" s="1"/>
  <c r="Z202" i="6" s="1"/>
  <c r="E228" i="6"/>
  <c r="F228" i="6" s="1"/>
  <c r="Z228" i="6" s="1"/>
  <c r="E337" i="6"/>
  <c r="F337" i="6" s="1"/>
  <c r="E173" i="6"/>
  <c r="F173" i="6" s="1"/>
  <c r="E190" i="6"/>
  <c r="F190" i="6" s="1"/>
  <c r="Z190" i="6" s="1"/>
  <c r="E197" i="6"/>
  <c r="F197" i="6" s="1"/>
  <c r="Z197" i="6" s="1"/>
  <c r="E215" i="6"/>
  <c r="F215" i="6" s="1"/>
  <c r="Z215" i="6" s="1"/>
  <c r="E50" i="6"/>
  <c r="F50" i="6" s="1"/>
  <c r="Z50" i="6" s="1"/>
  <c r="E61" i="6"/>
  <c r="F61" i="6" s="1"/>
  <c r="Z61" i="6" s="1"/>
  <c r="N23" i="3"/>
  <c r="I23" i="3"/>
  <c r="G337" i="4"/>
  <c r="G329" i="4"/>
  <c r="G321" i="4"/>
  <c r="G313" i="4"/>
  <c r="G305" i="4"/>
  <c r="G297" i="4"/>
  <c r="G289" i="4"/>
  <c r="G281" i="4"/>
  <c r="G273" i="4"/>
  <c r="G265" i="4"/>
  <c r="G257" i="4"/>
  <c r="G249" i="4"/>
  <c r="G241" i="4"/>
  <c r="G233" i="4"/>
  <c r="G225" i="4"/>
  <c r="G217" i="4"/>
  <c r="G209" i="4"/>
  <c r="G201" i="4"/>
  <c r="G193" i="4"/>
  <c r="G185" i="4"/>
  <c r="G228" i="6"/>
  <c r="AC228" i="6" s="1"/>
  <c r="Z135" i="6"/>
  <c r="G135" i="6"/>
  <c r="H135" i="6" s="1"/>
  <c r="K175" i="3"/>
  <c r="G50" i="6"/>
  <c r="G28" i="6"/>
  <c r="AF28" i="6" s="1"/>
  <c r="G39" i="6"/>
  <c r="AC39" i="6" s="1"/>
  <c r="G331" i="4"/>
  <c r="G315" i="4"/>
  <c r="G339" i="4"/>
  <c r="G190" i="6"/>
  <c r="AC190" i="6" s="1"/>
  <c r="Z117" i="6"/>
  <c r="G117" i="6"/>
  <c r="G173" i="6"/>
  <c r="G327" i="6"/>
  <c r="G285" i="4"/>
  <c r="G277" i="4"/>
  <c r="G269" i="4"/>
  <c r="G261" i="4"/>
  <c r="G245" i="4"/>
  <c r="G237" i="4"/>
  <c r="G229" i="4"/>
  <c r="G221" i="4"/>
  <c r="G213" i="4"/>
  <c r="G205" i="4"/>
  <c r="AC117" i="6"/>
  <c r="H117" i="6"/>
  <c r="AF117" i="6"/>
  <c r="H28" i="6"/>
  <c r="AC50" i="6"/>
  <c r="H50" i="6"/>
  <c r="AF50" i="6"/>
  <c r="AC135" i="6"/>
  <c r="AF135" i="6"/>
  <c r="Z62" i="6"/>
  <c r="G62" i="6"/>
  <c r="Z173" i="6"/>
  <c r="Z46" i="6"/>
  <c r="I173" i="6"/>
  <c r="Z73" i="6"/>
  <c r="Z308" i="6"/>
  <c r="G325" i="4"/>
  <c r="H325" i="4"/>
  <c r="G187" i="4"/>
  <c r="H187" i="4"/>
  <c r="H239" i="4"/>
  <c r="G239" i="4"/>
  <c r="G183" i="4"/>
  <c r="H183" i="4"/>
  <c r="P147" i="3"/>
  <c r="G147" i="3"/>
  <c r="K147" i="3"/>
  <c r="F310" i="4"/>
  <c r="H310" i="4"/>
  <c r="I310" i="4"/>
  <c r="J310" i="4"/>
  <c r="F54" i="4"/>
  <c r="H54" i="4"/>
  <c r="G54" i="4"/>
  <c r="I54" i="4"/>
  <c r="J54" i="4"/>
  <c r="G163" i="3"/>
  <c r="N163" i="3"/>
  <c r="P163" i="3"/>
  <c r="F142" i="4"/>
  <c r="H142" i="4"/>
  <c r="I142" i="4"/>
  <c r="J142" i="4"/>
  <c r="G311" i="4"/>
  <c r="H311" i="4"/>
  <c r="H317" i="4"/>
  <c r="G317" i="4"/>
  <c r="H299" i="4"/>
  <c r="G299" i="4"/>
  <c r="G203" i="4"/>
  <c r="H203" i="4"/>
  <c r="P171" i="3"/>
  <c r="G171" i="3"/>
  <c r="M171" i="3"/>
  <c r="G96" i="4"/>
  <c r="H200" i="4"/>
  <c r="G200" i="4"/>
  <c r="G219" i="4"/>
  <c r="F219" i="4"/>
  <c r="H219" i="4"/>
  <c r="G259" i="4"/>
  <c r="H259" i="4"/>
  <c r="H303" i="4"/>
  <c r="G303" i="4"/>
  <c r="G247" i="4"/>
  <c r="H247" i="4"/>
  <c r="G25" i="3"/>
  <c r="I25" i="3"/>
  <c r="P25" i="3"/>
  <c r="G99" i="3"/>
  <c r="N99" i="3"/>
  <c r="P99" i="3"/>
  <c r="G22" i="3"/>
  <c r="N22" i="3"/>
  <c r="P22" i="3"/>
  <c r="F276" i="4"/>
  <c r="H276" i="4"/>
  <c r="I317" i="4"/>
  <c r="J317" i="4"/>
  <c r="F171" i="4"/>
  <c r="H171" i="4"/>
  <c r="G171" i="4"/>
  <c r="G127" i="4"/>
  <c r="I127" i="4"/>
  <c r="J127" i="4"/>
  <c r="F127" i="4"/>
  <c r="H127" i="4"/>
  <c r="G36" i="3"/>
  <c r="I36" i="3"/>
  <c r="P36" i="3"/>
  <c r="G214" i="4"/>
  <c r="F214" i="4"/>
  <c r="H214" i="4"/>
  <c r="G264" i="4"/>
  <c r="H73" i="4"/>
  <c r="G73" i="4"/>
  <c r="F53" i="4"/>
  <c r="H53" i="4"/>
  <c r="G53" i="4"/>
  <c r="G279" i="4"/>
  <c r="G215" i="4"/>
  <c r="G293" i="4"/>
  <c r="G323" i="4"/>
  <c r="G307" i="4"/>
  <c r="G267" i="4"/>
  <c r="P174" i="3"/>
  <c r="P40" i="3"/>
  <c r="F244" i="4"/>
  <c r="H244" i="4"/>
  <c r="G291" i="4"/>
  <c r="G251" i="4"/>
  <c r="H195" i="4"/>
  <c r="G195" i="4"/>
  <c r="P200" i="3"/>
  <c r="G200" i="3"/>
  <c r="M200" i="3"/>
  <c r="P96" i="3"/>
  <c r="I189" i="4"/>
  <c r="J189" i="4"/>
  <c r="F278" i="4"/>
  <c r="H278" i="4"/>
  <c r="G328" i="4"/>
  <c r="F155" i="4"/>
  <c r="H155" i="4"/>
  <c r="G155" i="4"/>
  <c r="I155" i="4"/>
  <c r="J155" i="4"/>
  <c r="G235" i="4"/>
  <c r="G43" i="3"/>
  <c r="I43" i="3"/>
  <c r="P43" i="3"/>
  <c r="F182" i="4"/>
  <c r="H182" i="4"/>
  <c r="I182" i="4"/>
  <c r="J182" i="4"/>
  <c r="F308" i="4"/>
  <c r="H308" i="4"/>
  <c r="F123" i="4"/>
  <c r="H123" i="4"/>
  <c r="I123" i="4"/>
  <c r="J123" i="4"/>
  <c r="G21" i="3"/>
  <c r="I21" i="3"/>
  <c r="P21" i="3"/>
  <c r="G198" i="3"/>
  <c r="M198" i="3"/>
  <c r="P183" i="3"/>
  <c r="G183" i="3"/>
  <c r="P160" i="3"/>
  <c r="G212" i="4"/>
  <c r="F212" i="4"/>
  <c r="H212" i="4"/>
  <c r="I253" i="4"/>
  <c r="J253" i="4"/>
  <c r="I177" i="4"/>
  <c r="J177" i="4"/>
  <c r="F177" i="4"/>
  <c r="H177" i="4"/>
  <c r="I81" i="4"/>
  <c r="J81" i="4"/>
  <c r="F81" i="4"/>
  <c r="H81" i="4"/>
  <c r="G202" i="3"/>
  <c r="M202" i="3"/>
  <c r="P202" i="3"/>
  <c r="G168" i="3"/>
  <c r="M168" i="3"/>
  <c r="P168" i="3"/>
  <c r="G131" i="3"/>
  <c r="J131" i="3"/>
  <c r="P131" i="3"/>
  <c r="F246" i="4"/>
  <c r="H246" i="4"/>
  <c r="D12" i="4"/>
  <c r="D13" i="4"/>
  <c r="H167" i="4"/>
  <c r="G167" i="4"/>
  <c r="F159" i="4"/>
  <c r="H159" i="4"/>
  <c r="I159" i="4"/>
  <c r="J159" i="4"/>
  <c r="I53" i="4"/>
  <c r="J53" i="4"/>
  <c r="I187" i="4"/>
  <c r="J187" i="4"/>
  <c r="I219" i="4"/>
  <c r="J219" i="4"/>
  <c r="I251" i="4"/>
  <c r="J251" i="4"/>
  <c r="I283" i="4"/>
  <c r="J283" i="4"/>
  <c r="I315" i="4"/>
  <c r="J315" i="4"/>
  <c r="F85" i="4"/>
  <c r="H85" i="4"/>
  <c r="G85" i="4"/>
  <c r="I58" i="4"/>
  <c r="J58" i="4"/>
  <c r="F210" i="4"/>
  <c r="H210" i="4"/>
  <c r="F242" i="4"/>
  <c r="H242" i="4"/>
  <c r="G242" i="4"/>
  <c r="F274" i="4"/>
  <c r="H274" i="4"/>
  <c r="G274" i="4"/>
  <c r="F306" i="4"/>
  <c r="H306" i="4"/>
  <c r="G306" i="4"/>
  <c r="F338" i="4"/>
  <c r="H338" i="4"/>
  <c r="G163" i="4"/>
  <c r="H163" i="4"/>
  <c r="G145" i="4"/>
  <c r="G99" i="4"/>
  <c r="I99" i="4"/>
  <c r="J99" i="4"/>
  <c r="F57" i="4"/>
  <c r="H57" i="4"/>
  <c r="G57" i="4"/>
  <c r="I57" i="4"/>
  <c r="J57" i="4"/>
  <c r="I171" i="4"/>
  <c r="J171" i="4"/>
  <c r="P88" i="3"/>
  <c r="P71" i="3"/>
  <c r="P38" i="3"/>
  <c r="P46" i="3"/>
  <c r="P54" i="3"/>
  <c r="P62" i="3"/>
  <c r="P94" i="3"/>
  <c r="P102" i="3"/>
  <c r="P110" i="3"/>
  <c r="P118" i="3"/>
  <c r="P126" i="3"/>
  <c r="P134" i="3"/>
  <c r="P142" i="3"/>
  <c r="P150" i="3"/>
  <c r="P158" i="3"/>
  <c r="P166" i="3"/>
  <c r="P79" i="3"/>
  <c r="P81" i="3"/>
  <c r="P73" i="3"/>
  <c r="P180" i="3"/>
  <c r="P188" i="3"/>
  <c r="P196" i="3"/>
  <c r="P34" i="3"/>
  <c r="P82" i="3"/>
  <c r="P75" i="3"/>
  <c r="P39" i="3"/>
  <c r="P44" i="3"/>
  <c r="P47" i="3"/>
  <c r="P52" i="3"/>
  <c r="P55" i="3"/>
  <c r="P60" i="3"/>
  <c r="P63" i="3"/>
  <c r="P92" i="3"/>
  <c r="P95" i="3"/>
  <c r="P100" i="3"/>
  <c r="P103" i="3"/>
  <c r="P108" i="3"/>
  <c r="P111" i="3"/>
  <c r="P116" i="3"/>
  <c r="P119" i="3"/>
  <c r="P124" i="3"/>
  <c r="P127" i="3"/>
  <c r="P132" i="3"/>
  <c r="P135" i="3"/>
  <c r="P140" i="3"/>
  <c r="P143" i="3"/>
  <c r="P148" i="3"/>
  <c r="P151" i="3"/>
  <c r="P156" i="3"/>
  <c r="P159" i="3"/>
  <c r="P164" i="3"/>
  <c r="P167" i="3"/>
  <c r="P172" i="3"/>
  <c r="P199" i="3"/>
  <c r="P87" i="3"/>
  <c r="P83" i="3"/>
  <c r="P76" i="3"/>
  <c r="P42" i="3"/>
  <c r="P50" i="3"/>
  <c r="P58" i="3"/>
  <c r="P84" i="3"/>
  <c r="P98" i="3"/>
  <c r="P106" i="3"/>
  <c r="P114" i="3"/>
  <c r="P122" i="3"/>
  <c r="P130" i="3"/>
  <c r="P138" i="3"/>
  <c r="P146" i="3"/>
  <c r="P154" i="3"/>
  <c r="P162" i="3"/>
  <c r="P170" i="3"/>
  <c r="G198" i="4"/>
  <c r="G230" i="4"/>
  <c r="G262" i="4"/>
  <c r="G294" i="4"/>
  <c r="G326" i="4"/>
  <c r="F120" i="4"/>
  <c r="I120" i="4"/>
  <c r="J120" i="4"/>
  <c r="F89" i="4"/>
  <c r="H89" i="4"/>
  <c r="G89" i="4"/>
  <c r="I89" i="4"/>
  <c r="J89" i="4"/>
  <c r="F74" i="4"/>
  <c r="I74" i="4"/>
  <c r="J74" i="4"/>
  <c r="I149" i="4"/>
  <c r="J149" i="4"/>
  <c r="I85" i="4"/>
  <c r="J85" i="4"/>
  <c r="P91" i="3"/>
  <c r="I203" i="4"/>
  <c r="J203" i="4"/>
  <c r="I235" i="4"/>
  <c r="J235" i="4"/>
  <c r="I267" i="4"/>
  <c r="J267" i="4"/>
  <c r="I299" i="4"/>
  <c r="J299" i="4"/>
  <c r="I331" i="4"/>
  <c r="J331" i="4"/>
  <c r="H179" i="4"/>
  <c r="G179" i="4"/>
  <c r="F174" i="4"/>
  <c r="I174" i="4"/>
  <c r="J174" i="4"/>
  <c r="G157" i="4"/>
  <c r="H157" i="4"/>
  <c r="H129" i="4"/>
  <c r="G119" i="4"/>
  <c r="F70" i="4"/>
  <c r="I61" i="4"/>
  <c r="J61" i="4"/>
  <c r="G61" i="4"/>
  <c r="I136" i="4"/>
  <c r="J136" i="4"/>
  <c r="I105" i="4"/>
  <c r="J105" i="4"/>
  <c r="I92" i="4"/>
  <c r="J92" i="4"/>
  <c r="P136" i="3"/>
  <c r="P104" i="3"/>
  <c r="P48" i="3"/>
  <c r="P89" i="3"/>
  <c r="G196" i="4"/>
  <c r="G228" i="4"/>
  <c r="G260" i="4"/>
  <c r="G292" i="4"/>
  <c r="G324" i="4"/>
  <c r="H12" i="4"/>
  <c r="G139" i="4"/>
  <c r="I139" i="4"/>
  <c r="J139" i="4"/>
  <c r="I93" i="4"/>
  <c r="J93" i="4"/>
  <c r="F93" i="4"/>
  <c r="H93" i="4"/>
  <c r="I112" i="4"/>
  <c r="J112" i="4"/>
  <c r="P28" i="3"/>
  <c r="P51" i="3"/>
  <c r="P77" i="3"/>
  <c r="F194" i="4"/>
  <c r="H194" i="4"/>
  <c r="G194" i="4"/>
  <c r="F226" i="4"/>
  <c r="H226" i="4"/>
  <c r="G226" i="4"/>
  <c r="F258" i="4"/>
  <c r="H258" i="4"/>
  <c r="F290" i="4"/>
  <c r="H290" i="4"/>
  <c r="G290" i="4"/>
  <c r="F322" i="4"/>
  <c r="H322" i="4"/>
  <c r="G322" i="4"/>
  <c r="I12" i="4"/>
  <c r="I13" i="4"/>
  <c r="F133" i="4"/>
  <c r="H133" i="4"/>
  <c r="I133" i="4"/>
  <c r="J133" i="4"/>
  <c r="G87" i="4"/>
  <c r="H87" i="4"/>
  <c r="I77" i="4"/>
  <c r="J77" i="4"/>
  <c r="G77" i="4"/>
  <c r="G190" i="4"/>
  <c r="G206" i="4"/>
  <c r="G222" i="4"/>
  <c r="G238" i="4"/>
  <c r="G254" i="4"/>
  <c r="G270" i="4"/>
  <c r="G286" i="4"/>
  <c r="G302" i="4"/>
  <c r="G318" i="4"/>
  <c r="G334" i="4"/>
  <c r="G115" i="4"/>
  <c r="G111" i="4"/>
  <c r="I111" i="4"/>
  <c r="J111" i="4"/>
  <c r="F137" i="4"/>
  <c r="G131" i="4"/>
  <c r="G63" i="4"/>
  <c r="I140" i="4"/>
  <c r="J140" i="4"/>
  <c r="I128" i="4"/>
  <c r="J128" i="4"/>
  <c r="I121" i="4"/>
  <c r="J121" i="4"/>
  <c r="I96" i="4"/>
  <c r="J96" i="4"/>
  <c r="I150" i="4"/>
  <c r="J150" i="4"/>
  <c r="G125" i="4"/>
  <c r="H153" i="4"/>
  <c r="F147" i="4"/>
  <c r="H147" i="4"/>
  <c r="I83" i="4"/>
  <c r="J83" i="4"/>
  <c r="G83" i="4"/>
  <c r="G79" i="4"/>
  <c r="G175" i="4"/>
  <c r="I175" i="4"/>
  <c r="J175" i="4"/>
  <c r="F59" i="4"/>
  <c r="H59" i="4"/>
  <c r="I59" i="4"/>
  <c r="J59" i="4"/>
  <c r="G117" i="4"/>
  <c r="G143" i="4"/>
  <c r="G113" i="4"/>
  <c r="I125" i="4"/>
  <c r="J125" i="4"/>
  <c r="I106" i="4"/>
  <c r="J106" i="4"/>
  <c r="I29" i="4"/>
  <c r="J29" i="4" s="1"/>
  <c r="I64" i="4"/>
  <c r="J64" i="4"/>
  <c r="AY15" i="6"/>
  <c r="AY8" i="6"/>
  <c r="AY19" i="6"/>
  <c r="AY14" i="6"/>
  <c r="AY7" i="6"/>
  <c r="AY13" i="6"/>
  <c r="AY6" i="6"/>
  <c r="AY121" i="6"/>
  <c r="AY105" i="6"/>
  <c r="AY89" i="6"/>
  <c r="AY73" i="6"/>
  <c r="AY57" i="6"/>
  <c r="AY41" i="6"/>
  <c r="AY30" i="6"/>
  <c r="AY25" i="6"/>
  <c r="AY17" i="6"/>
  <c r="AY12" i="6"/>
  <c r="AY5" i="6"/>
  <c r="AY119" i="6"/>
  <c r="AY103" i="6"/>
  <c r="AY87" i="6"/>
  <c r="AY71" i="6"/>
  <c r="AY55" i="6"/>
  <c r="AY39" i="6"/>
  <c r="AY29" i="6"/>
  <c r="AY24" i="6"/>
  <c r="AY11" i="6"/>
  <c r="AY4" i="6"/>
  <c r="AY117" i="6"/>
  <c r="AY101" i="6"/>
  <c r="AY85" i="6"/>
  <c r="AY69" i="6"/>
  <c r="AY53" i="6"/>
  <c r="AY37" i="6"/>
  <c r="AY28" i="6"/>
  <c r="AY23" i="6"/>
  <c r="AY10" i="6"/>
  <c r="AY3" i="6"/>
  <c r="AY113" i="6"/>
  <c r="AY97" i="6"/>
  <c r="AY81" i="6"/>
  <c r="AY65" i="6"/>
  <c r="AY49" i="6"/>
  <c r="AY34" i="6"/>
  <c r="AY22" i="6"/>
  <c r="AY84" i="6"/>
  <c r="AY100" i="6"/>
  <c r="AY9" i="6"/>
  <c r="AY116" i="6"/>
  <c r="E344" i="6"/>
  <c r="F344" i="6" s="1"/>
  <c r="E168" i="6"/>
  <c r="F168" i="6" s="1"/>
  <c r="G168" i="6" s="1"/>
  <c r="E160" i="6"/>
  <c r="F160" i="6" s="1"/>
  <c r="Z160" i="6" s="1"/>
  <c r="E152" i="6"/>
  <c r="F152" i="6" s="1"/>
  <c r="G152" i="6" s="1"/>
  <c r="E144" i="6"/>
  <c r="F144" i="6" s="1"/>
  <c r="E136" i="6"/>
  <c r="F136" i="6" s="1"/>
  <c r="Z136" i="6" s="1"/>
  <c r="E128" i="6"/>
  <c r="F128" i="6" s="1"/>
  <c r="Z128" i="6" s="1"/>
  <c r="E120" i="6"/>
  <c r="F120" i="6" s="1"/>
  <c r="E112" i="6"/>
  <c r="F112" i="6" s="1"/>
  <c r="E104" i="6"/>
  <c r="F104" i="6" s="1"/>
  <c r="E96" i="6"/>
  <c r="F96" i="6" s="1"/>
  <c r="G96" i="6" s="1"/>
  <c r="E88" i="6"/>
  <c r="F88" i="6" s="1"/>
  <c r="G88" i="6" s="1"/>
  <c r="AY120" i="6"/>
  <c r="AY112" i="6"/>
  <c r="AY104" i="6"/>
  <c r="AY96" i="6"/>
  <c r="AY88" i="6"/>
  <c r="AY80" i="6"/>
  <c r="AY72" i="6"/>
  <c r="AY64" i="6"/>
  <c r="AY56" i="6"/>
  <c r="AY48" i="6"/>
  <c r="AY40" i="6"/>
  <c r="AY118" i="6"/>
  <c r="AY110" i="6"/>
  <c r="AY102" i="6"/>
  <c r="AY94" i="6"/>
  <c r="AY86" i="6"/>
  <c r="AY78" i="6"/>
  <c r="AY70" i="6"/>
  <c r="AY62" i="6"/>
  <c r="AY54" i="6"/>
  <c r="AY46" i="6"/>
  <c r="AY38" i="6"/>
  <c r="AY115" i="6"/>
  <c r="AY107" i="6"/>
  <c r="AY99" i="6"/>
  <c r="AY91" i="6"/>
  <c r="AY83" i="6"/>
  <c r="AY75" i="6"/>
  <c r="AY67" i="6"/>
  <c r="AY59" i="6"/>
  <c r="AY51" i="6"/>
  <c r="AY43" i="6"/>
  <c r="AY35" i="6"/>
  <c r="AY122" i="6"/>
  <c r="AY114" i="6"/>
  <c r="AY106" i="6"/>
  <c r="AY98" i="6"/>
  <c r="AY90" i="6"/>
  <c r="AY82" i="6"/>
  <c r="AY74" i="6"/>
  <c r="AY66" i="6"/>
  <c r="AY58" i="6"/>
  <c r="AY50" i="6"/>
  <c r="AY42" i="6"/>
  <c r="E292" i="6"/>
  <c r="F292" i="6" s="1"/>
  <c r="G292" i="6" s="1"/>
  <c r="Z292" i="6"/>
  <c r="E290" i="6"/>
  <c r="F290" i="6" s="1"/>
  <c r="Z290" i="6" s="1"/>
  <c r="E226" i="6"/>
  <c r="F226" i="6" s="1"/>
  <c r="G226" i="6" s="1"/>
  <c r="AC226" i="6" s="1"/>
  <c r="E166" i="6"/>
  <c r="F166" i="6" s="1"/>
  <c r="E158" i="6"/>
  <c r="F158" i="6" s="1"/>
  <c r="Z158" i="6" s="1"/>
  <c r="E150" i="6"/>
  <c r="F150" i="6" s="1"/>
  <c r="E142" i="6"/>
  <c r="F142" i="6" s="1"/>
  <c r="G142" i="6" s="1"/>
  <c r="H142" i="6" s="1"/>
  <c r="E134" i="6"/>
  <c r="F134" i="6" s="1"/>
  <c r="E126" i="6"/>
  <c r="F126" i="6" s="1"/>
  <c r="G126" i="6" s="1"/>
  <c r="E118" i="6"/>
  <c r="F118" i="6" s="1"/>
  <c r="Z118" i="6" s="1"/>
  <c r="E110" i="6"/>
  <c r="F110" i="6" s="1"/>
  <c r="E102" i="6"/>
  <c r="F102" i="6" s="1"/>
  <c r="G102" i="6" s="1"/>
  <c r="H102" i="6" s="1"/>
  <c r="E94" i="6"/>
  <c r="F94" i="6"/>
  <c r="G94" i="6" s="1"/>
  <c r="E86" i="6"/>
  <c r="F86" i="6" s="1"/>
  <c r="Z86" i="6" s="1"/>
  <c r="E172" i="6"/>
  <c r="F172" i="6" s="1"/>
  <c r="E200" i="6"/>
  <c r="F200" i="6" s="1"/>
  <c r="AY18" i="6"/>
  <c r="AY26" i="6"/>
  <c r="AY31" i="6"/>
  <c r="AY44" i="6"/>
  <c r="AY60" i="6"/>
  <c r="AY76" i="6"/>
  <c r="AY92" i="6"/>
  <c r="AY108" i="6"/>
  <c r="E221" i="6"/>
  <c r="F221" i="6" s="1"/>
  <c r="G221" i="6" s="1"/>
  <c r="AC221" i="6" s="1"/>
  <c r="E41" i="6"/>
  <c r="F41" i="6"/>
  <c r="G41" i="6" s="1"/>
  <c r="AF41" i="6" s="1"/>
  <c r="AY32" i="6"/>
  <c r="AY45" i="6"/>
  <c r="AY61" i="6"/>
  <c r="AY77" i="6"/>
  <c r="AY93" i="6"/>
  <c r="AY109" i="6"/>
  <c r="AB12" i="6"/>
  <c r="E164" i="6"/>
  <c r="F164" i="6" s="1"/>
  <c r="E156" i="6"/>
  <c r="F156" i="6" s="1"/>
  <c r="E148" i="6"/>
  <c r="F148" i="6" s="1"/>
  <c r="Z148" i="6" s="1"/>
  <c r="E140" i="6"/>
  <c r="F140" i="6" s="1"/>
  <c r="G140" i="6" s="1"/>
  <c r="AF140" i="6" s="1"/>
  <c r="E132" i="6"/>
  <c r="F132" i="6" s="1"/>
  <c r="E124" i="6"/>
  <c r="F124" i="6" s="1"/>
  <c r="Z124" i="6" s="1"/>
  <c r="E116" i="6"/>
  <c r="F116" i="6" s="1"/>
  <c r="E108" i="6"/>
  <c r="F108" i="6" s="1"/>
  <c r="E100" i="6"/>
  <c r="F100" i="6" s="1"/>
  <c r="G100" i="6" s="1"/>
  <c r="E92" i="6"/>
  <c r="F92" i="6" s="1"/>
  <c r="Z92" i="6" s="1"/>
  <c r="E346" i="6"/>
  <c r="F346" i="6" s="1"/>
  <c r="E244" i="6"/>
  <c r="F244" i="6" s="1"/>
  <c r="E352" i="6"/>
  <c r="F352" i="6" s="1"/>
  <c r="G352" i="6" s="1"/>
  <c r="AC352" i="6" s="1"/>
  <c r="E348" i="6"/>
  <c r="F348" i="6" s="1"/>
  <c r="Z348" i="6" s="1"/>
  <c r="E353" i="6"/>
  <c r="F353" i="6" s="1"/>
  <c r="Z353" i="6" s="1"/>
  <c r="E275" i="6"/>
  <c r="F275" i="6" s="1"/>
  <c r="G275" i="6" s="1"/>
  <c r="E342" i="6"/>
  <c r="F342" i="6" s="1"/>
  <c r="G342" i="6" s="1"/>
  <c r="E236" i="6"/>
  <c r="F236" i="6" s="1"/>
  <c r="Z236" i="6" s="1"/>
  <c r="E298" i="6"/>
  <c r="F298" i="6" s="1"/>
  <c r="E345" i="6"/>
  <c r="F345" i="6" s="1"/>
  <c r="E242" i="6"/>
  <c r="F242" i="6" s="1"/>
  <c r="E350" i="6"/>
  <c r="F350" i="6" s="1"/>
  <c r="Z350" i="6" s="1"/>
  <c r="E335" i="6"/>
  <c r="F335" i="6" s="1"/>
  <c r="Z335" i="6" s="1"/>
  <c r="E351" i="6"/>
  <c r="F351" i="6" s="1"/>
  <c r="G351" i="6" s="1"/>
  <c r="AC351" i="6" s="1"/>
  <c r="E254" i="6"/>
  <c r="F254" i="6" s="1"/>
  <c r="G254" i="6" s="1"/>
  <c r="E347" i="6"/>
  <c r="F347" i="6"/>
  <c r="AY20" i="6"/>
  <c r="AY33" i="6"/>
  <c r="AY47" i="6"/>
  <c r="AY63" i="6"/>
  <c r="AY79" i="6"/>
  <c r="AY95" i="6"/>
  <c r="AY111" i="6"/>
  <c r="E354" i="6"/>
  <c r="F354" i="6"/>
  <c r="G354" i="6" s="1"/>
  <c r="AF351" i="6"/>
  <c r="G147" i="4"/>
  <c r="G182" i="4"/>
  <c r="G59" i="4"/>
  <c r="G86" i="6"/>
  <c r="AC86" i="6" s="1"/>
  <c r="G348" i="6"/>
  <c r="AF348" i="6" s="1"/>
  <c r="G118" i="6"/>
  <c r="AF118" i="6" s="1"/>
  <c r="Z140" i="6"/>
  <c r="Z88" i="6"/>
  <c r="Z152" i="6"/>
  <c r="G338" i="4"/>
  <c r="G210" i="4"/>
  <c r="G159" i="4"/>
  <c r="G246" i="4"/>
  <c r="G123" i="4"/>
  <c r="G278" i="4"/>
  <c r="G142" i="4"/>
  <c r="G160" i="6"/>
  <c r="AF160" i="6" s="1"/>
  <c r="G244" i="4"/>
  <c r="G310" i="4"/>
  <c r="G350" i="6"/>
  <c r="AF350" i="6" s="1"/>
  <c r="Z168" i="6"/>
  <c r="H120" i="4"/>
  <c r="G120" i="4"/>
  <c r="Z112" i="6"/>
  <c r="G112" i="6"/>
  <c r="H112" i="6" s="1"/>
  <c r="G70" i="4"/>
  <c r="H70" i="4"/>
  <c r="G81" i="4"/>
  <c r="K183" i="3"/>
  <c r="C11" i="3"/>
  <c r="C12" i="3"/>
  <c r="C16" i="3"/>
  <c r="D18" i="3"/>
  <c r="G276" i="4"/>
  <c r="H62" i="6"/>
  <c r="AF62" i="6"/>
  <c r="AC62" i="6"/>
  <c r="G174" i="4"/>
  <c r="H174" i="4"/>
  <c r="K221" i="6"/>
  <c r="Z116" i="6"/>
  <c r="G116" i="6"/>
  <c r="AF116" i="6" s="1"/>
  <c r="Z120" i="6"/>
  <c r="G120" i="6"/>
  <c r="H120" i="6" s="1"/>
  <c r="G353" i="6"/>
  <c r="AC353" i="6" s="1"/>
  <c r="G133" i="4"/>
  <c r="G308" i="4"/>
  <c r="G36" i="4"/>
  <c r="AC292" i="6"/>
  <c r="K292" i="6"/>
  <c r="AF292" i="6"/>
  <c r="G124" i="6"/>
  <c r="H124" i="6" s="1"/>
  <c r="Z110" i="6"/>
  <c r="G110" i="6"/>
  <c r="AF110" i="6" s="1"/>
  <c r="H137" i="4"/>
  <c r="G137" i="4"/>
  <c r="G258" i="4"/>
  <c r="G93" i="4"/>
  <c r="H74" i="4"/>
  <c r="G74" i="4"/>
  <c r="G177" i="4"/>
  <c r="K226" i="6"/>
  <c r="AF226" i="6"/>
  <c r="H110" i="6"/>
  <c r="AF102" i="6"/>
  <c r="AC102" i="6"/>
  <c r="H86" i="6"/>
  <c r="AF86" i="6"/>
  <c r="K352" i="6"/>
  <c r="AF352" i="6"/>
  <c r="AF112" i="6"/>
  <c r="AC112" i="6"/>
  <c r="AC124" i="6"/>
  <c r="AC116" i="6"/>
  <c r="AF94" i="6"/>
  <c r="AC94" i="6"/>
  <c r="H94" i="6"/>
  <c r="AF152" i="6"/>
  <c r="AC152" i="6"/>
  <c r="H152" i="6"/>
  <c r="K353" i="6"/>
  <c r="O189" i="3"/>
  <c r="O191" i="3"/>
  <c r="O179" i="3"/>
  <c r="O182" i="3"/>
  <c r="O193" i="3"/>
  <c r="O196" i="3"/>
  <c r="O184" i="3"/>
  <c r="O190" i="3"/>
  <c r="O199" i="3"/>
  <c r="O201" i="3"/>
  <c r="O187" i="3"/>
  <c r="O198" i="3"/>
  <c r="O188" i="3"/>
  <c r="O197" i="3"/>
  <c r="O177" i="3"/>
  <c r="O178" i="3"/>
  <c r="O202" i="3"/>
  <c r="O181" i="3"/>
  <c r="O186" i="3"/>
  <c r="O205" i="3"/>
  <c r="O185" i="3"/>
  <c r="O194" i="3"/>
  <c r="O200" i="3"/>
  <c r="O203" i="3"/>
  <c r="O204" i="3"/>
  <c r="O175" i="3"/>
  <c r="O176" i="3"/>
  <c r="O183" i="3"/>
  <c r="O195" i="3"/>
  <c r="O180" i="3"/>
  <c r="O192" i="3"/>
  <c r="AF96" i="6"/>
  <c r="AC96" i="6"/>
  <c r="H96" i="6"/>
  <c r="AC354" i="6"/>
  <c r="AF354" i="6"/>
  <c r="K354" i="6"/>
  <c r="AC275" i="6"/>
  <c r="K275" i="6"/>
  <c r="AF275" i="6"/>
  <c r="AC142" i="6"/>
  <c r="AF142" i="6"/>
  <c r="AC254" i="6"/>
  <c r="K254" i="6"/>
  <c r="AF254" i="6"/>
  <c r="K350" i="6"/>
  <c r="AC348" i="6"/>
  <c r="K348" i="6"/>
  <c r="AF88" i="6"/>
  <c r="AC88" i="6"/>
  <c r="H88" i="6"/>
  <c r="AC168" i="6"/>
  <c r="H168" i="6"/>
  <c r="AF168" i="6"/>
  <c r="AC160" i="6"/>
  <c r="H160" i="6"/>
  <c r="H41" i="6"/>
  <c r="AC41" i="6"/>
  <c r="G22" i="4"/>
  <c r="H22" i="4"/>
  <c r="H31" i="4"/>
  <c r="E18" i="4"/>
  <c r="D18" i="4"/>
  <c r="F5" i="6" l="1"/>
  <c r="AF100" i="6"/>
  <c r="AC100" i="6"/>
  <c r="H100" i="6"/>
  <c r="Z166" i="6"/>
  <c r="G166" i="6"/>
  <c r="AF342" i="6"/>
  <c r="K342" i="6"/>
  <c r="AC342" i="6"/>
  <c r="AF46" i="6"/>
  <c r="H46" i="6"/>
  <c r="AC46" i="6"/>
  <c r="Z200" i="6"/>
  <c r="G200" i="6"/>
  <c r="AC126" i="6"/>
  <c r="AF126" i="6"/>
  <c r="H126" i="6"/>
  <c r="G134" i="6"/>
  <c r="Z134" i="6"/>
  <c r="AC350" i="6"/>
  <c r="AC110" i="6"/>
  <c r="Z94" i="6"/>
  <c r="G236" i="6"/>
  <c r="G136" i="6"/>
  <c r="Z41" i="6"/>
  <c r="Z226" i="6"/>
  <c r="N28" i="6"/>
  <c r="AY21" i="6"/>
  <c r="X34" i="6"/>
  <c r="AC28" i="6"/>
  <c r="G61" i="6"/>
  <c r="AF39" i="6"/>
  <c r="AF190" i="6"/>
  <c r="AY2" i="6"/>
  <c r="AC140" i="6"/>
  <c r="H39" i="6"/>
  <c r="I190" i="6"/>
  <c r="G159" i="6"/>
  <c r="H118" i="6"/>
  <c r="G92" i="6"/>
  <c r="AC118" i="6"/>
  <c r="H116" i="6"/>
  <c r="H140" i="6"/>
  <c r="G128" i="6"/>
  <c r="Z254" i="6"/>
  <c r="G249" i="6"/>
  <c r="G194" i="6"/>
  <c r="G197" i="6"/>
  <c r="E363" i="6"/>
  <c r="F363" i="6" s="1"/>
  <c r="AU363" i="6" s="1"/>
  <c r="E364" i="6"/>
  <c r="F364" i="6" s="1"/>
  <c r="AF353" i="6"/>
  <c r="G148" i="6"/>
  <c r="J228" i="6"/>
  <c r="G202" i="6"/>
  <c r="E365" i="6"/>
  <c r="F365" i="6" s="1"/>
  <c r="X26" i="6"/>
  <c r="F5" i="1"/>
  <c r="E341" i="1"/>
  <c r="E131" i="1"/>
  <c r="F131" i="1" s="1"/>
  <c r="G131" i="1" s="1"/>
  <c r="I131" i="1" s="1"/>
  <c r="E162" i="1"/>
  <c r="E257" i="5" s="1"/>
  <c r="E45" i="1"/>
  <c r="E171" i="5" s="1"/>
  <c r="E97" i="1"/>
  <c r="F97" i="1" s="1"/>
  <c r="G97" i="1" s="1"/>
  <c r="I97" i="1" s="1"/>
  <c r="E158" i="1"/>
  <c r="F158" i="1" s="1"/>
  <c r="G158" i="1" s="1"/>
  <c r="I158" i="1" s="1"/>
  <c r="E112" i="1"/>
  <c r="F112" i="1" s="1"/>
  <c r="G112" i="1" s="1"/>
  <c r="I112" i="1" s="1"/>
  <c r="E133" i="1"/>
  <c r="F133" i="1" s="1"/>
  <c r="G133" i="1" s="1"/>
  <c r="I133" i="1" s="1"/>
  <c r="E145" i="1"/>
  <c r="E108" i="1"/>
  <c r="E203" i="5" s="1"/>
  <c r="E274" i="1"/>
  <c r="E112" i="5" s="1"/>
  <c r="E121" i="1"/>
  <c r="E200" i="1"/>
  <c r="E48" i="1"/>
  <c r="E24" i="5" s="1"/>
  <c r="E149" i="1"/>
  <c r="F149" i="1" s="1"/>
  <c r="G149" i="1" s="1"/>
  <c r="I149" i="1" s="1"/>
  <c r="E336" i="1"/>
  <c r="E155" i="5" s="1"/>
  <c r="E137" i="1"/>
  <c r="E189" i="1"/>
  <c r="F189" i="1" s="1"/>
  <c r="G189" i="1" s="1"/>
  <c r="I189" i="1" s="1"/>
  <c r="E47" i="1"/>
  <c r="E183" i="1"/>
  <c r="F183" i="1" s="1"/>
  <c r="G183" i="1" s="1"/>
  <c r="I183" i="1" s="1"/>
  <c r="E272" i="1"/>
  <c r="E226" i="5"/>
  <c r="F277" i="1"/>
  <c r="G277" i="1" s="1"/>
  <c r="I277" i="1" s="1"/>
  <c r="E114" i="5"/>
  <c r="E134" i="1"/>
  <c r="E168" i="1"/>
  <c r="E208" i="1"/>
  <c r="E203" i="1"/>
  <c r="E270" i="1"/>
  <c r="E321" i="1"/>
  <c r="F321" i="1" s="1"/>
  <c r="G321" i="1" s="1"/>
  <c r="I321" i="1" s="1"/>
  <c r="E230" i="1"/>
  <c r="E252" i="1"/>
  <c r="E266" i="1"/>
  <c r="E281" i="1"/>
  <c r="E300" i="1"/>
  <c r="E29" i="1"/>
  <c r="E41" i="1"/>
  <c r="F41" i="1" s="1"/>
  <c r="G41" i="1" s="1"/>
  <c r="I41" i="1" s="1"/>
  <c r="E49" i="1"/>
  <c r="E58" i="1"/>
  <c r="E66" i="1"/>
  <c r="F66" i="1" s="1"/>
  <c r="G66" i="1" s="1"/>
  <c r="I66" i="1" s="1"/>
  <c r="E73" i="1"/>
  <c r="E114" i="1"/>
  <c r="E110" i="1"/>
  <c r="E40" i="1"/>
  <c r="E139" i="1"/>
  <c r="E169" i="1"/>
  <c r="E329" i="1"/>
  <c r="E215" i="1"/>
  <c r="E68" i="5" s="1"/>
  <c r="E279" i="1"/>
  <c r="F279" i="1" s="1"/>
  <c r="G279" i="1" s="1"/>
  <c r="I279" i="1" s="1"/>
  <c r="E132" i="1"/>
  <c r="E165" i="1"/>
  <c r="E250" i="1"/>
  <c r="E212" i="1"/>
  <c r="E273" i="1"/>
  <c r="E327" i="1"/>
  <c r="E317" i="1"/>
  <c r="F317" i="1" s="1"/>
  <c r="E331" i="1"/>
  <c r="E26" i="1"/>
  <c r="E129" i="1"/>
  <c r="E138" i="1"/>
  <c r="E172" i="1"/>
  <c r="F172" i="1" s="1"/>
  <c r="G172" i="1" s="1"/>
  <c r="I172" i="1" s="1"/>
  <c r="E306" i="1"/>
  <c r="E207" i="1"/>
  <c r="F207" i="1" s="1"/>
  <c r="G207" i="1" s="1"/>
  <c r="J207" i="1" s="1"/>
  <c r="E276" i="1"/>
  <c r="F276" i="1" s="1"/>
  <c r="G276" i="1" s="1"/>
  <c r="I276" i="1" s="1"/>
  <c r="E337" i="1"/>
  <c r="E232" i="1"/>
  <c r="E211" i="1"/>
  <c r="E267" i="1"/>
  <c r="E284" i="1"/>
  <c r="E305" i="1"/>
  <c r="E30" i="1"/>
  <c r="F30" i="1" s="1"/>
  <c r="G30" i="1" s="1"/>
  <c r="I30" i="1" s="1"/>
  <c r="E42" i="1"/>
  <c r="E59" i="1"/>
  <c r="E67" i="1"/>
  <c r="E74" i="1"/>
  <c r="E116" i="1"/>
  <c r="E86" i="1"/>
  <c r="E81" i="1"/>
  <c r="E21" i="1"/>
  <c r="E143" i="1"/>
  <c r="F143" i="1" s="1"/>
  <c r="G143" i="1" s="1"/>
  <c r="I143" i="1" s="1"/>
  <c r="E173" i="1"/>
  <c r="F173" i="1" s="1"/>
  <c r="G173" i="1" s="1"/>
  <c r="I173" i="1" s="1"/>
  <c r="E223" i="1"/>
  <c r="E287" i="1"/>
  <c r="E136" i="1"/>
  <c r="E324" i="1"/>
  <c r="E280" i="1"/>
  <c r="E339" i="1"/>
  <c r="E338" i="1"/>
  <c r="E82" i="1"/>
  <c r="F82" i="1" s="1"/>
  <c r="G82" i="1" s="1"/>
  <c r="I82" i="1" s="1"/>
  <c r="E213" i="1"/>
  <c r="F213" i="1" s="1"/>
  <c r="G213" i="1" s="1"/>
  <c r="J213" i="1" s="1"/>
  <c r="E142" i="1"/>
  <c r="F142" i="1" s="1"/>
  <c r="G142" i="1" s="1"/>
  <c r="I142" i="1" s="1"/>
  <c r="E176" i="1"/>
  <c r="E328" i="1"/>
  <c r="E214" i="1"/>
  <c r="F214" i="1" s="1"/>
  <c r="G214" i="1" s="1"/>
  <c r="H214" i="1" s="1"/>
  <c r="E283" i="1"/>
  <c r="E322" i="1"/>
  <c r="E233" i="1"/>
  <c r="E253" i="1"/>
  <c r="E268" i="1"/>
  <c r="E285" i="1"/>
  <c r="E308" i="1"/>
  <c r="E32" i="1"/>
  <c r="E43" i="1"/>
  <c r="E51" i="1"/>
  <c r="E60" i="1"/>
  <c r="F60" i="1" s="1"/>
  <c r="G60" i="1" s="1"/>
  <c r="I60" i="1" s="1"/>
  <c r="E75" i="1"/>
  <c r="E99" i="1"/>
  <c r="E88" i="1"/>
  <c r="F88" i="1" s="1"/>
  <c r="G88" i="1" s="1"/>
  <c r="I88" i="1" s="1"/>
  <c r="E83" i="1"/>
  <c r="F83" i="1" s="1"/>
  <c r="G83" i="1" s="1"/>
  <c r="I83" i="1" s="1"/>
  <c r="E119" i="1"/>
  <c r="F119" i="1" s="1"/>
  <c r="G119" i="1" s="1"/>
  <c r="I119" i="1" s="1"/>
  <c r="E147" i="1"/>
  <c r="E177" i="1"/>
  <c r="E333" i="1"/>
  <c r="E231" i="1"/>
  <c r="F231" i="1" s="1"/>
  <c r="G231" i="1" s="1"/>
  <c r="J231" i="1" s="1"/>
  <c r="E297" i="1"/>
  <c r="E140" i="1"/>
  <c r="E170" i="1"/>
  <c r="E330" i="1"/>
  <c r="E217" i="1"/>
  <c r="F217" i="1" s="1"/>
  <c r="G217" i="1" s="1"/>
  <c r="J217" i="1" s="1"/>
  <c r="E187" i="1"/>
  <c r="E280" i="5" s="1"/>
  <c r="E93" i="1"/>
  <c r="E36" i="1"/>
  <c r="E146" i="1"/>
  <c r="E180" i="1"/>
  <c r="E332" i="1"/>
  <c r="E222" i="1"/>
  <c r="F222" i="1" s="1"/>
  <c r="G222" i="1" s="1"/>
  <c r="I222" i="1" s="1"/>
  <c r="E291" i="1"/>
  <c r="E216" i="1"/>
  <c r="E234" i="1"/>
  <c r="E261" i="1"/>
  <c r="E269" i="1"/>
  <c r="E286" i="1"/>
  <c r="E309" i="1"/>
  <c r="E52" i="1"/>
  <c r="F52" i="1" s="1"/>
  <c r="G52" i="1" s="1"/>
  <c r="I52" i="1" s="1"/>
  <c r="E61" i="1"/>
  <c r="E68" i="1"/>
  <c r="E76" i="1"/>
  <c r="F76" i="1" s="1"/>
  <c r="G76" i="1" s="1"/>
  <c r="I76" i="1" s="1"/>
  <c r="E90" i="1"/>
  <c r="F90" i="1" s="1"/>
  <c r="G90" i="1" s="1"/>
  <c r="I90" i="1" s="1"/>
  <c r="E50" i="1"/>
  <c r="F50" i="1" s="1"/>
  <c r="G50" i="1" s="1"/>
  <c r="I50" i="1" s="1"/>
  <c r="E123" i="1"/>
  <c r="E218" i="5" s="1"/>
  <c r="E181" i="1"/>
  <c r="E166" i="1"/>
  <c r="F166" i="1" s="1"/>
  <c r="G166" i="1" s="1"/>
  <c r="U166" i="1" s="1"/>
  <c r="E241" i="1"/>
  <c r="E304" i="1"/>
  <c r="E144" i="1"/>
  <c r="E174" i="1"/>
  <c r="F174" i="1" s="1"/>
  <c r="G174" i="1" s="1"/>
  <c r="I174" i="1" s="1"/>
  <c r="E334" i="1"/>
  <c r="E225" i="1"/>
  <c r="E288" i="1"/>
  <c r="F288" i="1" s="1"/>
  <c r="G288" i="1" s="1"/>
  <c r="J288" i="1" s="1"/>
  <c r="E318" i="1"/>
  <c r="E171" i="1"/>
  <c r="E201" i="1"/>
  <c r="F201" i="1" s="1"/>
  <c r="E193" i="1"/>
  <c r="E56" i="1"/>
  <c r="E173" i="5" s="1"/>
  <c r="E220" i="1"/>
  <c r="E125" i="1"/>
  <c r="F125" i="1" s="1"/>
  <c r="G125" i="1" s="1"/>
  <c r="I125" i="1" s="1"/>
  <c r="E118" i="1"/>
  <c r="E150" i="1"/>
  <c r="E164" i="1"/>
  <c r="E228" i="1"/>
  <c r="E302" i="1"/>
  <c r="E218" i="1"/>
  <c r="E240" i="1"/>
  <c r="E262" i="1"/>
  <c r="E271" i="1"/>
  <c r="E293" i="1"/>
  <c r="E128" i="5" s="1"/>
  <c r="E33" i="1"/>
  <c r="F33" i="1" s="1"/>
  <c r="G33" i="1" s="1"/>
  <c r="I33" i="1" s="1"/>
  <c r="E44" i="1"/>
  <c r="F44" i="1" s="1"/>
  <c r="G44" i="1" s="1"/>
  <c r="I44" i="1" s="1"/>
  <c r="E53" i="1"/>
  <c r="F53" i="1" s="1"/>
  <c r="G53" i="1" s="1"/>
  <c r="I53" i="1" s="1"/>
  <c r="E62" i="1"/>
  <c r="E69" i="1"/>
  <c r="E77" i="1"/>
  <c r="E101" i="1"/>
  <c r="F101" i="1" s="1"/>
  <c r="G101" i="1" s="1"/>
  <c r="I101" i="1" s="1"/>
  <c r="E92" i="1"/>
  <c r="E23" i="1"/>
  <c r="E127" i="1"/>
  <c r="E151" i="1"/>
  <c r="E185" i="1"/>
  <c r="E195" i="1"/>
  <c r="F195" i="1" s="1"/>
  <c r="G195" i="1" s="1"/>
  <c r="J195" i="1" s="1"/>
  <c r="E251" i="1"/>
  <c r="F251" i="1" s="1"/>
  <c r="G251" i="1" s="1"/>
  <c r="J251" i="1" s="1"/>
  <c r="E312" i="1"/>
  <c r="E148" i="1"/>
  <c r="E178" i="1"/>
  <c r="E235" i="1"/>
  <c r="F235" i="1" s="1"/>
  <c r="G235" i="1" s="1"/>
  <c r="J235" i="1" s="1"/>
  <c r="E299" i="1"/>
  <c r="E301" i="1"/>
  <c r="F301" i="1" s="1"/>
  <c r="G301" i="1" s="1"/>
  <c r="J301" i="1" s="1"/>
  <c r="E122" i="1"/>
  <c r="E154" i="1"/>
  <c r="E184" i="1"/>
  <c r="E194" i="1"/>
  <c r="E238" i="1"/>
  <c r="F238" i="1" s="1"/>
  <c r="G238" i="1" s="1"/>
  <c r="J238" i="1" s="1"/>
  <c r="E311" i="1"/>
  <c r="E219" i="1"/>
  <c r="E71" i="5" s="1"/>
  <c r="E210" i="1"/>
  <c r="E263" i="1"/>
  <c r="E294" i="1"/>
  <c r="E22" i="1"/>
  <c r="F22" i="1" s="1"/>
  <c r="G22" i="1" s="1"/>
  <c r="I22" i="1" s="1"/>
  <c r="E37" i="1"/>
  <c r="E46" i="1"/>
  <c r="F46" i="1" s="1"/>
  <c r="G46" i="1" s="1"/>
  <c r="I46" i="1" s="1"/>
  <c r="E54" i="1"/>
  <c r="E63" i="1"/>
  <c r="E70" i="1"/>
  <c r="E78" i="1"/>
  <c r="F78" i="1" s="1"/>
  <c r="G78" i="1" s="1"/>
  <c r="I78" i="1" s="1"/>
  <c r="E103" i="1"/>
  <c r="E94" i="1"/>
  <c r="E25" i="1"/>
  <c r="E164" i="5" s="1"/>
  <c r="E155" i="1"/>
  <c r="E190" i="1"/>
  <c r="E199" i="1"/>
  <c r="E120" i="1"/>
  <c r="E152" i="1"/>
  <c r="E182" i="1"/>
  <c r="E196" i="1"/>
  <c r="E243" i="1"/>
  <c r="E307" i="1"/>
  <c r="E260" i="1"/>
  <c r="E102" i="1"/>
  <c r="E314" i="1"/>
  <c r="E179" i="1"/>
  <c r="E89" i="1"/>
  <c r="F89" i="1" s="1"/>
  <c r="G89" i="1" s="1"/>
  <c r="I89" i="1" s="1"/>
  <c r="E167" i="1"/>
  <c r="E260" i="5" s="1"/>
  <c r="E95" i="1"/>
  <c r="E190" i="5" s="1"/>
  <c r="E117" i="1"/>
  <c r="F117" i="1" s="1"/>
  <c r="G117" i="1" s="1"/>
  <c r="I117" i="1" s="1"/>
  <c r="E325" i="1"/>
  <c r="F325" i="1" s="1"/>
  <c r="G325" i="1" s="1"/>
  <c r="I325" i="1" s="1"/>
  <c r="E161" i="1"/>
  <c r="E153" i="1"/>
  <c r="E191" i="1"/>
  <c r="E209" i="1"/>
  <c r="F209" i="1" s="1"/>
  <c r="G209" i="1" s="1"/>
  <c r="J209" i="1" s="1"/>
  <c r="E35" i="1"/>
  <c r="E72" i="1"/>
  <c r="E39" i="1"/>
  <c r="E265" i="1"/>
  <c r="E257" i="1"/>
  <c r="E130" i="1"/>
  <c r="F145" i="1"/>
  <c r="G145" i="1" s="1"/>
  <c r="I145" i="1" s="1"/>
  <c r="E240" i="5"/>
  <c r="E197" i="1"/>
  <c r="E104" i="1"/>
  <c r="F104" i="1" s="1"/>
  <c r="G104" i="1" s="1"/>
  <c r="I104" i="1" s="1"/>
  <c r="E289" i="1"/>
  <c r="F289" i="1" s="1"/>
  <c r="G289" i="1" s="1"/>
  <c r="J289" i="1" s="1"/>
  <c r="E230" i="5"/>
  <c r="E303" i="1"/>
  <c r="F303" i="1" s="1"/>
  <c r="G303" i="1" s="1"/>
  <c r="I303" i="1" s="1"/>
  <c r="E202" i="1"/>
  <c r="F202" i="1" s="1"/>
  <c r="G202" i="1" s="1"/>
  <c r="J202" i="1" s="1"/>
  <c r="E319" i="1"/>
  <c r="E186" i="1"/>
  <c r="F186" i="1" s="1"/>
  <c r="G186" i="1" s="1"/>
  <c r="I186" i="1" s="1"/>
  <c r="E204" i="1"/>
  <c r="E31" i="1"/>
  <c r="E71" i="1"/>
  <c r="E38" i="1"/>
  <c r="E264" i="1"/>
  <c r="F264" i="1" s="1"/>
  <c r="G264" i="1" s="1"/>
  <c r="E246" i="1"/>
  <c r="F246" i="1" s="1"/>
  <c r="G246" i="1" s="1"/>
  <c r="J246" i="1" s="1"/>
  <c r="E126" i="1"/>
  <c r="E256" i="1"/>
  <c r="F256" i="1" s="1"/>
  <c r="G256" i="1" s="1"/>
  <c r="J256" i="1" s="1"/>
  <c r="E34" i="1"/>
  <c r="E167" i="5" s="1"/>
  <c r="E245" i="1"/>
  <c r="F245" i="1" s="1"/>
  <c r="G245" i="1" s="1"/>
  <c r="J245" i="1" s="1"/>
  <c r="E115" i="5"/>
  <c r="E227" i="1"/>
  <c r="E313" i="1"/>
  <c r="E160" i="1"/>
  <c r="F160" i="1" s="1"/>
  <c r="G160" i="1" s="1"/>
  <c r="I160" i="1" s="1"/>
  <c r="E323" i="1"/>
  <c r="E79" i="1"/>
  <c r="E65" i="1"/>
  <c r="E28" i="1"/>
  <c r="E249" i="1"/>
  <c r="E198" i="1"/>
  <c r="F198" i="1" s="1"/>
  <c r="G198" i="1" s="1"/>
  <c r="J198" i="1" s="1"/>
  <c r="F341" i="1"/>
  <c r="G341" i="1" s="1"/>
  <c r="K341" i="1" s="1"/>
  <c r="E302" i="5"/>
  <c r="E91" i="1"/>
  <c r="F91" i="1" s="1"/>
  <c r="G91" i="1" s="1"/>
  <c r="I91" i="1" s="1"/>
  <c r="E320" i="1"/>
  <c r="F108" i="1"/>
  <c r="G108" i="1" s="1"/>
  <c r="I108" i="1" s="1"/>
  <c r="E96" i="5"/>
  <c r="E207" i="5"/>
  <c r="E282" i="1"/>
  <c r="E259" i="1"/>
  <c r="F259" i="1" s="1"/>
  <c r="G259" i="1" s="1"/>
  <c r="J259" i="1" s="1"/>
  <c r="E156" i="1"/>
  <c r="E239" i="1"/>
  <c r="E96" i="1"/>
  <c r="E64" i="1"/>
  <c r="E27" i="1"/>
  <c r="F27" i="1" s="1"/>
  <c r="G27" i="1" s="1"/>
  <c r="E248" i="1"/>
  <c r="F248" i="1" s="1"/>
  <c r="G248" i="1" s="1"/>
  <c r="I248" i="1" s="1"/>
  <c r="I278" i="1"/>
  <c r="M278" i="1"/>
  <c r="E24" i="1"/>
  <c r="E163" i="5" s="1"/>
  <c r="E192" i="1"/>
  <c r="F192" i="1" s="1"/>
  <c r="G192" i="1" s="1"/>
  <c r="I192" i="1" s="1"/>
  <c r="E109" i="1"/>
  <c r="F109" i="1" s="1"/>
  <c r="G109" i="1" s="1"/>
  <c r="I109" i="1" s="1"/>
  <c r="E192" i="5"/>
  <c r="F162" i="1"/>
  <c r="G162" i="1" s="1"/>
  <c r="I162" i="1" s="1"/>
  <c r="E98" i="1"/>
  <c r="E326" i="1"/>
  <c r="E113" i="1"/>
  <c r="E255" i="1"/>
  <c r="E128" i="1"/>
  <c r="F128" i="1" s="1"/>
  <c r="G128" i="1" s="1"/>
  <c r="I128" i="1" s="1"/>
  <c r="E163" i="1"/>
  <c r="E107" i="1"/>
  <c r="E57" i="1"/>
  <c r="E296" i="1"/>
  <c r="E229" i="1"/>
  <c r="E188" i="1"/>
  <c r="E281" i="5" s="1"/>
  <c r="F121" i="1"/>
  <c r="G121" i="1" s="1"/>
  <c r="I121" i="1" s="1"/>
  <c r="E216" i="5"/>
  <c r="F200" i="1"/>
  <c r="G200" i="1" s="1"/>
  <c r="K200" i="1" s="1"/>
  <c r="E60" i="5"/>
  <c r="F272" i="1"/>
  <c r="G272" i="1" s="1"/>
  <c r="I272" i="1" s="1"/>
  <c r="E110" i="5"/>
  <c r="F47" i="1"/>
  <c r="G47" i="1" s="1"/>
  <c r="I47" i="1" s="1"/>
  <c r="E23" i="5"/>
  <c r="E157" i="1"/>
  <c r="E206" i="1"/>
  <c r="F206" i="1" s="1"/>
  <c r="G206" i="1" s="1"/>
  <c r="I206" i="1" s="1"/>
  <c r="E80" i="1"/>
  <c r="E106" i="1"/>
  <c r="E85" i="1"/>
  <c r="E205" i="1"/>
  <c r="E124" i="1"/>
  <c r="E159" i="1"/>
  <c r="E105" i="1"/>
  <c r="E55" i="1"/>
  <c r="E295" i="1"/>
  <c r="E224" i="1"/>
  <c r="F224" i="1" s="1"/>
  <c r="G224" i="1" s="1"/>
  <c r="I224" i="1" s="1"/>
  <c r="X27" i="1"/>
  <c r="E358" i="1"/>
  <c r="F358" i="1" s="1"/>
  <c r="G358" i="1" s="1"/>
  <c r="K358" i="1" s="1"/>
  <c r="W36" i="1"/>
  <c r="W37" i="1" s="1"/>
  <c r="W38" i="1" s="1"/>
  <c r="W39" i="1" s="1"/>
  <c r="W40" i="1" s="1"/>
  <c r="W41" i="1" s="1"/>
  <c r="W42" i="1" s="1"/>
  <c r="X42" i="1" s="1"/>
  <c r="X35" i="1"/>
  <c r="E28" i="5"/>
  <c r="E238" i="5"/>
  <c r="F56" i="1"/>
  <c r="G56" i="1" s="1"/>
  <c r="I56" i="1" s="1"/>
  <c r="F123" i="1"/>
  <c r="G123" i="1" s="1"/>
  <c r="I123" i="1" s="1"/>
  <c r="E116" i="5"/>
  <c r="E340" i="1"/>
  <c r="E290" i="1"/>
  <c r="F290" i="1" s="1"/>
  <c r="G290" i="1" s="1"/>
  <c r="K290" i="1" s="1"/>
  <c r="E363" i="1"/>
  <c r="F363" i="1" s="1"/>
  <c r="G363" i="1" s="1"/>
  <c r="K363" i="1" s="1"/>
  <c r="E364" i="1"/>
  <c r="F364" i="1" s="1"/>
  <c r="G364" i="1" s="1"/>
  <c r="K364" i="1" s="1"/>
  <c r="E223" i="5"/>
  <c r="E266" i="5"/>
  <c r="X21" i="1"/>
  <c r="E172" i="5"/>
  <c r="E83" i="5"/>
  <c r="E50" i="5"/>
  <c r="E100" i="1"/>
  <c r="F100" i="1" s="1"/>
  <c r="G100" i="1" s="1"/>
  <c r="I100" i="1" s="1"/>
  <c r="E362" i="1"/>
  <c r="F362" i="1" s="1"/>
  <c r="G362" i="1" s="1"/>
  <c r="K362" i="1" s="1"/>
  <c r="E365" i="1"/>
  <c r="F365" i="1" s="1"/>
  <c r="G365" i="1" s="1"/>
  <c r="K365" i="1" s="1"/>
  <c r="E185" i="5"/>
  <c r="E88" i="5"/>
  <c r="E350" i="1"/>
  <c r="F350" i="1" s="1"/>
  <c r="G350" i="1" s="1"/>
  <c r="K350" i="1" s="1"/>
  <c r="G365" i="6"/>
  <c r="AF365" i="6" s="1"/>
  <c r="AU365" i="6"/>
  <c r="Z365" i="6"/>
  <c r="X35" i="6"/>
  <c r="X27" i="6"/>
  <c r="X28" i="1"/>
  <c r="X41" i="6"/>
  <c r="X33" i="6"/>
  <c r="X25" i="6"/>
  <c r="X34" i="1"/>
  <c r="X26" i="1"/>
  <c r="X40" i="6"/>
  <c r="X32" i="6"/>
  <c r="X24" i="6"/>
  <c r="X33" i="1"/>
  <c r="X25" i="1"/>
  <c r="X39" i="6"/>
  <c r="X31" i="6"/>
  <c r="X23" i="6"/>
  <c r="X32" i="1"/>
  <c r="X24" i="1"/>
  <c r="X38" i="6"/>
  <c r="X30" i="6"/>
  <c r="X22" i="6"/>
  <c r="X31" i="1"/>
  <c r="X23" i="1"/>
  <c r="X37" i="6"/>
  <c r="X29" i="6"/>
  <c r="X21" i="6"/>
  <c r="X30" i="1"/>
  <c r="X22" i="1"/>
  <c r="X36" i="6"/>
  <c r="X29" i="1"/>
  <c r="X9" i="6"/>
  <c r="G28" i="4"/>
  <c r="I32" i="4"/>
  <c r="J32" i="4" s="1"/>
  <c r="X14" i="1"/>
  <c r="G364" i="6"/>
  <c r="AF364" i="6" s="1"/>
  <c r="AU364" i="6"/>
  <c r="Z364" i="6"/>
  <c r="I44" i="4"/>
  <c r="J44" i="4" s="1"/>
  <c r="G33" i="4"/>
  <c r="I28" i="4"/>
  <c r="J28" i="4" s="1"/>
  <c r="G38" i="4"/>
  <c r="I51" i="4"/>
  <c r="J51" i="4" s="1"/>
  <c r="I39" i="4"/>
  <c r="J39" i="4" s="1"/>
  <c r="I50" i="4"/>
  <c r="J50" i="4" s="1"/>
  <c r="I45" i="4"/>
  <c r="J45" i="4" s="1"/>
  <c r="I38" i="4"/>
  <c r="J38" i="4" s="1"/>
  <c r="G50" i="4"/>
  <c r="H50" i="4"/>
  <c r="G48" i="4"/>
  <c r="X10" i="1"/>
  <c r="X19" i="6"/>
  <c r="X3" i="6"/>
  <c r="X5" i="6"/>
  <c r="I31" i="4"/>
  <c r="J31" i="4" s="1"/>
  <c r="I22" i="4"/>
  <c r="J22" i="4" s="1"/>
  <c r="G29" i="4"/>
  <c r="H42" i="4"/>
  <c r="I52" i="4"/>
  <c r="J52" i="4" s="1"/>
  <c r="G362" i="6"/>
  <c r="Z362" i="6"/>
  <c r="H43" i="4"/>
  <c r="G43" i="4"/>
  <c r="X10" i="6"/>
  <c r="F32" i="4"/>
  <c r="H32" i="4" s="1"/>
  <c r="I33" i="4"/>
  <c r="J33" i="4" s="1"/>
  <c r="I21" i="4"/>
  <c r="J21" i="4" s="1"/>
  <c r="G21" i="4"/>
  <c r="X8" i="6"/>
  <c r="X11" i="6"/>
  <c r="F37" i="4"/>
  <c r="H37" i="4" s="1"/>
  <c r="I43" i="4"/>
  <c r="J43" i="4" s="1"/>
  <c r="I37" i="4"/>
  <c r="J37" i="4" s="1"/>
  <c r="I25" i="4"/>
  <c r="J25" i="4" s="1"/>
  <c r="X12" i="6"/>
  <c r="X2" i="6"/>
  <c r="X14" i="6"/>
  <c r="I42" i="4"/>
  <c r="J42" i="4" s="1"/>
  <c r="I36" i="4"/>
  <c r="J36" i="4" s="1"/>
  <c r="I30" i="4"/>
  <c r="J30" i="4" s="1"/>
  <c r="I24" i="4"/>
  <c r="J24" i="4" s="1"/>
  <c r="X15" i="6"/>
  <c r="G49" i="4"/>
  <c r="X4" i="6"/>
  <c r="X17" i="6"/>
  <c r="I48" i="4"/>
  <c r="J48" i="4" s="1"/>
  <c r="X16" i="6"/>
  <c r="X18" i="6"/>
  <c r="I47" i="4"/>
  <c r="J47" i="4" s="1"/>
  <c r="H30" i="4"/>
  <c r="H44" i="4"/>
  <c r="G44" i="4"/>
  <c r="G39" i="4"/>
  <c r="H39" i="4"/>
  <c r="G41" i="4"/>
  <c r="H41" i="4"/>
  <c r="X15" i="1"/>
  <c r="F35" i="4"/>
  <c r="H35" i="4" s="1"/>
  <c r="X9" i="1"/>
  <c r="X20" i="1"/>
  <c r="X6" i="1"/>
  <c r="X7" i="1"/>
  <c r="G26" i="4"/>
  <c r="G46" i="4"/>
  <c r="X17" i="1"/>
  <c r="X16" i="1"/>
  <c r="I46" i="4"/>
  <c r="J46" i="4" s="1"/>
  <c r="I41" i="4"/>
  <c r="J41" i="4" s="1"/>
  <c r="I35" i="4"/>
  <c r="J35" i="4" s="1"/>
  <c r="G40" i="4"/>
  <c r="X12" i="1"/>
  <c r="X13" i="1"/>
  <c r="I26" i="4"/>
  <c r="J26" i="4" s="1"/>
  <c r="I40" i="4"/>
  <c r="J40" i="4" s="1"/>
  <c r="X8" i="1"/>
  <c r="X2" i="1"/>
  <c r="G45" i="4"/>
  <c r="X19" i="1"/>
  <c r="G52" i="4"/>
  <c r="X4" i="1"/>
  <c r="X3" i="1"/>
  <c r="X11" i="1"/>
  <c r="X18" i="1"/>
  <c r="I49" i="4"/>
  <c r="J49" i="4" s="1"/>
  <c r="X5" i="1"/>
  <c r="I34" i="4"/>
  <c r="J34" i="4" s="1"/>
  <c r="X20" i="6"/>
  <c r="I264" i="1"/>
  <c r="M264" i="1"/>
  <c r="M248" i="1"/>
  <c r="F45" i="1"/>
  <c r="G45" i="1" s="1"/>
  <c r="I45" i="1" s="1"/>
  <c r="E175" i="1"/>
  <c r="E357" i="1"/>
  <c r="F357" i="1" s="1"/>
  <c r="G357" i="1" s="1"/>
  <c r="K357" i="1" s="1"/>
  <c r="E347" i="1"/>
  <c r="F347" i="1" s="1"/>
  <c r="G347" i="1" s="1"/>
  <c r="K347" i="1" s="1"/>
  <c r="E343" i="1"/>
  <c r="E360" i="1"/>
  <c r="F360" i="1" s="1"/>
  <c r="G360" i="1" s="1"/>
  <c r="K360" i="1" s="1"/>
  <c r="E237" i="5"/>
  <c r="E315" i="1"/>
  <c r="F315" i="1" s="1"/>
  <c r="E141" i="1"/>
  <c r="E111" i="1"/>
  <c r="E353" i="1"/>
  <c r="F353" i="1" s="1"/>
  <c r="G353" i="1" s="1"/>
  <c r="K353" i="1" s="1"/>
  <c r="E349" i="1"/>
  <c r="F349" i="1" s="1"/>
  <c r="G349" i="1" s="1"/>
  <c r="K349" i="1" s="1"/>
  <c r="E342" i="1"/>
  <c r="F342" i="1" s="1"/>
  <c r="G342" i="1" s="1"/>
  <c r="K342" i="1" s="1"/>
  <c r="E52" i="5"/>
  <c r="E54" i="5"/>
  <c r="E135" i="5"/>
  <c r="E275" i="1"/>
  <c r="F275" i="1" s="1"/>
  <c r="G275" i="1" s="1"/>
  <c r="K275" i="1" s="1"/>
  <c r="E247" i="1"/>
  <c r="F247" i="1" s="1"/>
  <c r="G247" i="1" s="1"/>
  <c r="K247" i="1" s="1"/>
  <c r="E236" i="1"/>
  <c r="F236" i="1" s="1"/>
  <c r="G236" i="1" s="1"/>
  <c r="K236" i="1" s="1"/>
  <c r="E34" i="5"/>
  <c r="E310" i="1"/>
  <c r="E84" i="1"/>
  <c r="E356" i="1"/>
  <c r="F356" i="1" s="1"/>
  <c r="G356" i="1" s="1"/>
  <c r="K356" i="1" s="1"/>
  <c r="E354" i="1"/>
  <c r="F354" i="1" s="1"/>
  <c r="G354" i="1" s="1"/>
  <c r="K354" i="1" s="1"/>
  <c r="E298" i="1"/>
  <c r="F298" i="1" s="1"/>
  <c r="G298" i="1" s="1"/>
  <c r="K298" i="1" s="1"/>
  <c r="E346" i="1"/>
  <c r="F346" i="1" s="1"/>
  <c r="G346" i="1" s="1"/>
  <c r="K346" i="1" s="1"/>
  <c r="E335" i="1"/>
  <c r="F335" i="1" s="1"/>
  <c r="G335" i="1" s="1"/>
  <c r="K335" i="1" s="1"/>
  <c r="E344" i="1"/>
  <c r="F344" i="1" s="1"/>
  <c r="G344" i="1" s="1"/>
  <c r="K344" i="1" s="1"/>
  <c r="E361" i="1"/>
  <c r="F361" i="1" s="1"/>
  <c r="G361" i="1" s="1"/>
  <c r="K361" i="1" s="1"/>
  <c r="E359" i="1"/>
  <c r="F359" i="1" s="1"/>
  <c r="G359" i="1" s="1"/>
  <c r="K359" i="1" s="1"/>
  <c r="E244" i="1"/>
  <c r="F244" i="1" s="1"/>
  <c r="G244" i="1" s="1"/>
  <c r="K244" i="1" s="1"/>
  <c r="E226" i="1"/>
  <c r="F226" i="1" s="1"/>
  <c r="G226" i="1" s="1"/>
  <c r="K226" i="1" s="1"/>
  <c r="E351" i="1"/>
  <c r="F351" i="1" s="1"/>
  <c r="G351" i="1" s="1"/>
  <c r="K351" i="1" s="1"/>
  <c r="E290" i="5"/>
  <c r="E177" i="5"/>
  <c r="E97" i="5"/>
  <c r="E237" i="1"/>
  <c r="F237" i="1" s="1"/>
  <c r="G237" i="1" s="1"/>
  <c r="J237" i="1" s="1"/>
  <c r="E87" i="1"/>
  <c r="E352" i="1"/>
  <c r="F352" i="1" s="1"/>
  <c r="G352" i="1" s="1"/>
  <c r="K352" i="1" s="1"/>
  <c r="E292" i="1"/>
  <c r="F292" i="1" s="1"/>
  <c r="G292" i="1" s="1"/>
  <c r="K292" i="1" s="1"/>
  <c r="E254" i="1"/>
  <c r="F254" i="1" s="1"/>
  <c r="G254" i="1" s="1"/>
  <c r="K254" i="1" s="1"/>
  <c r="E345" i="1"/>
  <c r="F345" i="1" s="1"/>
  <c r="G345" i="1" s="1"/>
  <c r="K345" i="1" s="1"/>
  <c r="E348" i="1"/>
  <c r="F348" i="1" s="1"/>
  <c r="G348" i="1" s="1"/>
  <c r="K348" i="1" s="1"/>
  <c r="E267" i="5"/>
  <c r="E115" i="1"/>
  <c r="E355" i="1"/>
  <c r="F355" i="1" s="1"/>
  <c r="G355" i="1" s="1"/>
  <c r="K355" i="1" s="1"/>
  <c r="E242" i="1"/>
  <c r="F242" i="1" s="1"/>
  <c r="G242" i="1" s="1"/>
  <c r="K242" i="1" s="1"/>
  <c r="E221" i="1"/>
  <c r="F221" i="1" s="1"/>
  <c r="G221" i="1" s="1"/>
  <c r="K221" i="1" s="1"/>
  <c r="F316" i="1"/>
  <c r="G316" i="1" s="1"/>
  <c r="E147" i="5"/>
  <c r="F161" i="1"/>
  <c r="G161" i="1" s="1"/>
  <c r="I161" i="1" s="1"/>
  <c r="E256" i="5"/>
  <c r="F137" i="1"/>
  <c r="G137" i="1" s="1"/>
  <c r="I137" i="1" s="1"/>
  <c r="E232" i="5"/>
  <c r="F261" i="1"/>
  <c r="G261" i="1" s="1"/>
  <c r="E99" i="5"/>
  <c r="E253" i="5"/>
  <c r="E221" i="5"/>
  <c r="F126" i="1"/>
  <c r="G126" i="1" s="1"/>
  <c r="I126" i="1" s="1"/>
  <c r="E228" i="5"/>
  <c r="E276" i="5"/>
  <c r="F274" i="1"/>
  <c r="G274" i="1" s="1"/>
  <c r="J274" i="1" s="1"/>
  <c r="F267" i="1"/>
  <c r="G267" i="1" s="1"/>
  <c r="E105" i="5"/>
  <c r="F295" i="1"/>
  <c r="G295" i="1" s="1"/>
  <c r="E130" i="5"/>
  <c r="F26" i="1"/>
  <c r="G26" i="1" s="1"/>
  <c r="I26" i="1" s="1"/>
  <c r="E165" i="5"/>
  <c r="F319" i="1"/>
  <c r="G319" i="1" s="1"/>
  <c r="I319" i="1" s="1"/>
  <c r="E149" i="5"/>
  <c r="F219" i="1"/>
  <c r="G219" i="1" s="1"/>
  <c r="AF124" i="6"/>
  <c r="G156" i="6"/>
  <c r="Z242" i="6"/>
  <c r="G242" i="6"/>
  <c r="Z164" i="6"/>
  <c r="G164" i="6"/>
  <c r="Z298" i="6"/>
  <c r="G298" i="6"/>
  <c r="AC128" i="6"/>
  <c r="AC120" i="6"/>
  <c r="AF120" i="6"/>
  <c r="Z102" i="6"/>
  <c r="Z108" i="6"/>
  <c r="Z132" i="6"/>
  <c r="Z100" i="6"/>
  <c r="K351" i="6"/>
  <c r="Z351" i="6"/>
  <c r="Z275" i="6"/>
  <c r="G158" i="6"/>
  <c r="Z96" i="6"/>
  <c r="Z126" i="6"/>
  <c r="J327" i="6"/>
  <c r="AF327" i="6"/>
  <c r="AC327" i="6"/>
  <c r="AF73" i="6"/>
  <c r="AC73" i="6"/>
  <c r="H73" i="6"/>
  <c r="G127" i="6"/>
  <c r="G301" i="6"/>
  <c r="Z145" i="6"/>
  <c r="E358" i="6"/>
  <c r="F358" i="6" s="1"/>
  <c r="Z358" i="6" s="1"/>
  <c r="E247" i="6"/>
  <c r="F247" i="6" s="1"/>
  <c r="E198" i="6"/>
  <c r="F198" i="6" s="1"/>
  <c r="Z198" i="6" s="1"/>
  <c r="E106" i="6"/>
  <c r="F106" i="6" s="1"/>
  <c r="Z106" i="6" s="1"/>
  <c r="E253" i="6"/>
  <c r="F253" i="6" s="1"/>
  <c r="E280" i="6"/>
  <c r="F280" i="6" s="1"/>
  <c r="E328" i="6"/>
  <c r="F328" i="6" s="1"/>
  <c r="E169" i="6"/>
  <c r="F169" i="6" s="1"/>
  <c r="E133" i="6"/>
  <c r="F133" i="6" s="1"/>
  <c r="E125" i="6"/>
  <c r="F125" i="6" s="1"/>
  <c r="E115" i="6"/>
  <c r="F115" i="6" s="1"/>
  <c r="Z115" i="6" s="1"/>
  <c r="E105" i="6"/>
  <c r="F105" i="6" s="1"/>
  <c r="E85" i="6"/>
  <c r="F85" i="6" s="1"/>
  <c r="E177" i="6"/>
  <c r="F177" i="6" s="1"/>
  <c r="E185" i="6"/>
  <c r="F185" i="6" s="1"/>
  <c r="E219" i="6"/>
  <c r="F219" i="6" s="1"/>
  <c r="E69" i="6"/>
  <c r="F69" i="6" s="1"/>
  <c r="E72" i="6"/>
  <c r="F72" i="6" s="1"/>
  <c r="E23" i="6"/>
  <c r="F23" i="6" s="1"/>
  <c r="E68" i="6"/>
  <c r="F68" i="6" s="1"/>
  <c r="G48" i="6"/>
  <c r="E340" i="6"/>
  <c r="F340" i="6" s="1"/>
  <c r="G340" i="6" s="1"/>
  <c r="E323" i="6"/>
  <c r="F323" i="6" s="1"/>
  <c r="E313" i="6"/>
  <c r="F313" i="6" s="1"/>
  <c r="E296" i="6"/>
  <c r="F296" i="6" s="1"/>
  <c r="E269" i="6"/>
  <c r="F269" i="6" s="1"/>
  <c r="E210" i="6"/>
  <c r="F210" i="6" s="1"/>
  <c r="E243" i="6"/>
  <c r="F243" i="6" s="1"/>
  <c r="AU243" i="6" s="1"/>
  <c r="E281" i="6"/>
  <c r="F281" i="6" s="1"/>
  <c r="E307" i="6"/>
  <c r="F307" i="6" s="1"/>
  <c r="Z307" i="6" s="1"/>
  <c r="E199" i="6"/>
  <c r="F199" i="6" s="1"/>
  <c r="Z199" i="6" s="1"/>
  <c r="E204" i="6"/>
  <c r="F204" i="6" s="1"/>
  <c r="E220" i="6"/>
  <c r="F220" i="6" s="1"/>
  <c r="G220" i="6" s="1"/>
  <c r="E37" i="6"/>
  <c r="F37" i="6" s="1"/>
  <c r="G207" i="6"/>
  <c r="G63" i="6"/>
  <c r="E361" i="6"/>
  <c r="F361" i="6" s="1"/>
  <c r="G361" i="6" s="1"/>
  <c r="E355" i="6"/>
  <c r="F355" i="6" s="1"/>
  <c r="E114" i="6"/>
  <c r="F114" i="6" s="1"/>
  <c r="E209" i="6"/>
  <c r="F209" i="6" s="1"/>
  <c r="E227" i="6"/>
  <c r="F227" i="6" s="1"/>
  <c r="E287" i="6"/>
  <c r="F287" i="6" s="1"/>
  <c r="E330" i="6"/>
  <c r="F330" i="6" s="1"/>
  <c r="AU330" i="6" s="1"/>
  <c r="E155" i="6"/>
  <c r="F155" i="6" s="1"/>
  <c r="E141" i="6"/>
  <c r="F141" i="6" s="1"/>
  <c r="E95" i="6"/>
  <c r="F95" i="6" s="1"/>
  <c r="E225" i="6"/>
  <c r="F225" i="6" s="1"/>
  <c r="E259" i="6"/>
  <c r="F259" i="6" s="1"/>
  <c r="G259" i="6" s="1"/>
  <c r="E315" i="6"/>
  <c r="F315" i="6" s="1"/>
  <c r="E82" i="6"/>
  <c r="F82" i="6" s="1"/>
  <c r="E79" i="6"/>
  <c r="F79" i="6" s="1"/>
  <c r="E55" i="6"/>
  <c r="F55" i="6" s="1"/>
  <c r="E35" i="6"/>
  <c r="F35" i="6" s="1"/>
  <c r="E78" i="6"/>
  <c r="F78" i="6" s="1"/>
  <c r="E38" i="6"/>
  <c r="F38" i="6" s="1"/>
  <c r="E66" i="6"/>
  <c r="F66" i="6" s="1"/>
  <c r="G66" i="6" s="1"/>
  <c r="E44" i="6"/>
  <c r="F44" i="6" s="1"/>
  <c r="E291" i="6"/>
  <c r="F291" i="6" s="1"/>
  <c r="E265" i="6"/>
  <c r="F265" i="6" s="1"/>
  <c r="E248" i="6"/>
  <c r="F248" i="6" s="1"/>
  <c r="E262" i="6"/>
  <c r="F262" i="6" s="1"/>
  <c r="Z262" i="6" s="1"/>
  <c r="E314" i="6"/>
  <c r="F314" i="6" s="1"/>
  <c r="E178" i="6"/>
  <c r="F178" i="6" s="1"/>
  <c r="E207" i="6"/>
  <c r="F207" i="6" s="1"/>
  <c r="Z207" i="6" s="1"/>
  <c r="E250" i="6"/>
  <c r="F250" i="6" s="1"/>
  <c r="E312" i="6"/>
  <c r="F312" i="6" s="1"/>
  <c r="AU312" i="6" s="1"/>
  <c r="AT312" i="6" s="1"/>
  <c r="AS312" i="6" s="1"/>
  <c r="AR312" i="6" s="1"/>
  <c r="AQ312" i="6" s="1"/>
  <c r="AP312" i="6" s="1"/>
  <c r="AO312" i="6" s="1"/>
  <c r="AN312" i="6" s="1"/>
  <c r="AM312" i="6" s="1"/>
  <c r="AL312" i="6" s="1"/>
  <c r="E332" i="6"/>
  <c r="F332" i="6" s="1"/>
  <c r="E122" i="6"/>
  <c r="F122" i="6" s="1"/>
  <c r="E232" i="6"/>
  <c r="F232" i="6" s="1"/>
  <c r="Z232" i="6" s="1"/>
  <c r="E256" i="6"/>
  <c r="F256" i="6" s="1"/>
  <c r="E167" i="6"/>
  <c r="F167" i="6" s="1"/>
  <c r="E153" i="6"/>
  <c r="F153" i="6" s="1"/>
  <c r="G153" i="6" s="1"/>
  <c r="E131" i="6"/>
  <c r="F131" i="6" s="1"/>
  <c r="Z131" i="6" s="1"/>
  <c r="E123" i="6"/>
  <c r="F123" i="6" s="1"/>
  <c r="Z123" i="6" s="1"/>
  <c r="E113" i="6"/>
  <c r="F113" i="6" s="1"/>
  <c r="Z113" i="6" s="1"/>
  <c r="E103" i="6"/>
  <c r="F103" i="6" s="1"/>
  <c r="E195" i="6"/>
  <c r="F195" i="6" s="1"/>
  <c r="Z195" i="6" s="1"/>
  <c r="E179" i="6"/>
  <c r="F179" i="6" s="1"/>
  <c r="E184" i="6"/>
  <c r="F184" i="6" s="1"/>
  <c r="G184" i="6" s="1"/>
  <c r="E203" i="6"/>
  <c r="F203" i="6" s="1"/>
  <c r="AU203" i="6" s="1"/>
  <c r="E229" i="6"/>
  <c r="F229" i="6" s="1"/>
  <c r="E266" i="6"/>
  <c r="F266" i="6" s="1"/>
  <c r="E294" i="6"/>
  <c r="F294" i="6" s="1"/>
  <c r="E317" i="6"/>
  <c r="F317" i="6" s="1"/>
  <c r="E33" i="6"/>
  <c r="F33" i="6" s="1"/>
  <c r="Z33" i="6" s="1"/>
  <c r="E83" i="6"/>
  <c r="F83" i="6" s="1"/>
  <c r="E65" i="6"/>
  <c r="F65" i="6" s="1"/>
  <c r="E75" i="6"/>
  <c r="F75" i="6" s="1"/>
  <c r="AU75" i="6" s="1"/>
  <c r="AT75" i="6" s="1"/>
  <c r="AS75" i="6" s="1"/>
  <c r="AR75" i="6" s="1"/>
  <c r="AQ75" i="6" s="1"/>
  <c r="AP75" i="6" s="1"/>
  <c r="AO75" i="6" s="1"/>
  <c r="AN75" i="6" s="1"/>
  <c r="AM75" i="6" s="1"/>
  <c r="AL75" i="6" s="1"/>
  <c r="E54" i="6"/>
  <c r="F54" i="6" s="1"/>
  <c r="E70" i="6"/>
  <c r="F70" i="6" s="1"/>
  <c r="E34" i="6"/>
  <c r="F34" i="6" s="1"/>
  <c r="E64" i="6"/>
  <c r="F64" i="6" s="1"/>
  <c r="E40" i="6"/>
  <c r="F40" i="6" s="1"/>
  <c r="E336" i="6"/>
  <c r="F336" i="6" s="1"/>
  <c r="E241" i="6"/>
  <c r="F241" i="6" s="1"/>
  <c r="E213" i="6"/>
  <c r="F213" i="6" s="1"/>
  <c r="Z213" i="6" s="1"/>
  <c r="E246" i="6"/>
  <c r="F246" i="6" s="1"/>
  <c r="E320" i="6"/>
  <c r="F320" i="6" s="1"/>
  <c r="E186" i="6"/>
  <c r="F186" i="6" s="1"/>
  <c r="E224" i="6"/>
  <c r="F224" i="6" s="1"/>
  <c r="G224" i="6" s="1"/>
  <c r="E238" i="6"/>
  <c r="F238" i="6" s="1"/>
  <c r="E274" i="6"/>
  <c r="F274" i="6" s="1"/>
  <c r="E295" i="6"/>
  <c r="F295" i="6" s="1"/>
  <c r="E334" i="6"/>
  <c r="F334" i="6" s="1"/>
  <c r="E53" i="6"/>
  <c r="F53" i="6" s="1"/>
  <c r="G215" i="6"/>
  <c r="G145" i="6"/>
  <c r="E359" i="6"/>
  <c r="F359" i="6" s="1"/>
  <c r="E174" i="6"/>
  <c r="F174" i="6" s="1"/>
  <c r="AU174" i="6" s="1"/>
  <c r="E130" i="6"/>
  <c r="F130" i="6" s="1"/>
  <c r="E214" i="6"/>
  <c r="F214" i="6" s="1"/>
  <c r="E289" i="6"/>
  <c r="F289" i="6" s="1"/>
  <c r="G289" i="6" s="1"/>
  <c r="E338" i="6"/>
  <c r="F338" i="6" s="1"/>
  <c r="E165" i="6"/>
  <c r="F165" i="6" s="1"/>
  <c r="E151" i="6"/>
  <c r="F151" i="6" s="1"/>
  <c r="E139" i="6"/>
  <c r="F139" i="6" s="1"/>
  <c r="E121" i="6"/>
  <c r="F121" i="6" s="1"/>
  <c r="E101" i="6"/>
  <c r="F101" i="6" s="1"/>
  <c r="E93" i="6"/>
  <c r="F93" i="6" s="1"/>
  <c r="E170" i="6"/>
  <c r="F170" i="6" s="1"/>
  <c r="E196" i="6"/>
  <c r="F196" i="6" s="1"/>
  <c r="E234" i="6"/>
  <c r="F234" i="6" s="1"/>
  <c r="E268" i="6"/>
  <c r="F268" i="6" s="1"/>
  <c r="AU268" i="6" s="1"/>
  <c r="E324" i="6"/>
  <c r="F324" i="6" s="1"/>
  <c r="E84" i="6"/>
  <c r="F84" i="6" s="1"/>
  <c r="G84" i="6" s="1"/>
  <c r="E71" i="6"/>
  <c r="F71" i="6" s="1"/>
  <c r="Z71" i="6" s="1"/>
  <c r="E49" i="6"/>
  <c r="F49" i="6" s="1"/>
  <c r="AU49" i="6" s="1"/>
  <c r="E60" i="6"/>
  <c r="F60" i="6" s="1"/>
  <c r="E30" i="6"/>
  <c r="F30" i="6" s="1"/>
  <c r="AU30" i="6" s="1"/>
  <c r="E56" i="6"/>
  <c r="F56" i="6" s="1"/>
  <c r="E319" i="6"/>
  <c r="F319" i="6" s="1"/>
  <c r="E309" i="6"/>
  <c r="F309" i="6" s="1"/>
  <c r="E286" i="6"/>
  <c r="F286" i="6" s="1"/>
  <c r="AU286" i="6" s="1"/>
  <c r="E237" i="6"/>
  <c r="F237" i="6" s="1"/>
  <c r="Z237" i="6" s="1"/>
  <c r="E218" i="6"/>
  <c r="F218" i="6" s="1"/>
  <c r="Z218" i="6" s="1"/>
  <c r="E264" i="6"/>
  <c r="F264" i="6" s="1"/>
  <c r="E288" i="6"/>
  <c r="F288" i="6" s="1"/>
  <c r="E21" i="6"/>
  <c r="F21" i="6" s="1"/>
  <c r="E181" i="6"/>
  <c r="F181" i="6" s="1"/>
  <c r="E183" i="6"/>
  <c r="F183" i="6" s="1"/>
  <c r="E230" i="6"/>
  <c r="F230" i="6" s="1"/>
  <c r="Z230" i="6" s="1"/>
  <c r="E258" i="6"/>
  <c r="F258" i="6" s="1"/>
  <c r="E277" i="6"/>
  <c r="F277" i="6" s="1"/>
  <c r="E318" i="6"/>
  <c r="F318" i="6" s="1"/>
  <c r="G107" i="6"/>
  <c r="G262" i="6"/>
  <c r="E356" i="6"/>
  <c r="F356" i="6" s="1"/>
  <c r="E171" i="6"/>
  <c r="F171" i="6" s="1"/>
  <c r="E138" i="6"/>
  <c r="F138" i="6" s="1"/>
  <c r="E193" i="6"/>
  <c r="F193" i="6" s="1"/>
  <c r="E217" i="6"/>
  <c r="F217" i="6" s="1"/>
  <c r="E263" i="6"/>
  <c r="F263" i="6" s="1"/>
  <c r="Z263" i="6" s="1"/>
  <c r="E299" i="6"/>
  <c r="F299" i="6" s="1"/>
  <c r="E25" i="6"/>
  <c r="F25" i="6" s="1"/>
  <c r="E163" i="6"/>
  <c r="F163" i="6" s="1"/>
  <c r="E149" i="6"/>
  <c r="F149" i="6" s="1"/>
  <c r="E137" i="6"/>
  <c r="F137" i="6" s="1"/>
  <c r="Z137" i="6" s="1"/>
  <c r="E129" i="6"/>
  <c r="F129" i="6" s="1"/>
  <c r="E119" i="6"/>
  <c r="F119" i="6" s="1"/>
  <c r="E111" i="6"/>
  <c r="F111" i="6" s="1"/>
  <c r="E176" i="6"/>
  <c r="F176" i="6" s="1"/>
  <c r="E187" i="6"/>
  <c r="F187" i="6" s="1"/>
  <c r="E208" i="6"/>
  <c r="F208" i="6" s="1"/>
  <c r="E239" i="6"/>
  <c r="F239" i="6" s="1"/>
  <c r="E276" i="6"/>
  <c r="F276" i="6" s="1"/>
  <c r="Z276" i="6" s="1"/>
  <c r="E302" i="6"/>
  <c r="F302" i="6" s="1"/>
  <c r="Z302" i="6" s="1"/>
  <c r="E326" i="6"/>
  <c r="F326" i="6" s="1"/>
  <c r="AB2" i="6"/>
  <c r="AB15" i="6" s="1"/>
  <c r="AU362" i="6" s="1"/>
  <c r="E81" i="6"/>
  <c r="F81" i="6" s="1"/>
  <c r="E51" i="6"/>
  <c r="F51" i="6" s="1"/>
  <c r="AU51" i="6" s="1"/>
  <c r="AT51" i="6" s="1"/>
  <c r="AS51" i="6" s="1"/>
  <c r="AR51" i="6" s="1"/>
  <c r="AQ51" i="6" s="1"/>
  <c r="AP51" i="6" s="1"/>
  <c r="AO51" i="6" s="1"/>
  <c r="AN51" i="6" s="1"/>
  <c r="AM51" i="6" s="1"/>
  <c r="AL51" i="6" s="1"/>
  <c r="E47" i="6"/>
  <c r="F47" i="6" s="1"/>
  <c r="E31" i="6"/>
  <c r="F31" i="6" s="1"/>
  <c r="E26" i="6"/>
  <c r="F26" i="6" s="1"/>
  <c r="E36" i="6"/>
  <c r="F36" i="6" s="1"/>
  <c r="Z36" i="6" s="1"/>
  <c r="E331" i="6"/>
  <c r="F331" i="6" s="1"/>
  <c r="G331" i="6" s="1"/>
  <c r="E305" i="6"/>
  <c r="F305" i="6" s="1"/>
  <c r="AU305" i="6" s="1"/>
  <c r="E261" i="6"/>
  <c r="F261" i="6" s="1"/>
  <c r="E222" i="6"/>
  <c r="F222" i="6" s="1"/>
  <c r="E297" i="6"/>
  <c r="F297" i="6" s="1"/>
  <c r="Z297" i="6" s="1"/>
  <c r="E322" i="6"/>
  <c r="F322" i="6" s="1"/>
  <c r="E188" i="6"/>
  <c r="F188" i="6" s="1"/>
  <c r="E212" i="6"/>
  <c r="F212" i="6" s="1"/>
  <c r="E240" i="6"/>
  <c r="F240" i="6" s="1"/>
  <c r="AU240" i="6" s="1"/>
  <c r="AT240" i="6" s="1"/>
  <c r="AS240" i="6" s="1"/>
  <c r="AR240" i="6" s="1"/>
  <c r="AQ240" i="6" s="1"/>
  <c r="AP240" i="6" s="1"/>
  <c r="AO240" i="6" s="1"/>
  <c r="AN240" i="6" s="1"/>
  <c r="AM240" i="6" s="1"/>
  <c r="AL240" i="6" s="1"/>
  <c r="E303" i="6"/>
  <c r="F303" i="6" s="1"/>
  <c r="E343" i="6"/>
  <c r="F343" i="6" s="1"/>
  <c r="E45" i="6"/>
  <c r="F45" i="6" s="1"/>
  <c r="E146" i="6"/>
  <c r="F146" i="6" s="1"/>
  <c r="AU146" i="6" s="1"/>
  <c r="AT146" i="6" s="1"/>
  <c r="AS146" i="6" s="1"/>
  <c r="AR146" i="6" s="1"/>
  <c r="AQ146" i="6" s="1"/>
  <c r="AP146" i="6" s="1"/>
  <c r="AO146" i="6" s="1"/>
  <c r="AN146" i="6" s="1"/>
  <c r="AM146" i="6" s="1"/>
  <c r="AL146" i="6" s="1"/>
  <c r="E235" i="6"/>
  <c r="F235" i="6" s="1"/>
  <c r="G235" i="6" s="1"/>
  <c r="E306" i="6"/>
  <c r="F306" i="6" s="1"/>
  <c r="Z306" i="6" s="1"/>
  <c r="E161" i="6"/>
  <c r="F161" i="6" s="1"/>
  <c r="E147" i="6"/>
  <c r="F147" i="6" s="1"/>
  <c r="Z147" i="6" s="1"/>
  <c r="E109" i="6"/>
  <c r="F109" i="6" s="1"/>
  <c r="E99" i="6"/>
  <c r="F99" i="6" s="1"/>
  <c r="Z99" i="6" s="1"/>
  <c r="E91" i="6"/>
  <c r="F91" i="6" s="1"/>
  <c r="Z91" i="6" s="1"/>
  <c r="E192" i="6"/>
  <c r="F192" i="6" s="1"/>
  <c r="E182" i="6"/>
  <c r="F182" i="6" s="1"/>
  <c r="E211" i="6"/>
  <c r="F211" i="6" s="1"/>
  <c r="E283" i="6"/>
  <c r="F283" i="6" s="1"/>
  <c r="E304" i="6"/>
  <c r="F304" i="6" s="1"/>
  <c r="AU304" i="6" s="1"/>
  <c r="E333" i="6"/>
  <c r="F333" i="6" s="1"/>
  <c r="Z333" i="6" s="1"/>
  <c r="E77" i="6"/>
  <c r="F77" i="6" s="1"/>
  <c r="E80" i="6"/>
  <c r="F80" i="6" s="1"/>
  <c r="E67" i="6"/>
  <c r="F67" i="6" s="1"/>
  <c r="E43" i="6"/>
  <c r="F43" i="6" s="1"/>
  <c r="Z43" i="6" s="1"/>
  <c r="E52" i="6"/>
  <c r="F52" i="6" s="1"/>
  <c r="E32" i="6"/>
  <c r="F32" i="6" s="1"/>
  <c r="AU32" i="6" s="1"/>
  <c r="AT32" i="6" s="1"/>
  <c r="AS32" i="6" s="1"/>
  <c r="AR32" i="6" s="1"/>
  <c r="AQ32" i="6" s="1"/>
  <c r="AP32" i="6" s="1"/>
  <c r="AO32" i="6" s="1"/>
  <c r="AN32" i="6" s="1"/>
  <c r="AM32" i="6" s="1"/>
  <c r="AL32" i="6" s="1"/>
  <c r="E316" i="6"/>
  <c r="F316" i="6" s="1"/>
  <c r="AU316" i="6" s="1"/>
  <c r="E282" i="6"/>
  <c r="F282" i="6" s="1"/>
  <c r="E271" i="6"/>
  <c r="F271" i="6" s="1"/>
  <c r="E300" i="6"/>
  <c r="F300" i="6" s="1"/>
  <c r="Z300" i="6" s="1"/>
  <c r="E329" i="6"/>
  <c r="F329" i="6" s="1"/>
  <c r="AU329" i="6" s="1"/>
  <c r="AT329" i="6" s="1"/>
  <c r="AS329" i="6" s="1"/>
  <c r="AR329" i="6" s="1"/>
  <c r="AQ329" i="6" s="1"/>
  <c r="AP329" i="6" s="1"/>
  <c r="AO329" i="6" s="1"/>
  <c r="AN329" i="6" s="1"/>
  <c r="AM329" i="6" s="1"/>
  <c r="AL329" i="6" s="1"/>
  <c r="E189" i="6"/>
  <c r="F189" i="6" s="1"/>
  <c r="E233" i="6"/>
  <c r="F233" i="6" s="1"/>
  <c r="G233" i="6" s="1"/>
  <c r="E260" i="6"/>
  <c r="F260" i="6" s="1"/>
  <c r="AU260" i="6" s="1"/>
  <c r="E284" i="6"/>
  <c r="F284" i="6" s="1"/>
  <c r="E58" i="6"/>
  <c r="F58" i="6" s="1"/>
  <c r="AU58" i="6" s="1"/>
  <c r="G293" i="6"/>
  <c r="G307" i="6"/>
  <c r="G175" i="6"/>
  <c r="E357" i="6"/>
  <c r="F357" i="6" s="1"/>
  <c r="E349" i="6"/>
  <c r="F349" i="6" s="1"/>
  <c r="E98" i="6"/>
  <c r="F98" i="6" s="1"/>
  <c r="E162" i="6"/>
  <c r="F162" i="6" s="1"/>
  <c r="G162" i="6" s="1"/>
  <c r="G154" i="6"/>
  <c r="AF154" i="6" s="1"/>
  <c r="E206" i="6"/>
  <c r="F206" i="6" s="1"/>
  <c r="E223" i="6"/>
  <c r="F223" i="6" s="1"/>
  <c r="AU223" i="6" s="1"/>
  <c r="AT223" i="6" s="1"/>
  <c r="AS223" i="6" s="1"/>
  <c r="AR223" i="6" s="1"/>
  <c r="AQ223" i="6" s="1"/>
  <c r="AP223" i="6" s="1"/>
  <c r="AO223" i="6" s="1"/>
  <c r="AN223" i="6" s="1"/>
  <c r="AM223" i="6" s="1"/>
  <c r="AL223" i="6" s="1"/>
  <c r="E245" i="6"/>
  <c r="F245" i="6" s="1"/>
  <c r="E272" i="6"/>
  <c r="F272" i="6" s="1"/>
  <c r="G272" i="6" s="1"/>
  <c r="E321" i="6"/>
  <c r="F321" i="6" s="1"/>
  <c r="AU321" i="6" s="1"/>
  <c r="E157" i="6"/>
  <c r="F157" i="6" s="1"/>
  <c r="E143" i="6"/>
  <c r="F143" i="6" s="1"/>
  <c r="E97" i="6"/>
  <c r="F97" i="6" s="1"/>
  <c r="Z97" i="6" s="1"/>
  <c r="E87" i="6"/>
  <c r="F87" i="6" s="1"/>
  <c r="E191" i="6"/>
  <c r="F191" i="6" s="1"/>
  <c r="E201" i="6"/>
  <c r="F201" i="6" s="1"/>
  <c r="Z201" i="6" s="1"/>
  <c r="E216" i="6"/>
  <c r="F216" i="6" s="1"/>
  <c r="Z216" i="6" s="1"/>
  <c r="E251" i="6"/>
  <c r="F251" i="6" s="1"/>
  <c r="Z251" i="6" s="1"/>
  <c r="E285" i="6"/>
  <c r="F285" i="6" s="1"/>
  <c r="E311" i="6"/>
  <c r="F311" i="6" s="1"/>
  <c r="E341" i="6"/>
  <c r="F341" i="6" s="1"/>
  <c r="AU341" i="6" s="1"/>
  <c r="E76" i="6"/>
  <c r="F76" i="6" s="1"/>
  <c r="G76" i="6" s="1"/>
  <c r="E59" i="6"/>
  <c r="F59" i="6" s="1"/>
  <c r="E57" i="6"/>
  <c r="F57" i="6" s="1"/>
  <c r="Z57" i="6" s="1"/>
  <c r="E42" i="6"/>
  <c r="F42" i="6" s="1"/>
  <c r="E74" i="6"/>
  <c r="F74" i="6" s="1"/>
  <c r="E24" i="6"/>
  <c r="F24" i="6" s="1"/>
  <c r="E273" i="6"/>
  <c r="F273" i="6" s="1"/>
  <c r="Z273" i="6" s="1"/>
  <c r="E252" i="6"/>
  <c r="F252" i="6" s="1"/>
  <c r="Z252" i="6" s="1"/>
  <c r="E205" i="6"/>
  <c r="F205" i="6" s="1"/>
  <c r="E231" i="6"/>
  <c r="F231" i="6" s="1"/>
  <c r="E255" i="6"/>
  <c r="F255" i="6" s="1"/>
  <c r="E279" i="6"/>
  <c r="F279" i="6" s="1"/>
  <c r="E339" i="6"/>
  <c r="F339" i="6" s="1"/>
  <c r="E180" i="6"/>
  <c r="F180" i="6" s="1"/>
  <c r="G246" i="6"/>
  <c r="E267" i="6"/>
  <c r="F267" i="6" s="1"/>
  <c r="AU267" i="6" s="1"/>
  <c r="AT267" i="6" s="1"/>
  <c r="AS267" i="6" s="1"/>
  <c r="AR267" i="6" s="1"/>
  <c r="AQ267" i="6" s="1"/>
  <c r="AP267" i="6" s="1"/>
  <c r="AO267" i="6" s="1"/>
  <c r="AN267" i="6" s="1"/>
  <c r="AM267" i="6" s="1"/>
  <c r="AL267" i="6" s="1"/>
  <c r="E293" i="6"/>
  <c r="F293" i="6" s="1"/>
  <c r="E310" i="6"/>
  <c r="F310" i="6" s="1"/>
  <c r="AU310" i="6" s="1"/>
  <c r="E325" i="6"/>
  <c r="F325" i="6" s="1"/>
  <c r="E29" i="6"/>
  <c r="F29" i="6" s="1"/>
  <c r="G123" i="6"/>
  <c r="G89" i="6"/>
  <c r="G55" i="6"/>
  <c r="E360" i="6"/>
  <c r="F360" i="6" s="1"/>
  <c r="U27" i="6"/>
  <c r="AC27" i="6" s="1"/>
  <c r="Z27" i="6"/>
  <c r="AC308" i="6"/>
  <c r="M308" i="6"/>
  <c r="G346" i="6"/>
  <c r="Z352" i="6"/>
  <c r="Z144" i="6"/>
  <c r="G144" i="6"/>
  <c r="G132" i="6"/>
  <c r="Z354" i="6"/>
  <c r="Z345" i="6"/>
  <c r="Z342" i="6"/>
  <c r="Z221" i="6"/>
  <c r="G290" i="6"/>
  <c r="Z244" i="6"/>
  <c r="G244" i="6"/>
  <c r="Z104" i="6"/>
  <c r="G345" i="6"/>
  <c r="G104" i="6"/>
  <c r="Z347" i="6"/>
  <c r="G347" i="6"/>
  <c r="G335" i="6"/>
  <c r="G150" i="6"/>
  <c r="Z150" i="6"/>
  <c r="Z344" i="6"/>
  <c r="Z142" i="6"/>
  <c r="Z156" i="6"/>
  <c r="G344" i="6"/>
  <c r="Z346" i="6"/>
  <c r="Z172" i="6"/>
  <c r="G172" i="6"/>
  <c r="G108" i="6"/>
  <c r="AF221" i="6"/>
  <c r="Z231" i="6"/>
  <c r="G231" i="6"/>
  <c r="Z162" i="6"/>
  <c r="Z98" i="6"/>
  <c r="G98" i="6"/>
  <c r="Z59" i="6"/>
  <c r="G59" i="6"/>
  <c r="Z337" i="6"/>
  <c r="G337" i="6"/>
  <c r="G270" i="6"/>
  <c r="Z270" i="6"/>
  <c r="AC173" i="6"/>
  <c r="AF173" i="6"/>
  <c r="Z277" i="6"/>
  <c r="G277" i="6"/>
  <c r="Z258" i="6"/>
  <c r="G258" i="6"/>
  <c r="G208" i="6"/>
  <c r="Z208" i="6"/>
  <c r="Z187" i="6"/>
  <c r="G187" i="6"/>
  <c r="Z111" i="6"/>
  <c r="G111" i="6"/>
  <c r="Z149" i="6"/>
  <c r="G149" i="6"/>
  <c r="Z163" i="6"/>
  <c r="G163" i="6"/>
  <c r="Z317" i="6"/>
  <c r="Z266" i="6"/>
  <c r="G266" i="6"/>
  <c r="Z79" i="6"/>
  <c r="G79" i="6"/>
  <c r="G90" i="6"/>
  <c r="Z90" i="6"/>
  <c r="Z225" i="6"/>
  <c r="Z146" i="6"/>
  <c r="G146" i="6"/>
  <c r="G171" i="6"/>
  <c r="Z171" i="6"/>
  <c r="Z257" i="6"/>
  <c r="G257" i="6"/>
  <c r="Z66" i="6"/>
  <c r="Z67" i="6"/>
  <c r="G67" i="6"/>
  <c r="Z256" i="6"/>
  <c r="G256" i="6"/>
  <c r="Z138" i="6"/>
  <c r="G138" i="6"/>
  <c r="Z278" i="6"/>
  <c r="G278" i="6"/>
  <c r="G333" i="6"/>
  <c r="G304" i="6"/>
  <c r="Z304" i="6"/>
  <c r="Z328" i="6"/>
  <c r="G328" i="6"/>
  <c r="Z130" i="6"/>
  <c r="G130" i="6"/>
  <c r="Z49" i="6"/>
  <c r="G321" i="6"/>
  <c r="Z321" i="6"/>
  <c r="Z359" i="6"/>
  <c r="G359" i="6"/>
  <c r="G319" i="6"/>
  <c r="Z319" i="6"/>
  <c r="G32" i="6"/>
  <c r="Z32" i="6"/>
  <c r="Z78" i="6"/>
  <c r="G78" i="6"/>
  <c r="I308" i="6"/>
  <c r="AF308" i="6"/>
  <c r="G223" i="6"/>
  <c r="Z223" i="6"/>
  <c r="Z114" i="6"/>
  <c r="G114" i="6"/>
  <c r="Z22" i="6"/>
  <c r="G22" i="6"/>
  <c r="Z268" i="6"/>
  <c r="G268" i="6"/>
  <c r="Z176" i="6"/>
  <c r="G176" i="6"/>
  <c r="G198" i="6"/>
  <c r="Z361" i="6"/>
  <c r="G261" i="6"/>
  <c r="Z291" i="6"/>
  <c r="Z331" i="6"/>
  <c r="Z340" i="6"/>
  <c r="G360" i="6"/>
  <c r="AF360" i="6" s="1"/>
  <c r="Z360" i="6"/>
  <c r="AF359" i="6"/>
  <c r="F23" i="4"/>
  <c r="G23" i="4" s="1"/>
  <c r="I23" i="4"/>
  <c r="G51" i="4"/>
  <c r="G34" i="4"/>
  <c r="H34" i="4"/>
  <c r="G27" i="4"/>
  <c r="I27" i="4"/>
  <c r="J27" i="4" s="1"/>
  <c r="G24" i="4"/>
  <c r="H24" i="4"/>
  <c r="F25" i="4"/>
  <c r="H25" i="4" s="1"/>
  <c r="F47" i="4"/>
  <c r="H47" i="4" s="1"/>
  <c r="G31" i="4"/>
  <c r="X6" i="6"/>
  <c r="X7" i="6"/>
  <c r="X13" i="6"/>
  <c r="F18" i="4"/>
  <c r="I18" i="4"/>
  <c r="G363" i="6" l="1"/>
  <c r="AF363" i="6" s="1"/>
  <c r="AC197" i="6"/>
  <c r="AF197" i="6"/>
  <c r="K197" i="6"/>
  <c r="AC92" i="6"/>
  <c r="H92" i="6"/>
  <c r="AF92" i="6"/>
  <c r="AC136" i="6"/>
  <c r="H136" i="6"/>
  <c r="AF136" i="6"/>
  <c r="G216" i="6"/>
  <c r="Z259" i="6"/>
  <c r="G36" i="6"/>
  <c r="AU171" i="6"/>
  <c r="AT171" i="6" s="1"/>
  <c r="AU130" i="6"/>
  <c r="AT130" i="6" s="1"/>
  <c r="AS130" i="6" s="1"/>
  <c r="AR130" i="6" s="1"/>
  <c r="AQ130" i="6" s="1"/>
  <c r="AP130" i="6" s="1"/>
  <c r="AO130" i="6" s="1"/>
  <c r="AN130" i="6" s="1"/>
  <c r="AM130" i="6" s="1"/>
  <c r="AL130" i="6" s="1"/>
  <c r="AI130" i="6" s="1"/>
  <c r="G237" i="6"/>
  <c r="Z363" i="6"/>
  <c r="AF194" i="6"/>
  <c r="I194" i="6"/>
  <c r="AC194" i="6"/>
  <c r="AC61" i="6"/>
  <c r="H61" i="6"/>
  <c r="AF61" i="6"/>
  <c r="AC236" i="6"/>
  <c r="K236" i="6"/>
  <c r="AF236" i="6"/>
  <c r="Z272" i="6"/>
  <c r="G49" i="6"/>
  <c r="G230" i="6"/>
  <c r="G115" i="6"/>
  <c r="AU78" i="6"/>
  <c r="AT78" i="6" s="1"/>
  <c r="AS78" i="6" s="1"/>
  <c r="AR78" i="6" s="1"/>
  <c r="AQ78" i="6" s="1"/>
  <c r="AP78" i="6" s="1"/>
  <c r="AO78" i="6" s="1"/>
  <c r="AN78" i="6" s="1"/>
  <c r="AM78" i="6" s="1"/>
  <c r="AL78" i="6" s="1"/>
  <c r="AU114" i="6"/>
  <c r="AT114" i="6" s="1"/>
  <c r="AS114" i="6" s="1"/>
  <c r="AR114" i="6" s="1"/>
  <c r="AQ114" i="6" s="1"/>
  <c r="AP114" i="6" s="1"/>
  <c r="AO114" i="6" s="1"/>
  <c r="AN114" i="6" s="1"/>
  <c r="AM114" i="6" s="1"/>
  <c r="AL114" i="6" s="1"/>
  <c r="AK114" i="6" s="1"/>
  <c r="AC200" i="6"/>
  <c r="AF200" i="6"/>
  <c r="K200" i="6"/>
  <c r="G358" i="6"/>
  <c r="AF358" i="6" s="1"/>
  <c r="G276" i="6"/>
  <c r="AU185" i="6"/>
  <c r="AT185" i="6" s="1"/>
  <c r="AU328" i="6"/>
  <c r="AT328" i="6" s="1"/>
  <c r="H148" i="6"/>
  <c r="AF148" i="6"/>
  <c r="AC148" i="6"/>
  <c r="AF128" i="6"/>
  <c r="H128" i="6"/>
  <c r="AF202" i="6"/>
  <c r="J202" i="6"/>
  <c r="AC202" i="6"/>
  <c r="I249" i="6"/>
  <c r="AC249" i="6"/>
  <c r="M249" i="6"/>
  <c r="AF249" i="6"/>
  <c r="AC159" i="6"/>
  <c r="H159" i="6"/>
  <c r="AF159" i="6"/>
  <c r="AF166" i="6"/>
  <c r="AC166" i="6"/>
  <c r="U166" i="6"/>
  <c r="G106" i="6"/>
  <c r="Z174" i="6"/>
  <c r="Z184" i="6"/>
  <c r="H154" i="6"/>
  <c r="G302" i="6"/>
  <c r="G174" i="6"/>
  <c r="AC174" i="6" s="1"/>
  <c r="AC154" i="6"/>
  <c r="G91" i="6"/>
  <c r="G199" i="6"/>
  <c r="G306" i="6"/>
  <c r="AU229" i="6"/>
  <c r="AF134" i="6"/>
  <c r="AC134" i="6"/>
  <c r="H134" i="6"/>
  <c r="E22" i="5"/>
  <c r="E15" i="5"/>
  <c r="E255" i="5"/>
  <c r="E21" i="5"/>
  <c r="E87" i="5"/>
  <c r="E102" i="5"/>
  <c r="E244" i="5"/>
  <c r="E212" i="5"/>
  <c r="E40" i="5"/>
  <c r="E113" i="5"/>
  <c r="E294" i="5"/>
  <c r="M277" i="1"/>
  <c r="E89" i="5"/>
  <c r="F95" i="1"/>
  <c r="G95" i="1" s="1"/>
  <c r="I95" i="1" s="1"/>
  <c r="F187" i="1"/>
  <c r="G187" i="1" s="1"/>
  <c r="I187" i="1" s="1"/>
  <c r="F48" i="1"/>
  <c r="G48" i="1" s="1"/>
  <c r="I48" i="1" s="1"/>
  <c r="E126" i="5"/>
  <c r="F336" i="1"/>
  <c r="G336" i="1" s="1"/>
  <c r="K336" i="1" s="1"/>
  <c r="M224" i="1"/>
  <c r="F215" i="1"/>
  <c r="G215" i="1" s="1"/>
  <c r="I215" i="1" s="1"/>
  <c r="E183" i="5"/>
  <c r="E186" i="5"/>
  <c r="E11" i="5"/>
  <c r="E184" i="5"/>
  <c r="E284" i="5"/>
  <c r="E279" i="5"/>
  <c r="E220" i="5"/>
  <c r="E16" i="5"/>
  <c r="F37" i="1"/>
  <c r="G37" i="1" s="1"/>
  <c r="I37" i="1" s="1"/>
  <c r="F148" i="1"/>
  <c r="G148" i="1" s="1"/>
  <c r="I148" i="1" s="1"/>
  <c r="E243" i="5"/>
  <c r="E245" i="5"/>
  <c r="F150" i="1"/>
  <c r="G150" i="1" s="1"/>
  <c r="I150" i="1" s="1"/>
  <c r="E262" i="5"/>
  <c r="F169" i="1"/>
  <c r="G169" i="1" s="1"/>
  <c r="I169" i="1" s="1"/>
  <c r="F157" i="1"/>
  <c r="G157" i="1" s="1"/>
  <c r="I157" i="1" s="1"/>
  <c r="E252" i="5"/>
  <c r="F163" i="1"/>
  <c r="G163" i="1" s="1"/>
  <c r="I163" i="1" s="1"/>
  <c r="E258" i="5"/>
  <c r="F96" i="1"/>
  <c r="G96" i="1" s="1"/>
  <c r="I96" i="1" s="1"/>
  <c r="E191" i="5"/>
  <c r="E150" i="5"/>
  <c r="F320" i="1"/>
  <c r="G320" i="1" s="1"/>
  <c r="I320" i="1" s="1"/>
  <c r="F204" i="1"/>
  <c r="G204" i="1" s="1"/>
  <c r="K204" i="1" s="1"/>
  <c r="E62" i="5"/>
  <c r="E58" i="5"/>
  <c r="F197" i="1"/>
  <c r="G197" i="1" s="1"/>
  <c r="K197" i="1" s="1"/>
  <c r="F35" i="1"/>
  <c r="G35" i="1" s="1"/>
  <c r="I35" i="1" s="1"/>
  <c r="E168" i="5"/>
  <c r="F196" i="1"/>
  <c r="G196" i="1" s="1"/>
  <c r="I196" i="1" s="1"/>
  <c r="E57" i="5"/>
  <c r="F118" i="1"/>
  <c r="G118" i="1" s="1"/>
  <c r="I118" i="1" s="1"/>
  <c r="E213" i="5"/>
  <c r="E274" i="5"/>
  <c r="F181" i="1"/>
  <c r="G181" i="1" s="1"/>
  <c r="I181" i="1" s="1"/>
  <c r="E141" i="5"/>
  <c r="F309" i="1"/>
  <c r="G309" i="1" s="1"/>
  <c r="E263" i="5"/>
  <c r="F170" i="1"/>
  <c r="G170" i="1" s="1"/>
  <c r="I170" i="1" s="1"/>
  <c r="F328" i="1"/>
  <c r="G328" i="1" s="1"/>
  <c r="I328" i="1" s="1"/>
  <c r="E295" i="5"/>
  <c r="E293" i="5"/>
  <c r="F324" i="1"/>
  <c r="G324" i="1" s="1"/>
  <c r="I324" i="1" s="1"/>
  <c r="F86" i="1"/>
  <c r="G86" i="1" s="1"/>
  <c r="I86" i="1" s="1"/>
  <c r="E181" i="5"/>
  <c r="F212" i="1"/>
  <c r="G212" i="1" s="1"/>
  <c r="I212" i="1" s="1"/>
  <c r="E67" i="5"/>
  <c r="E108" i="5"/>
  <c r="F270" i="1"/>
  <c r="G270" i="1" s="1"/>
  <c r="J270" i="1" s="1"/>
  <c r="E199" i="5"/>
  <c r="F293" i="1"/>
  <c r="G293" i="1" s="1"/>
  <c r="E74" i="5"/>
  <c r="F159" i="1"/>
  <c r="G159" i="1" s="1"/>
  <c r="I159" i="1" s="1"/>
  <c r="E254" i="5"/>
  <c r="F239" i="1"/>
  <c r="G239" i="1" s="1"/>
  <c r="K239" i="1" s="1"/>
  <c r="E286" i="5"/>
  <c r="F323" i="1"/>
  <c r="G323" i="1" s="1"/>
  <c r="I323" i="1" s="1"/>
  <c r="E292" i="5"/>
  <c r="F182" i="1"/>
  <c r="G182" i="1" s="1"/>
  <c r="I182" i="1" s="1"/>
  <c r="E275" i="5"/>
  <c r="E198" i="5"/>
  <c r="F103" i="1"/>
  <c r="G103" i="1" s="1"/>
  <c r="I103" i="1" s="1"/>
  <c r="F294" i="1"/>
  <c r="G294" i="1" s="1"/>
  <c r="E129" i="5"/>
  <c r="E249" i="5"/>
  <c r="F154" i="1"/>
  <c r="G154" i="1" s="1"/>
  <c r="I154" i="1" s="1"/>
  <c r="F77" i="1"/>
  <c r="G77" i="1" s="1"/>
  <c r="I77" i="1" s="1"/>
  <c r="E51" i="5"/>
  <c r="F262" i="1"/>
  <c r="G262" i="1" s="1"/>
  <c r="E100" i="5"/>
  <c r="F225" i="1"/>
  <c r="G225" i="1" s="1"/>
  <c r="J225" i="1" s="1"/>
  <c r="E75" i="5"/>
  <c r="F286" i="1"/>
  <c r="G286" i="1" s="1"/>
  <c r="E123" i="5"/>
  <c r="E273" i="5"/>
  <c r="F180" i="1"/>
  <c r="G180" i="1" s="1"/>
  <c r="I180" i="1" s="1"/>
  <c r="E235" i="5"/>
  <c r="F140" i="1"/>
  <c r="G140" i="1" s="1"/>
  <c r="I140" i="1" s="1"/>
  <c r="F285" i="1"/>
  <c r="G285" i="1" s="1"/>
  <c r="E122" i="5"/>
  <c r="F176" i="1"/>
  <c r="G176" i="1" s="1"/>
  <c r="I176" i="1" s="1"/>
  <c r="E269" i="5"/>
  <c r="F136" i="1"/>
  <c r="G136" i="1" s="1"/>
  <c r="I136" i="1" s="1"/>
  <c r="E231" i="5"/>
  <c r="F116" i="1"/>
  <c r="G116" i="1" s="1"/>
  <c r="I116" i="1" s="1"/>
  <c r="E211" i="5"/>
  <c r="E233" i="5"/>
  <c r="F138" i="1"/>
  <c r="G138" i="1" s="1"/>
  <c r="I138" i="1" s="1"/>
  <c r="F250" i="1"/>
  <c r="G250" i="1" s="1"/>
  <c r="I250" i="1" s="1"/>
  <c r="E287" i="5"/>
  <c r="F40" i="1"/>
  <c r="G40" i="1" s="1"/>
  <c r="I40" i="1" s="1"/>
  <c r="E170" i="5"/>
  <c r="F29" i="1"/>
  <c r="G29" i="1" s="1"/>
  <c r="I29" i="1" s="1"/>
  <c r="E13" i="5"/>
  <c r="E61" i="5"/>
  <c r="F203" i="1"/>
  <c r="G203" i="1" s="1"/>
  <c r="K203" i="1" s="1"/>
  <c r="F306" i="1"/>
  <c r="G306" i="1" s="1"/>
  <c r="I306" i="1" s="1"/>
  <c r="E291" i="5"/>
  <c r="F191" i="1"/>
  <c r="G191" i="1" s="1"/>
  <c r="I191" i="1" s="1"/>
  <c r="E283" i="5"/>
  <c r="E272" i="5"/>
  <c r="F179" i="1"/>
  <c r="G179" i="1" s="1"/>
  <c r="I179" i="1" s="1"/>
  <c r="F152" i="1"/>
  <c r="G152" i="1" s="1"/>
  <c r="I152" i="1" s="1"/>
  <c r="E247" i="5"/>
  <c r="F263" i="1"/>
  <c r="G263" i="1" s="1"/>
  <c r="E101" i="5"/>
  <c r="E217" i="5"/>
  <c r="F122" i="1"/>
  <c r="G122" i="1" s="1"/>
  <c r="I122" i="1" s="1"/>
  <c r="F69" i="1"/>
  <c r="G69" i="1" s="1"/>
  <c r="I69" i="1" s="1"/>
  <c r="E43" i="5"/>
  <c r="F240" i="1"/>
  <c r="G240" i="1" s="1"/>
  <c r="E84" i="5"/>
  <c r="F220" i="1"/>
  <c r="G220" i="1" s="1"/>
  <c r="J220" i="1" s="1"/>
  <c r="E72" i="5"/>
  <c r="F334" i="1"/>
  <c r="G334" i="1" s="1"/>
  <c r="J334" i="1" s="1"/>
  <c r="E301" i="5"/>
  <c r="F269" i="1"/>
  <c r="G269" i="1" s="1"/>
  <c r="E107" i="5"/>
  <c r="F146" i="1"/>
  <c r="G146" i="1" s="1"/>
  <c r="I146" i="1" s="1"/>
  <c r="E241" i="5"/>
  <c r="F297" i="1"/>
  <c r="G297" i="1" s="1"/>
  <c r="J297" i="1" s="1"/>
  <c r="E132" i="5"/>
  <c r="F99" i="1"/>
  <c r="G99" i="1" s="1"/>
  <c r="I99" i="1" s="1"/>
  <c r="E194" i="5"/>
  <c r="F268" i="1"/>
  <c r="G268" i="1" s="1"/>
  <c r="E106" i="5"/>
  <c r="E124" i="5"/>
  <c r="F287" i="1"/>
  <c r="G287" i="1" s="1"/>
  <c r="I287" i="1" s="1"/>
  <c r="F74" i="1"/>
  <c r="G74" i="1" s="1"/>
  <c r="I74" i="1" s="1"/>
  <c r="E48" i="5"/>
  <c r="E66" i="5"/>
  <c r="F211" i="1"/>
  <c r="G211" i="1" s="1"/>
  <c r="F129" i="1"/>
  <c r="G129" i="1" s="1"/>
  <c r="I129" i="1" s="1"/>
  <c r="E224" i="5"/>
  <c r="F165" i="1"/>
  <c r="G165" i="1" s="1"/>
  <c r="I165" i="1" s="1"/>
  <c r="E259" i="5"/>
  <c r="F110" i="1"/>
  <c r="G110" i="1" s="1"/>
  <c r="I110" i="1" s="1"/>
  <c r="E205" i="5"/>
  <c r="F300" i="1"/>
  <c r="G300" i="1" s="1"/>
  <c r="E134" i="5"/>
  <c r="F208" i="1"/>
  <c r="G208" i="1" s="1"/>
  <c r="J208" i="1" s="1"/>
  <c r="E285" i="5"/>
  <c r="F64" i="1"/>
  <c r="G64" i="1" s="1"/>
  <c r="I64" i="1" s="1"/>
  <c r="E38" i="5"/>
  <c r="E111" i="5"/>
  <c r="F273" i="1"/>
  <c r="G273" i="1" s="1"/>
  <c r="J273" i="1" s="1"/>
  <c r="E189" i="5"/>
  <c r="F94" i="1"/>
  <c r="G94" i="1" s="1"/>
  <c r="I94" i="1" s="1"/>
  <c r="E140" i="5"/>
  <c r="F308" i="1"/>
  <c r="G308" i="1" s="1"/>
  <c r="E265" i="5"/>
  <c r="E196" i="5"/>
  <c r="E178" i="5"/>
  <c r="F34" i="1"/>
  <c r="G34" i="1" s="1"/>
  <c r="I34" i="1" s="1"/>
  <c r="F24" i="1"/>
  <c r="G24" i="1" s="1"/>
  <c r="I24" i="1" s="1"/>
  <c r="F205" i="1"/>
  <c r="G205" i="1" s="1"/>
  <c r="J205" i="1" s="1"/>
  <c r="E63" i="5"/>
  <c r="F113" i="1"/>
  <c r="G113" i="1" s="1"/>
  <c r="I113" i="1" s="1"/>
  <c r="E208" i="5"/>
  <c r="E145" i="5"/>
  <c r="F313" i="1"/>
  <c r="G313" i="1" s="1"/>
  <c r="J313" i="1" s="1"/>
  <c r="E225" i="5"/>
  <c r="F130" i="1"/>
  <c r="G130" i="1" s="1"/>
  <c r="I130" i="1" s="1"/>
  <c r="E248" i="5"/>
  <c r="F153" i="1"/>
  <c r="G153" i="1" s="1"/>
  <c r="I153" i="1" s="1"/>
  <c r="E146" i="5"/>
  <c r="F314" i="1"/>
  <c r="G314" i="1" s="1"/>
  <c r="I314" i="1" s="1"/>
  <c r="E215" i="5"/>
  <c r="F120" i="1"/>
  <c r="G120" i="1" s="1"/>
  <c r="I120" i="1" s="1"/>
  <c r="F70" i="1"/>
  <c r="G70" i="1" s="1"/>
  <c r="I70" i="1" s="1"/>
  <c r="E44" i="5"/>
  <c r="F210" i="1"/>
  <c r="G210" i="1" s="1"/>
  <c r="E65" i="5"/>
  <c r="E278" i="5"/>
  <c r="F185" i="1"/>
  <c r="G185" i="1" s="1"/>
  <c r="I185" i="1" s="1"/>
  <c r="F62" i="1"/>
  <c r="G62" i="1" s="1"/>
  <c r="I62" i="1" s="1"/>
  <c r="E36" i="5"/>
  <c r="F218" i="1"/>
  <c r="G218" i="1" s="1"/>
  <c r="E70" i="5"/>
  <c r="F36" i="1"/>
  <c r="G36" i="1" s="1"/>
  <c r="I36" i="1" s="1"/>
  <c r="E169" i="5"/>
  <c r="F75" i="1"/>
  <c r="G75" i="1" s="1"/>
  <c r="I75" i="1" s="1"/>
  <c r="E49" i="5"/>
  <c r="F253" i="1"/>
  <c r="G253" i="1" s="1"/>
  <c r="E92" i="5"/>
  <c r="F223" i="1"/>
  <c r="G223" i="1" s="1"/>
  <c r="J223" i="1" s="1"/>
  <c r="E73" i="5"/>
  <c r="E41" i="5"/>
  <c r="F67" i="1"/>
  <c r="G67" i="1" s="1"/>
  <c r="I67" i="1" s="1"/>
  <c r="E80" i="5"/>
  <c r="F232" i="1"/>
  <c r="G232" i="1" s="1"/>
  <c r="E227" i="5"/>
  <c r="F132" i="1"/>
  <c r="G132" i="1" s="1"/>
  <c r="I132" i="1" s="1"/>
  <c r="E209" i="5"/>
  <c r="F114" i="1"/>
  <c r="G114" i="1" s="1"/>
  <c r="I114" i="1" s="1"/>
  <c r="E118" i="5"/>
  <c r="F281" i="1"/>
  <c r="G281" i="1" s="1"/>
  <c r="F168" i="1"/>
  <c r="G168" i="1" s="1"/>
  <c r="I168" i="1" s="1"/>
  <c r="E261" i="5"/>
  <c r="F243" i="1"/>
  <c r="G243" i="1" s="1"/>
  <c r="J243" i="1" s="1"/>
  <c r="E86" i="5"/>
  <c r="F318" i="1"/>
  <c r="G318" i="1" s="1"/>
  <c r="I318" i="1" s="1"/>
  <c r="E148" i="5"/>
  <c r="F105" i="1"/>
  <c r="G105" i="1" s="1"/>
  <c r="I105" i="1" s="1"/>
  <c r="E200" i="5"/>
  <c r="F79" i="1"/>
  <c r="G79" i="1" s="1"/>
  <c r="I79" i="1" s="1"/>
  <c r="E174" i="5"/>
  <c r="F184" i="1"/>
  <c r="G184" i="1" s="1"/>
  <c r="I184" i="1" s="1"/>
  <c r="E277" i="5"/>
  <c r="F312" i="1"/>
  <c r="G312" i="1" s="1"/>
  <c r="I312" i="1" s="1"/>
  <c r="E144" i="5"/>
  <c r="E109" i="5"/>
  <c r="F271" i="1"/>
  <c r="G271" i="1" s="1"/>
  <c r="F284" i="1"/>
  <c r="G284" i="1" s="1"/>
  <c r="E121" i="5"/>
  <c r="E94" i="5"/>
  <c r="F124" i="1"/>
  <c r="G124" i="1" s="1"/>
  <c r="I124" i="1" s="1"/>
  <c r="E219" i="5"/>
  <c r="F255" i="1"/>
  <c r="G255" i="1" s="1"/>
  <c r="J255" i="1" s="1"/>
  <c r="E93" i="5"/>
  <c r="F156" i="1"/>
  <c r="G156" i="1" s="1"/>
  <c r="I156" i="1" s="1"/>
  <c r="E251" i="5"/>
  <c r="F25" i="1"/>
  <c r="G25" i="1" s="1"/>
  <c r="I25" i="1" s="1"/>
  <c r="E27" i="5"/>
  <c r="X41" i="1"/>
  <c r="E204" i="5"/>
  <c r="F188" i="1"/>
  <c r="G188" i="1" s="1"/>
  <c r="I188" i="1" s="1"/>
  <c r="F167" i="1"/>
  <c r="G167" i="1" s="1"/>
  <c r="I167" i="1" s="1"/>
  <c r="F85" i="1"/>
  <c r="G85" i="1" s="1"/>
  <c r="I85" i="1" s="1"/>
  <c r="E180" i="5"/>
  <c r="F229" i="1"/>
  <c r="G229" i="1" s="1"/>
  <c r="E78" i="5"/>
  <c r="F326" i="1"/>
  <c r="G326" i="1" s="1"/>
  <c r="K326" i="1" s="1"/>
  <c r="E153" i="5"/>
  <c r="F282" i="1"/>
  <c r="G282" i="1" s="1"/>
  <c r="J282" i="1" s="1"/>
  <c r="E119" i="5"/>
  <c r="F227" i="1"/>
  <c r="G227" i="1" s="1"/>
  <c r="J227" i="1" s="1"/>
  <c r="E76" i="5"/>
  <c r="F257" i="1"/>
  <c r="G257" i="1" s="1"/>
  <c r="J257" i="1" s="1"/>
  <c r="E95" i="5"/>
  <c r="E197" i="5"/>
  <c r="F102" i="1"/>
  <c r="G102" i="1" s="1"/>
  <c r="I102" i="1" s="1"/>
  <c r="E59" i="5"/>
  <c r="F199" i="1"/>
  <c r="G199" i="1" s="1"/>
  <c r="I199" i="1" s="1"/>
  <c r="F63" i="1"/>
  <c r="G63" i="1" s="1"/>
  <c r="I63" i="1" s="1"/>
  <c r="E37" i="5"/>
  <c r="F299" i="1"/>
  <c r="G299" i="1" s="1"/>
  <c r="J299" i="1" s="1"/>
  <c r="E133" i="5"/>
  <c r="F151" i="1"/>
  <c r="G151" i="1" s="1"/>
  <c r="I151" i="1" s="1"/>
  <c r="E246" i="5"/>
  <c r="F302" i="1"/>
  <c r="G302" i="1" s="1"/>
  <c r="J302" i="1" s="1"/>
  <c r="E136" i="5"/>
  <c r="F193" i="1"/>
  <c r="G193" i="1" s="1"/>
  <c r="J193" i="1" s="1"/>
  <c r="E55" i="5"/>
  <c r="E239" i="5"/>
  <c r="F144" i="1"/>
  <c r="G144" i="1" s="1"/>
  <c r="I144" i="1" s="1"/>
  <c r="E82" i="5"/>
  <c r="F234" i="1"/>
  <c r="G234" i="1" s="1"/>
  <c r="F93" i="1"/>
  <c r="G93" i="1" s="1"/>
  <c r="I93" i="1" s="1"/>
  <c r="E188" i="5"/>
  <c r="F333" i="1"/>
  <c r="G333" i="1" s="1"/>
  <c r="K333" i="1" s="1"/>
  <c r="E300" i="5"/>
  <c r="F233" i="1"/>
  <c r="G233" i="1" s="1"/>
  <c r="E81" i="5"/>
  <c r="F59" i="1"/>
  <c r="G59" i="1" s="1"/>
  <c r="I59" i="1" s="1"/>
  <c r="E33" i="5"/>
  <c r="E156" i="5"/>
  <c r="F337" i="1"/>
  <c r="G337" i="1" s="1"/>
  <c r="J337" i="1" s="1"/>
  <c r="E298" i="5"/>
  <c r="F331" i="1"/>
  <c r="G331" i="1" s="1"/>
  <c r="I331" i="1" s="1"/>
  <c r="F73" i="1"/>
  <c r="G73" i="1" s="1"/>
  <c r="I73" i="1" s="1"/>
  <c r="E47" i="5"/>
  <c r="F266" i="1"/>
  <c r="G266" i="1" s="1"/>
  <c r="E104" i="5"/>
  <c r="E229" i="5"/>
  <c r="F134" i="1"/>
  <c r="G134" i="1" s="1"/>
  <c r="I134" i="1" s="1"/>
  <c r="F55" i="1"/>
  <c r="G55" i="1" s="1"/>
  <c r="I55" i="1" s="1"/>
  <c r="E30" i="5"/>
  <c r="F332" i="1"/>
  <c r="G332" i="1" s="1"/>
  <c r="K332" i="1" s="1"/>
  <c r="E299" i="5"/>
  <c r="F139" i="1"/>
  <c r="G139" i="1" s="1"/>
  <c r="I139" i="1" s="1"/>
  <c r="E234" i="5"/>
  <c r="E125" i="5"/>
  <c r="E64" i="5"/>
  <c r="E201" i="5"/>
  <c r="F106" i="1"/>
  <c r="G106" i="1" s="1"/>
  <c r="I106" i="1" s="1"/>
  <c r="F296" i="1"/>
  <c r="G296" i="1" s="1"/>
  <c r="E131" i="5"/>
  <c r="E193" i="5"/>
  <c r="F98" i="1"/>
  <c r="G98" i="1" s="1"/>
  <c r="I98" i="1" s="1"/>
  <c r="F249" i="1"/>
  <c r="G249" i="1" s="1"/>
  <c r="E90" i="5"/>
  <c r="F38" i="1"/>
  <c r="G38" i="1" s="1"/>
  <c r="I38" i="1" s="1"/>
  <c r="E17" i="5"/>
  <c r="F265" i="1"/>
  <c r="G265" i="1" s="1"/>
  <c r="E103" i="5"/>
  <c r="F260" i="1"/>
  <c r="G260" i="1" s="1"/>
  <c r="J260" i="1" s="1"/>
  <c r="E98" i="5"/>
  <c r="F190" i="1"/>
  <c r="G190" i="1" s="1"/>
  <c r="I190" i="1" s="1"/>
  <c r="E282" i="5"/>
  <c r="F54" i="1"/>
  <c r="G54" i="1" s="1"/>
  <c r="I54" i="1" s="1"/>
  <c r="E29" i="5"/>
  <c r="E143" i="5"/>
  <c r="F311" i="1"/>
  <c r="G311" i="1" s="1"/>
  <c r="I311" i="1" s="1"/>
  <c r="F127" i="1"/>
  <c r="G127" i="1" s="1"/>
  <c r="I127" i="1" s="1"/>
  <c r="E222" i="5"/>
  <c r="F228" i="1"/>
  <c r="G228" i="1" s="1"/>
  <c r="J228" i="1" s="1"/>
  <c r="E77" i="5"/>
  <c r="E137" i="5"/>
  <c r="F304" i="1"/>
  <c r="G304" i="1" s="1"/>
  <c r="J304" i="1" s="1"/>
  <c r="F68" i="1"/>
  <c r="G68" i="1" s="1"/>
  <c r="I68" i="1" s="1"/>
  <c r="E42" i="5"/>
  <c r="F216" i="1"/>
  <c r="G216" i="1" s="1"/>
  <c r="E69" i="5"/>
  <c r="F177" i="1"/>
  <c r="G177" i="1" s="1"/>
  <c r="I177" i="1" s="1"/>
  <c r="E270" i="5"/>
  <c r="F51" i="1"/>
  <c r="G51" i="1" s="1"/>
  <c r="I51" i="1" s="1"/>
  <c r="E26" i="5"/>
  <c r="E152" i="5"/>
  <c r="F322" i="1"/>
  <c r="G322" i="1" s="1"/>
  <c r="F338" i="1"/>
  <c r="G338" i="1" s="1"/>
  <c r="K338" i="1" s="1"/>
  <c r="E157" i="5"/>
  <c r="E19" i="5"/>
  <c r="F42" i="1"/>
  <c r="G42" i="1" s="1"/>
  <c r="I42" i="1" s="1"/>
  <c r="F252" i="1"/>
  <c r="G252" i="1" s="1"/>
  <c r="E91" i="5"/>
  <c r="F107" i="1"/>
  <c r="G107" i="1" s="1"/>
  <c r="I107" i="1" s="1"/>
  <c r="E202" i="5"/>
  <c r="F65" i="1"/>
  <c r="G65" i="1" s="1"/>
  <c r="I65" i="1" s="1"/>
  <c r="E39" i="5"/>
  <c r="F31" i="1"/>
  <c r="G31" i="1" s="1"/>
  <c r="I31" i="1" s="1"/>
  <c r="E166" i="5"/>
  <c r="E46" i="5"/>
  <c r="F72" i="1"/>
  <c r="G72" i="1" s="1"/>
  <c r="I72" i="1" s="1"/>
  <c r="E56" i="5"/>
  <c r="F194" i="1"/>
  <c r="G194" i="1" s="1"/>
  <c r="I194" i="1" s="1"/>
  <c r="F92" i="1"/>
  <c r="G92" i="1" s="1"/>
  <c r="I92" i="1" s="1"/>
  <c r="E187" i="5"/>
  <c r="F330" i="1"/>
  <c r="G330" i="1" s="1"/>
  <c r="K330" i="1" s="1"/>
  <c r="E297" i="5"/>
  <c r="F32" i="1"/>
  <c r="G32" i="1" s="1"/>
  <c r="I32" i="1" s="1"/>
  <c r="E14" i="5"/>
  <c r="F280" i="1"/>
  <c r="G280" i="1" s="1"/>
  <c r="J280" i="1" s="1"/>
  <c r="E117" i="5"/>
  <c r="F81" i="1"/>
  <c r="G81" i="1" s="1"/>
  <c r="I81" i="1" s="1"/>
  <c r="E176" i="5"/>
  <c r="F305" i="1"/>
  <c r="G305" i="1" s="1"/>
  <c r="E138" i="5"/>
  <c r="F49" i="1"/>
  <c r="G49" i="1" s="1"/>
  <c r="I49" i="1" s="1"/>
  <c r="E25" i="5"/>
  <c r="E214" i="5"/>
  <c r="E151" i="5"/>
  <c r="E175" i="5"/>
  <c r="F80" i="1"/>
  <c r="G80" i="1" s="1"/>
  <c r="I80" i="1" s="1"/>
  <c r="F57" i="1"/>
  <c r="G57" i="1" s="1"/>
  <c r="I57" i="1" s="1"/>
  <c r="E31" i="5"/>
  <c r="I27" i="1"/>
  <c r="U27" i="1"/>
  <c r="F28" i="1"/>
  <c r="G28" i="1" s="1"/>
  <c r="E12" i="5"/>
  <c r="F71" i="1"/>
  <c r="G71" i="1" s="1"/>
  <c r="I71" i="1" s="1"/>
  <c r="E45" i="5"/>
  <c r="F39" i="1"/>
  <c r="G39" i="1" s="1"/>
  <c r="I39" i="1" s="1"/>
  <c r="E18" i="5"/>
  <c r="F307" i="1"/>
  <c r="G307" i="1" s="1"/>
  <c r="J307" i="1" s="1"/>
  <c r="E139" i="5"/>
  <c r="F155" i="1"/>
  <c r="G155" i="1" s="1"/>
  <c r="I155" i="1" s="1"/>
  <c r="E250" i="5"/>
  <c r="F178" i="1"/>
  <c r="G178" i="1" s="1"/>
  <c r="I178" i="1" s="1"/>
  <c r="E271" i="5"/>
  <c r="F23" i="1"/>
  <c r="G23" i="1" s="1"/>
  <c r="I23" i="1" s="1"/>
  <c r="E162" i="5"/>
  <c r="F164" i="1"/>
  <c r="G164" i="1" s="1"/>
  <c r="U164" i="1" s="1"/>
  <c r="E53" i="5"/>
  <c r="F171" i="1"/>
  <c r="G171" i="1" s="1"/>
  <c r="I171" i="1" s="1"/>
  <c r="E264" i="5"/>
  <c r="F241" i="1"/>
  <c r="G241" i="1" s="1"/>
  <c r="J241" i="1" s="1"/>
  <c r="E85" i="5"/>
  <c r="F61" i="1"/>
  <c r="G61" i="1" s="1"/>
  <c r="I61" i="1" s="1"/>
  <c r="E35" i="5"/>
  <c r="F291" i="1"/>
  <c r="G291" i="1" s="1"/>
  <c r="J291" i="1" s="1"/>
  <c r="E127" i="5"/>
  <c r="F147" i="1"/>
  <c r="G147" i="1" s="1"/>
  <c r="I147" i="1" s="1"/>
  <c r="E242" i="5"/>
  <c r="E20" i="5"/>
  <c r="F43" i="1"/>
  <c r="G43" i="1" s="1"/>
  <c r="I43" i="1" s="1"/>
  <c r="E120" i="5"/>
  <c r="F283" i="1"/>
  <c r="G283" i="1" s="1"/>
  <c r="J283" i="1" s="1"/>
  <c r="E158" i="5"/>
  <c r="F339" i="1"/>
  <c r="G339" i="1" s="1"/>
  <c r="K339" i="1" s="1"/>
  <c r="E161" i="5"/>
  <c r="F21" i="1"/>
  <c r="G21" i="1" s="1"/>
  <c r="I21" i="1" s="1"/>
  <c r="F327" i="1"/>
  <c r="G327" i="1" s="1"/>
  <c r="J327" i="1" s="1"/>
  <c r="E154" i="5"/>
  <c r="F329" i="1"/>
  <c r="G329" i="1" s="1"/>
  <c r="I329" i="1" s="1"/>
  <c r="E296" i="5"/>
  <c r="E32" i="5"/>
  <c r="F58" i="1"/>
  <c r="G58" i="1" s="1"/>
  <c r="I58" i="1" s="1"/>
  <c r="F230" i="1"/>
  <c r="G230" i="1" s="1"/>
  <c r="E79" i="5"/>
  <c r="X37" i="1"/>
  <c r="X40" i="1"/>
  <c r="X36" i="1"/>
  <c r="X39" i="1"/>
  <c r="E195" i="5"/>
  <c r="X38" i="1"/>
  <c r="F340" i="1"/>
  <c r="G340" i="1" s="1"/>
  <c r="K340" i="1" s="1"/>
  <c r="E159" i="5"/>
  <c r="AT365" i="6"/>
  <c r="AS365" i="6" s="1"/>
  <c r="AR365" i="6" s="1"/>
  <c r="AQ365" i="6" s="1"/>
  <c r="AP365" i="6" s="1"/>
  <c r="AO365" i="6" s="1"/>
  <c r="AN365" i="6" s="1"/>
  <c r="AM365" i="6" s="1"/>
  <c r="AL365" i="6" s="1"/>
  <c r="AC365" i="6"/>
  <c r="K365" i="6"/>
  <c r="AS364" i="6"/>
  <c r="AR364" i="6" s="1"/>
  <c r="AQ364" i="6" s="1"/>
  <c r="AP364" i="6" s="1"/>
  <c r="AO364" i="6" s="1"/>
  <c r="AN364" i="6" s="1"/>
  <c r="AM364" i="6" s="1"/>
  <c r="AL364" i="6" s="1"/>
  <c r="AT364" i="6"/>
  <c r="AC364" i="6"/>
  <c r="K364" i="6"/>
  <c r="AT362" i="6"/>
  <c r="AS362" i="6" s="1"/>
  <c r="AR362" i="6" s="1"/>
  <c r="AQ362" i="6" s="1"/>
  <c r="AP362" i="6" s="1"/>
  <c r="AO362" i="6" s="1"/>
  <c r="AN362" i="6" s="1"/>
  <c r="AM362" i="6" s="1"/>
  <c r="AL362" i="6" s="1"/>
  <c r="AC362" i="6"/>
  <c r="K362" i="6"/>
  <c r="K363" i="6"/>
  <c r="AC363" i="6"/>
  <c r="AF362" i="6"/>
  <c r="AT363" i="6"/>
  <c r="AS363" i="6" s="1"/>
  <c r="AR363" i="6" s="1"/>
  <c r="AQ363" i="6" s="1"/>
  <c r="AP363" i="6" s="1"/>
  <c r="AO363" i="6" s="1"/>
  <c r="AN363" i="6" s="1"/>
  <c r="AM363" i="6" s="1"/>
  <c r="AL363" i="6" s="1"/>
  <c r="G35" i="4"/>
  <c r="G37" i="4"/>
  <c r="G32" i="4"/>
  <c r="G47" i="4"/>
  <c r="G25" i="4"/>
  <c r="E182" i="5"/>
  <c r="F87" i="1"/>
  <c r="G87" i="1" s="1"/>
  <c r="I87" i="1" s="1"/>
  <c r="F175" i="1"/>
  <c r="G175" i="1" s="1"/>
  <c r="I175" i="1" s="1"/>
  <c r="E268" i="5"/>
  <c r="E160" i="5"/>
  <c r="F343" i="1"/>
  <c r="G343" i="1" s="1"/>
  <c r="K343" i="1" s="1"/>
  <c r="I293" i="1"/>
  <c r="M293" i="1"/>
  <c r="F115" i="1"/>
  <c r="G115" i="1" s="1"/>
  <c r="I115" i="1" s="1"/>
  <c r="E210" i="5"/>
  <c r="F84" i="1"/>
  <c r="G84" i="1" s="1"/>
  <c r="I84" i="1" s="1"/>
  <c r="E179" i="5"/>
  <c r="F111" i="1"/>
  <c r="G111" i="1" s="1"/>
  <c r="I111" i="1" s="1"/>
  <c r="E206" i="5"/>
  <c r="F310" i="1"/>
  <c r="G310" i="1" s="1"/>
  <c r="E142" i="5"/>
  <c r="F141" i="1"/>
  <c r="G141" i="1" s="1"/>
  <c r="I141" i="1" s="1"/>
  <c r="E236" i="5"/>
  <c r="I267" i="1"/>
  <c r="M267" i="1"/>
  <c r="I316" i="1"/>
  <c r="I219" i="1"/>
  <c r="M219" i="1"/>
  <c r="I295" i="1"/>
  <c r="M295" i="1"/>
  <c r="M261" i="1"/>
  <c r="I261" i="1"/>
  <c r="AI223" i="6"/>
  <c r="AJ223" i="6"/>
  <c r="AK223" i="6"/>
  <c r="AK146" i="6"/>
  <c r="AI146" i="6"/>
  <c r="AJ146" i="6"/>
  <c r="AI267" i="6"/>
  <c r="AK267" i="6"/>
  <c r="AJ267" i="6"/>
  <c r="AC76" i="6"/>
  <c r="H76" i="6"/>
  <c r="AF76" i="6"/>
  <c r="AT286" i="6"/>
  <c r="AS286" i="6"/>
  <c r="AR286" i="6" s="1"/>
  <c r="AQ286" i="6" s="1"/>
  <c r="AP286" i="6" s="1"/>
  <c r="AO286" i="6" s="1"/>
  <c r="AN286" i="6" s="1"/>
  <c r="AM286" i="6" s="1"/>
  <c r="AL286" i="6" s="1"/>
  <c r="AT174" i="6"/>
  <c r="AS174" i="6" s="1"/>
  <c r="AR174" i="6" s="1"/>
  <c r="AQ174" i="6" s="1"/>
  <c r="AP174" i="6" s="1"/>
  <c r="AO174" i="6" s="1"/>
  <c r="AN174" i="6" s="1"/>
  <c r="AM174" i="6" s="1"/>
  <c r="AL174" i="6" s="1"/>
  <c r="AT341" i="6"/>
  <c r="AS341" i="6" s="1"/>
  <c r="AR341" i="6" s="1"/>
  <c r="AQ341" i="6" s="1"/>
  <c r="AP341" i="6" s="1"/>
  <c r="AO341" i="6" s="1"/>
  <c r="AN341" i="6" s="1"/>
  <c r="AM341" i="6" s="1"/>
  <c r="AL341" i="6" s="1"/>
  <c r="AK51" i="6"/>
  <c r="AI51" i="6"/>
  <c r="AJ51" i="6"/>
  <c r="AI114" i="6"/>
  <c r="AT58" i="6"/>
  <c r="AS58" i="6"/>
  <c r="AR58" i="6" s="1"/>
  <c r="AQ58" i="6" s="1"/>
  <c r="AP58" i="6" s="1"/>
  <c r="AO58" i="6" s="1"/>
  <c r="AN58" i="6" s="1"/>
  <c r="AM58" i="6" s="1"/>
  <c r="AL58" i="6" s="1"/>
  <c r="AT268" i="6"/>
  <c r="AS268" i="6" s="1"/>
  <c r="AR268" i="6" s="1"/>
  <c r="AQ268" i="6" s="1"/>
  <c r="AP268" i="6" s="1"/>
  <c r="AO268" i="6" s="1"/>
  <c r="AN268" i="6" s="1"/>
  <c r="AM268" i="6" s="1"/>
  <c r="AL268" i="6" s="1"/>
  <c r="AT316" i="6"/>
  <c r="AS316" i="6" s="1"/>
  <c r="AR316" i="6" s="1"/>
  <c r="AQ316" i="6" s="1"/>
  <c r="AP316" i="6" s="1"/>
  <c r="AO316" i="6" s="1"/>
  <c r="AN316" i="6" s="1"/>
  <c r="AM316" i="6" s="1"/>
  <c r="AL316" i="6" s="1"/>
  <c r="AT304" i="6"/>
  <c r="AS304" i="6" s="1"/>
  <c r="AR304" i="6" s="1"/>
  <c r="AQ304" i="6" s="1"/>
  <c r="AP304" i="6" s="1"/>
  <c r="AO304" i="6" s="1"/>
  <c r="AN304" i="6" s="1"/>
  <c r="AM304" i="6" s="1"/>
  <c r="AL304" i="6" s="1"/>
  <c r="AT305" i="6"/>
  <c r="AS305" i="6" s="1"/>
  <c r="AR305" i="6" s="1"/>
  <c r="AQ305" i="6" s="1"/>
  <c r="AP305" i="6" s="1"/>
  <c r="AO305" i="6" s="1"/>
  <c r="AN305" i="6" s="1"/>
  <c r="AM305" i="6" s="1"/>
  <c r="AL305" i="6" s="1"/>
  <c r="BL109" i="6"/>
  <c r="BL60" i="6"/>
  <c r="BL98" i="6"/>
  <c r="AU327" i="6"/>
  <c r="BL33" i="6"/>
  <c r="BL54" i="6"/>
  <c r="BL6" i="6"/>
  <c r="AU89" i="6"/>
  <c r="BL38" i="6"/>
  <c r="BL46" i="6"/>
  <c r="BL112" i="6"/>
  <c r="BL5" i="6"/>
  <c r="AU50" i="6"/>
  <c r="BL78" i="6"/>
  <c r="AU308" i="6"/>
  <c r="AT308" i="6" s="1"/>
  <c r="AS308" i="6" s="1"/>
  <c r="AR308" i="6" s="1"/>
  <c r="AQ308" i="6" s="1"/>
  <c r="AP308" i="6" s="1"/>
  <c r="AO308" i="6" s="1"/>
  <c r="AN308" i="6" s="1"/>
  <c r="AM308" i="6" s="1"/>
  <c r="AL308" i="6" s="1"/>
  <c r="BL122" i="6"/>
  <c r="BL27" i="6"/>
  <c r="AU197" i="6"/>
  <c r="BL75" i="6"/>
  <c r="BL76" i="6"/>
  <c r="BL43" i="6"/>
  <c r="AU90" i="6"/>
  <c r="AT90" i="6" s="1"/>
  <c r="AS90" i="6" s="1"/>
  <c r="AR90" i="6" s="1"/>
  <c r="AQ90" i="6" s="1"/>
  <c r="AP90" i="6" s="1"/>
  <c r="AO90" i="6" s="1"/>
  <c r="AN90" i="6" s="1"/>
  <c r="AM90" i="6" s="1"/>
  <c r="AL90" i="6" s="1"/>
  <c r="AU194" i="6"/>
  <c r="BL90" i="6"/>
  <c r="BL70" i="6"/>
  <c r="AU22" i="6"/>
  <c r="AU127" i="6"/>
  <c r="BL96" i="6"/>
  <c r="BL114" i="6"/>
  <c r="BL77" i="6"/>
  <c r="BL21" i="6"/>
  <c r="BL19" i="6"/>
  <c r="BL106" i="6"/>
  <c r="BL41" i="6"/>
  <c r="BL48" i="6"/>
  <c r="BL15" i="6"/>
  <c r="BL4" i="6"/>
  <c r="AU100" i="6"/>
  <c r="AT100" i="6" s="1"/>
  <c r="AS100" i="6" s="1"/>
  <c r="AR100" i="6" s="1"/>
  <c r="AQ100" i="6" s="1"/>
  <c r="AP100" i="6" s="1"/>
  <c r="AO100" i="6" s="1"/>
  <c r="AN100" i="6" s="1"/>
  <c r="AM100" i="6" s="1"/>
  <c r="AL100" i="6" s="1"/>
  <c r="BL32" i="6"/>
  <c r="BL53" i="6"/>
  <c r="AU86" i="6"/>
  <c r="AT86" i="6" s="1"/>
  <c r="AS86" i="6" s="1"/>
  <c r="AR86" i="6" s="1"/>
  <c r="AQ86" i="6" s="1"/>
  <c r="AP86" i="6" s="1"/>
  <c r="AO86" i="6" s="1"/>
  <c r="AN86" i="6" s="1"/>
  <c r="AM86" i="6" s="1"/>
  <c r="AL86" i="6" s="1"/>
  <c r="AU128" i="6"/>
  <c r="BL28" i="6"/>
  <c r="AU62" i="6"/>
  <c r="AT62" i="6" s="1"/>
  <c r="AS62" i="6" s="1"/>
  <c r="AR62" i="6" s="1"/>
  <c r="AQ62" i="6" s="1"/>
  <c r="AP62" i="6" s="1"/>
  <c r="AO62" i="6" s="1"/>
  <c r="AN62" i="6" s="1"/>
  <c r="AM62" i="6" s="1"/>
  <c r="AL62" i="6" s="1"/>
  <c r="AU173" i="6"/>
  <c r="AT173" i="6" s="1"/>
  <c r="AS173" i="6" s="1"/>
  <c r="AR173" i="6" s="1"/>
  <c r="AQ173" i="6" s="1"/>
  <c r="AP173" i="6" s="1"/>
  <c r="AO173" i="6" s="1"/>
  <c r="AN173" i="6" s="1"/>
  <c r="AM173" i="6" s="1"/>
  <c r="AL173" i="6" s="1"/>
  <c r="AU249" i="6"/>
  <c r="AU154" i="6"/>
  <c r="AT154" i="6" s="1"/>
  <c r="AS154" i="6" s="1"/>
  <c r="AR154" i="6" s="1"/>
  <c r="AQ154" i="6" s="1"/>
  <c r="AP154" i="6" s="1"/>
  <c r="AO154" i="6" s="1"/>
  <c r="AN154" i="6" s="1"/>
  <c r="AM154" i="6" s="1"/>
  <c r="AL154" i="6" s="1"/>
  <c r="AU88" i="6"/>
  <c r="AT88" i="6" s="1"/>
  <c r="AS88" i="6" s="1"/>
  <c r="AR88" i="6" s="1"/>
  <c r="AQ88" i="6" s="1"/>
  <c r="AP88" i="6" s="1"/>
  <c r="AO88" i="6" s="1"/>
  <c r="AN88" i="6" s="1"/>
  <c r="AM88" i="6" s="1"/>
  <c r="AL88" i="6" s="1"/>
  <c r="BL36" i="6"/>
  <c r="AU254" i="6"/>
  <c r="BL16" i="6"/>
  <c r="AU120" i="6"/>
  <c r="AU226" i="6"/>
  <c r="AU354" i="6"/>
  <c r="AU110" i="6"/>
  <c r="AU116" i="6"/>
  <c r="AU94" i="6"/>
  <c r="AU136" i="6"/>
  <c r="AU348" i="6"/>
  <c r="AU102" i="6"/>
  <c r="AT102" i="6" s="1"/>
  <c r="AS102" i="6" s="1"/>
  <c r="AR102" i="6" s="1"/>
  <c r="AQ102" i="6" s="1"/>
  <c r="AP102" i="6" s="1"/>
  <c r="AO102" i="6" s="1"/>
  <c r="AN102" i="6" s="1"/>
  <c r="AM102" i="6" s="1"/>
  <c r="AL102" i="6" s="1"/>
  <c r="AU172" i="6"/>
  <c r="AU96" i="6"/>
  <c r="AU92" i="6"/>
  <c r="AT92" i="6" s="1"/>
  <c r="AS92" i="6" s="1"/>
  <c r="AR92" i="6" s="1"/>
  <c r="AQ92" i="6" s="1"/>
  <c r="AP92" i="6" s="1"/>
  <c r="AO92" i="6" s="1"/>
  <c r="AN92" i="6" s="1"/>
  <c r="AM92" i="6" s="1"/>
  <c r="AL92" i="6" s="1"/>
  <c r="AU124" i="6"/>
  <c r="AU142" i="6"/>
  <c r="AU351" i="6"/>
  <c r="AU160" i="6"/>
  <c r="AU166" i="6"/>
  <c r="AU350" i="6"/>
  <c r="AT350" i="6" s="1"/>
  <c r="AS350" i="6" s="1"/>
  <c r="AR350" i="6" s="1"/>
  <c r="AQ350" i="6" s="1"/>
  <c r="AP350" i="6" s="1"/>
  <c r="AO350" i="6" s="1"/>
  <c r="AN350" i="6" s="1"/>
  <c r="AM350" i="6" s="1"/>
  <c r="AL350" i="6" s="1"/>
  <c r="AU242" i="6"/>
  <c r="AT242" i="6" s="1"/>
  <c r="AS242" i="6" s="1"/>
  <c r="AR242" i="6" s="1"/>
  <c r="AQ242" i="6" s="1"/>
  <c r="AP242" i="6" s="1"/>
  <c r="AO242" i="6" s="1"/>
  <c r="AN242" i="6" s="1"/>
  <c r="AM242" i="6" s="1"/>
  <c r="AL242" i="6" s="1"/>
  <c r="AU168" i="6"/>
  <c r="AT168" i="6" s="1"/>
  <c r="AS168" i="6" s="1"/>
  <c r="AR168" i="6" s="1"/>
  <c r="AQ168" i="6" s="1"/>
  <c r="AP168" i="6" s="1"/>
  <c r="AO168" i="6" s="1"/>
  <c r="AN168" i="6" s="1"/>
  <c r="AM168" i="6" s="1"/>
  <c r="AL168" i="6" s="1"/>
  <c r="AU275" i="6"/>
  <c r="AU144" i="6"/>
  <c r="AT144" i="6" s="1"/>
  <c r="AS144" i="6" s="1"/>
  <c r="AR144" i="6" s="1"/>
  <c r="AQ144" i="6" s="1"/>
  <c r="AP144" i="6" s="1"/>
  <c r="AO144" i="6" s="1"/>
  <c r="AN144" i="6" s="1"/>
  <c r="AM144" i="6" s="1"/>
  <c r="AL144" i="6" s="1"/>
  <c r="AU108" i="6"/>
  <c r="AU41" i="6"/>
  <c r="AT41" i="6" s="1"/>
  <c r="AS41" i="6" s="1"/>
  <c r="AR41" i="6" s="1"/>
  <c r="AQ41" i="6" s="1"/>
  <c r="AP41" i="6" s="1"/>
  <c r="AO41" i="6" s="1"/>
  <c r="AN41" i="6" s="1"/>
  <c r="AM41" i="6" s="1"/>
  <c r="AL41" i="6" s="1"/>
  <c r="BL97" i="6"/>
  <c r="AU63" i="6"/>
  <c r="AU39" i="6"/>
  <c r="BL81" i="6"/>
  <c r="AU301" i="6"/>
  <c r="AT301" i="6" s="1"/>
  <c r="AS301" i="6" s="1"/>
  <c r="AR301" i="6" s="1"/>
  <c r="AQ301" i="6" s="1"/>
  <c r="AP301" i="6" s="1"/>
  <c r="AO301" i="6" s="1"/>
  <c r="AN301" i="6" s="1"/>
  <c r="AM301" i="6" s="1"/>
  <c r="AL301" i="6" s="1"/>
  <c r="AU27" i="6"/>
  <c r="BL93" i="6"/>
  <c r="AU91" i="6"/>
  <c r="AU73" i="6"/>
  <c r="AT73" i="6" s="1"/>
  <c r="AS73" i="6" s="1"/>
  <c r="AR73" i="6" s="1"/>
  <c r="AQ73" i="6" s="1"/>
  <c r="AP73" i="6" s="1"/>
  <c r="AO73" i="6" s="1"/>
  <c r="AN73" i="6" s="1"/>
  <c r="AM73" i="6" s="1"/>
  <c r="AL73" i="6" s="1"/>
  <c r="BL25" i="6"/>
  <c r="AU145" i="6"/>
  <c r="AT145" i="6" s="1"/>
  <c r="AS145" i="6" s="1"/>
  <c r="AR145" i="6" s="1"/>
  <c r="AQ145" i="6" s="1"/>
  <c r="AP145" i="6" s="1"/>
  <c r="AO145" i="6" s="1"/>
  <c r="AN145" i="6" s="1"/>
  <c r="AM145" i="6" s="1"/>
  <c r="AL145" i="6" s="1"/>
  <c r="AU221" i="6"/>
  <c r="AT221" i="6" s="1"/>
  <c r="AS221" i="6" s="1"/>
  <c r="AR221" i="6" s="1"/>
  <c r="AQ221" i="6" s="1"/>
  <c r="AP221" i="6" s="1"/>
  <c r="AO221" i="6" s="1"/>
  <c r="AN221" i="6" s="1"/>
  <c r="AM221" i="6" s="1"/>
  <c r="AL221" i="6" s="1"/>
  <c r="AU335" i="6"/>
  <c r="AU162" i="6"/>
  <c r="AU235" i="6"/>
  <c r="AU358" i="6"/>
  <c r="AU112" i="6"/>
  <c r="AU236" i="6"/>
  <c r="AU346" i="6"/>
  <c r="AT346" i="6" s="1"/>
  <c r="AS346" i="6" s="1"/>
  <c r="AR346" i="6" s="1"/>
  <c r="AQ346" i="6" s="1"/>
  <c r="AP346" i="6" s="1"/>
  <c r="AO346" i="6" s="1"/>
  <c r="AN346" i="6" s="1"/>
  <c r="AM346" i="6" s="1"/>
  <c r="AL346" i="6" s="1"/>
  <c r="BL113" i="6"/>
  <c r="BL34" i="6"/>
  <c r="BL14" i="6"/>
  <c r="BL89" i="6"/>
  <c r="BL11" i="6"/>
  <c r="AU117" i="6"/>
  <c r="BL94" i="6"/>
  <c r="BL31" i="6"/>
  <c r="BL44" i="6"/>
  <c r="BL47" i="6"/>
  <c r="BL12" i="6"/>
  <c r="AU170" i="6"/>
  <c r="AU70" i="6"/>
  <c r="AT70" i="6" s="1"/>
  <c r="AS70" i="6" s="1"/>
  <c r="AR70" i="6" s="1"/>
  <c r="AQ70" i="6" s="1"/>
  <c r="AP70" i="6" s="1"/>
  <c r="AO70" i="6" s="1"/>
  <c r="AN70" i="6" s="1"/>
  <c r="AM70" i="6" s="1"/>
  <c r="AL70" i="6" s="1"/>
  <c r="BL86" i="6"/>
  <c r="BL67" i="6"/>
  <c r="BL9" i="6"/>
  <c r="AU123" i="6"/>
  <c r="AT123" i="6" s="1"/>
  <c r="AS123" i="6" s="1"/>
  <c r="AR123" i="6" s="1"/>
  <c r="AQ123" i="6" s="1"/>
  <c r="AP123" i="6" s="1"/>
  <c r="AO123" i="6" s="1"/>
  <c r="AN123" i="6" s="1"/>
  <c r="AM123" i="6" s="1"/>
  <c r="AL123" i="6" s="1"/>
  <c r="BL92" i="6"/>
  <c r="AU126" i="6"/>
  <c r="AU337" i="6"/>
  <c r="AU187" i="6"/>
  <c r="AU361" i="6"/>
  <c r="AT361" i="6" s="1"/>
  <c r="AS361" i="6" s="1"/>
  <c r="AR361" i="6" s="1"/>
  <c r="AQ361" i="6" s="1"/>
  <c r="AP361" i="6" s="1"/>
  <c r="AO361" i="6" s="1"/>
  <c r="AN361" i="6" s="1"/>
  <c r="AM361" i="6" s="1"/>
  <c r="AL361" i="6" s="1"/>
  <c r="AI361" i="6" s="1"/>
  <c r="AU148" i="6"/>
  <c r="BL3" i="6"/>
  <c r="AU176" i="6"/>
  <c r="BL79" i="6"/>
  <c r="BL69" i="6"/>
  <c r="BL40" i="6"/>
  <c r="BL105" i="6"/>
  <c r="AU48" i="6"/>
  <c r="BL110" i="6"/>
  <c r="BL45" i="6"/>
  <c r="AU177" i="6"/>
  <c r="AU278" i="6"/>
  <c r="AU280" i="6"/>
  <c r="BL102" i="6"/>
  <c r="BL49" i="6"/>
  <c r="BL55" i="6"/>
  <c r="BL108" i="6"/>
  <c r="AU292" i="6"/>
  <c r="AU230" i="6"/>
  <c r="AT230" i="6" s="1"/>
  <c r="AU333" i="6"/>
  <c r="AU360" i="6"/>
  <c r="AU156" i="6"/>
  <c r="AU164" i="6"/>
  <c r="AU200" i="6"/>
  <c r="BL61" i="6"/>
  <c r="BL99" i="6"/>
  <c r="BL42" i="6"/>
  <c r="BL2" i="6"/>
  <c r="BL121" i="6"/>
  <c r="AU61" i="6"/>
  <c r="AT61" i="6" s="1"/>
  <c r="AS61" i="6" s="1"/>
  <c r="AR61" i="6" s="1"/>
  <c r="AQ61" i="6" s="1"/>
  <c r="AP61" i="6" s="1"/>
  <c r="AO61" i="6" s="1"/>
  <c r="AN61" i="6" s="1"/>
  <c r="AM61" i="6" s="1"/>
  <c r="AL61" i="6" s="1"/>
  <c r="BL68" i="6"/>
  <c r="BL66" i="6"/>
  <c r="BL82" i="6"/>
  <c r="BL57" i="6"/>
  <c r="BL7" i="6"/>
  <c r="BL118" i="6"/>
  <c r="BL80" i="6"/>
  <c r="AU244" i="6"/>
  <c r="AU344" i="6"/>
  <c r="AU98" i="6"/>
  <c r="AT98" i="6" s="1"/>
  <c r="AS98" i="6" s="1"/>
  <c r="AR98" i="6" s="1"/>
  <c r="AQ98" i="6" s="1"/>
  <c r="AP98" i="6" s="1"/>
  <c r="AO98" i="6" s="1"/>
  <c r="AN98" i="6" s="1"/>
  <c r="AM98" i="6" s="1"/>
  <c r="AL98" i="6" s="1"/>
  <c r="AU163" i="6"/>
  <c r="AU317" i="6"/>
  <c r="AU79" i="6"/>
  <c r="AT79" i="6" s="1"/>
  <c r="AS79" i="6" s="1"/>
  <c r="AR79" i="6" s="1"/>
  <c r="AQ79" i="6" s="1"/>
  <c r="AP79" i="6" s="1"/>
  <c r="AO79" i="6" s="1"/>
  <c r="AN79" i="6" s="1"/>
  <c r="AM79" i="6" s="1"/>
  <c r="AL79" i="6" s="1"/>
  <c r="AU359" i="6"/>
  <c r="AT359" i="6" s="1"/>
  <c r="AS359" i="6" s="1"/>
  <c r="AR359" i="6" s="1"/>
  <c r="AQ359" i="6" s="1"/>
  <c r="AP359" i="6" s="1"/>
  <c r="AO359" i="6" s="1"/>
  <c r="AN359" i="6" s="1"/>
  <c r="AM359" i="6" s="1"/>
  <c r="AL359" i="6" s="1"/>
  <c r="AU158" i="6"/>
  <c r="AT158" i="6" s="1"/>
  <c r="AS158" i="6" s="1"/>
  <c r="AR158" i="6" s="1"/>
  <c r="AQ158" i="6" s="1"/>
  <c r="AP158" i="6" s="1"/>
  <c r="AO158" i="6" s="1"/>
  <c r="AN158" i="6" s="1"/>
  <c r="AM158" i="6" s="1"/>
  <c r="AL158" i="6" s="1"/>
  <c r="AU134" i="6"/>
  <c r="BL8" i="6"/>
  <c r="BL115" i="6"/>
  <c r="BL85" i="6"/>
  <c r="BL52" i="6"/>
  <c r="BL24" i="6"/>
  <c r="BL91" i="6"/>
  <c r="BL83" i="6"/>
  <c r="BL23" i="6"/>
  <c r="AU107" i="6"/>
  <c r="BL84" i="6"/>
  <c r="BL35" i="6"/>
  <c r="AU135" i="6"/>
  <c r="BL88" i="6"/>
  <c r="BL20" i="6"/>
  <c r="AU265" i="6"/>
  <c r="AU277" i="6"/>
  <c r="AU306" i="6"/>
  <c r="AU36" i="6"/>
  <c r="AU298" i="6"/>
  <c r="AU132" i="6"/>
  <c r="AU353" i="6"/>
  <c r="AU140" i="6"/>
  <c r="BL51" i="6"/>
  <c r="BL13" i="6"/>
  <c r="AU175" i="6"/>
  <c r="BL101" i="6"/>
  <c r="BL87" i="6"/>
  <c r="BL56" i="6"/>
  <c r="BL107" i="6"/>
  <c r="AU83" i="6"/>
  <c r="AT83" i="6" s="1"/>
  <c r="AS83" i="6" s="1"/>
  <c r="AR83" i="6" s="1"/>
  <c r="AQ83" i="6" s="1"/>
  <c r="AP83" i="6" s="1"/>
  <c r="AO83" i="6" s="1"/>
  <c r="AN83" i="6" s="1"/>
  <c r="AM83" i="6" s="1"/>
  <c r="AL83" i="6" s="1"/>
  <c r="BL37" i="6"/>
  <c r="BL18" i="6"/>
  <c r="BL39" i="6"/>
  <c r="BL100" i="6"/>
  <c r="BL63" i="6"/>
  <c r="AU69" i="6"/>
  <c r="BL104" i="6"/>
  <c r="BL10" i="6"/>
  <c r="AU215" i="6"/>
  <c r="AU352" i="6"/>
  <c r="AU342" i="6"/>
  <c r="AU347" i="6"/>
  <c r="AS347" i="6" s="1"/>
  <c r="AR347" i="6" s="1"/>
  <c r="AQ347" i="6" s="1"/>
  <c r="AP347" i="6" s="1"/>
  <c r="AO347" i="6" s="1"/>
  <c r="AN347" i="6" s="1"/>
  <c r="AM347" i="6" s="1"/>
  <c r="AL347" i="6" s="1"/>
  <c r="BL26" i="6"/>
  <c r="BL117" i="6"/>
  <c r="BL103" i="6"/>
  <c r="BL72" i="6"/>
  <c r="BL95" i="6"/>
  <c r="BL58" i="6"/>
  <c r="AU38" i="6"/>
  <c r="AU296" i="6"/>
  <c r="AT296" i="6" s="1"/>
  <c r="AS296" i="6" s="1"/>
  <c r="AR296" i="6" s="1"/>
  <c r="AQ296" i="6" s="1"/>
  <c r="AP296" i="6" s="1"/>
  <c r="AO296" i="6" s="1"/>
  <c r="AN296" i="6" s="1"/>
  <c r="AM296" i="6" s="1"/>
  <c r="AL296" i="6" s="1"/>
  <c r="AU139" i="6"/>
  <c r="BL73" i="6"/>
  <c r="BL65" i="6"/>
  <c r="AU202" i="6"/>
  <c r="BL116" i="6"/>
  <c r="BL62" i="6"/>
  <c r="BL17" i="6"/>
  <c r="AU228" i="6"/>
  <c r="AU237" i="6"/>
  <c r="BL120" i="6"/>
  <c r="BL29" i="6"/>
  <c r="AU256" i="6"/>
  <c r="AT256" i="6" s="1"/>
  <c r="AS256" i="6" s="1"/>
  <c r="AR256" i="6" s="1"/>
  <c r="AQ256" i="6" s="1"/>
  <c r="AP256" i="6" s="1"/>
  <c r="AO256" i="6" s="1"/>
  <c r="AN256" i="6" s="1"/>
  <c r="AM256" i="6" s="1"/>
  <c r="AL256" i="6" s="1"/>
  <c r="AU190" i="6"/>
  <c r="AU118" i="6"/>
  <c r="AU270" i="6"/>
  <c r="AU266" i="6"/>
  <c r="AU66" i="6"/>
  <c r="AU345" i="6"/>
  <c r="AT345" i="6" s="1"/>
  <c r="AS345" i="6" s="1"/>
  <c r="AR345" i="6" s="1"/>
  <c r="AQ345" i="6" s="1"/>
  <c r="AP345" i="6" s="1"/>
  <c r="AO345" i="6" s="1"/>
  <c r="AN345" i="6" s="1"/>
  <c r="AM345" i="6" s="1"/>
  <c r="AL345" i="6" s="1"/>
  <c r="AU150" i="6"/>
  <c r="AT150" i="6" s="1"/>
  <c r="AS150" i="6" s="1"/>
  <c r="AR150" i="6" s="1"/>
  <c r="AQ150" i="6" s="1"/>
  <c r="AP150" i="6" s="1"/>
  <c r="AO150" i="6" s="1"/>
  <c r="AN150" i="6" s="1"/>
  <c r="AM150" i="6" s="1"/>
  <c r="AL150" i="6" s="1"/>
  <c r="BL71" i="6"/>
  <c r="BL64" i="6"/>
  <c r="BL119" i="6"/>
  <c r="AU257" i="6"/>
  <c r="BL111" i="6"/>
  <c r="BL30" i="6"/>
  <c r="BL74" i="6"/>
  <c r="BL59" i="6"/>
  <c r="AU28" i="6"/>
  <c r="BL50" i="6"/>
  <c r="BL22" i="6"/>
  <c r="AU46" i="6"/>
  <c r="AU159" i="6"/>
  <c r="AT159" i="6" s="1"/>
  <c r="AS159" i="6" s="1"/>
  <c r="AR159" i="6" s="1"/>
  <c r="AQ159" i="6" s="1"/>
  <c r="AP159" i="6" s="1"/>
  <c r="AO159" i="6" s="1"/>
  <c r="AN159" i="6" s="1"/>
  <c r="AM159" i="6" s="1"/>
  <c r="AL159" i="6" s="1"/>
  <c r="AU152" i="6"/>
  <c r="AU290" i="6"/>
  <c r="AU104" i="6"/>
  <c r="AU231" i="6"/>
  <c r="AU258" i="6"/>
  <c r="AU208" i="6"/>
  <c r="AC361" i="6"/>
  <c r="K361" i="6"/>
  <c r="AF361" i="6"/>
  <c r="AT321" i="6"/>
  <c r="AS321" i="6" s="1"/>
  <c r="AR321" i="6"/>
  <c r="AQ321" i="6" s="1"/>
  <c r="AP321" i="6" s="1"/>
  <c r="AO321" i="6" s="1"/>
  <c r="AN321" i="6" s="1"/>
  <c r="AM321" i="6" s="1"/>
  <c r="AL321" i="6" s="1"/>
  <c r="AT260" i="6"/>
  <c r="AS260" i="6" s="1"/>
  <c r="AR260" i="6" s="1"/>
  <c r="AQ260" i="6" s="1"/>
  <c r="AP260" i="6" s="1"/>
  <c r="AO260" i="6" s="1"/>
  <c r="AN260" i="6" s="1"/>
  <c r="AM260" i="6" s="1"/>
  <c r="AL260" i="6" s="1"/>
  <c r="AJ32" i="6"/>
  <c r="AI32" i="6"/>
  <c r="AK32" i="6"/>
  <c r="AI240" i="6"/>
  <c r="AK240" i="6"/>
  <c r="AJ240" i="6"/>
  <c r="AT30" i="6"/>
  <c r="AS30" i="6" s="1"/>
  <c r="AR30" i="6" s="1"/>
  <c r="AQ30" i="6" s="1"/>
  <c r="AP30" i="6" s="1"/>
  <c r="AO30" i="6" s="1"/>
  <c r="AN30" i="6" s="1"/>
  <c r="AM30" i="6" s="1"/>
  <c r="AL30" i="6" s="1"/>
  <c r="AT229" i="6"/>
  <c r="AS229" i="6" s="1"/>
  <c r="AR229" i="6" s="1"/>
  <c r="AQ229" i="6" s="1"/>
  <c r="AP229" i="6" s="1"/>
  <c r="AO229" i="6" s="1"/>
  <c r="AN229" i="6" s="1"/>
  <c r="AM229" i="6" s="1"/>
  <c r="AL229" i="6" s="1"/>
  <c r="AJ75" i="6"/>
  <c r="AI75" i="6"/>
  <c r="AK75" i="6"/>
  <c r="AT203" i="6"/>
  <c r="AS203" i="6" s="1"/>
  <c r="AR203" i="6" s="1"/>
  <c r="AQ203" i="6" s="1"/>
  <c r="AP203" i="6" s="1"/>
  <c r="AO203" i="6" s="1"/>
  <c r="AN203" i="6" s="1"/>
  <c r="AM203" i="6" s="1"/>
  <c r="AL203" i="6" s="1"/>
  <c r="AF153" i="6"/>
  <c r="H153" i="6"/>
  <c r="AC153" i="6"/>
  <c r="AI312" i="6"/>
  <c r="AJ312" i="6"/>
  <c r="AK312" i="6"/>
  <c r="AT330" i="6"/>
  <c r="AS330" i="6" s="1"/>
  <c r="AR330" i="6" s="1"/>
  <c r="AQ330" i="6" s="1"/>
  <c r="AP330" i="6" s="1"/>
  <c r="AO330" i="6" s="1"/>
  <c r="AN330" i="6" s="1"/>
  <c r="AM330" i="6" s="1"/>
  <c r="AL330" i="6" s="1"/>
  <c r="AT243" i="6"/>
  <c r="AS243" i="6" s="1"/>
  <c r="AR243" i="6" s="1"/>
  <c r="AQ243" i="6" s="1"/>
  <c r="AP243" i="6" s="1"/>
  <c r="AO243" i="6" s="1"/>
  <c r="AN243" i="6" s="1"/>
  <c r="AM243" i="6" s="1"/>
  <c r="AL243" i="6" s="1"/>
  <c r="AT310" i="6"/>
  <c r="AS310" i="6" s="1"/>
  <c r="AR310" i="6" s="1"/>
  <c r="AQ310" i="6" s="1"/>
  <c r="AP310" i="6" s="1"/>
  <c r="AO310" i="6" s="1"/>
  <c r="AN310" i="6" s="1"/>
  <c r="AM310" i="6" s="1"/>
  <c r="AL310" i="6" s="1"/>
  <c r="AT49" i="6"/>
  <c r="AS49" i="6" s="1"/>
  <c r="AR49" i="6" s="1"/>
  <c r="AQ49" i="6" s="1"/>
  <c r="AP49" i="6" s="1"/>
  <c r="AO49" i="6" s="1"/>
  <c r="AN49" i="6" s="1"/>
  <c r="AM49" i="6" s="1"/>
  <c r="AL49" i="6" s="1"/>
  <c r="Z235" i="6"/>
  <c r="AF91" i="6"/>
  <c r="H91" i="6"/>
  <c r="AC91" i="6"/>
  <c r="G339" i="6"/>
  <c r="AU339" i="6"/>
  <c r="Z339" i="6"/>
  <c r="Z24" i="6"/>
  <c r="G24" i="6"/>
  <c r="Z285" i="6"/>
  <c r="G285" i="6"/>
  <c r="AU157" i="6"/>
  <c r="G157" i="6"/>
  <c r="Z157" i="6"/>
  <c r="G195" i="6"/>
  <c r="Z271" i="6"/>
  <c r="G271" i="6"/>
  <c r="Z80" i="6"/>
  <c r="G80" i="6"/>
  <c r="AU188" i="6"/>
  <c r="AT188" i="6" s="1"/>
  <c r="AS188" i="6" s="1"/>
  <c r="AR188" i="6" s="1"/>
  <c r="AQ188" i="6" s="1"/>
  <c r="AP188" i="6" s="1"/>
  <c r="AO188" i="6" s="1"/>
  <c r="AN188" i="6" s="1"/>
  <c r="AM188" i="6" s="1"/>
  <c r="AL188" i="6" s="1"/>
  <c r="Z188" i="6"/>
  <c r="G188" i="6"/>
  <c r="G26" i="6"/>
  <c r="Z26" i="6"/>
  <c r="AU276" i="6"/>
  <c r="AT276" i="6" s="1"/>
  <c r="AS276" i="6" s="1"/>
  <c r="AR276" i="6" s="1"/>
  <c r="AQ276" i="6" s="1"/>
  <c r="AP276" i="6" s="1"/>
  <c r="AO276" i="6" s="1"/>
  <c r="AN276" i="6" s="1"/>
  <c r="AM276" i="6" s="1"/>
  <c r="AL276" i="6" s="1"/>
  <c r="AU138" i="6"/>
  <c r="H107" i="6"/>
  <c r="AF107" i="6"/>
  <c r="AC107" i="6"/>
  <c r="Z21" i="6"/>
  <c r="G21" i="6"/>
  <c r="AU21" i="6"/>
  <c r="AU319" i="6"/>
  <c r="Z324" i="6"/>
  <c r="G324" i="6"/>
  <c r="AU324" i="6"/>
  <c r="Z139" i="6"/>
  <c r="G139" i="6"/>
  <c r="Z274" i="6"/>
  <c r="G274" i="6"/>
  <c r="AU274" i="6"/>
  <c r="AT274" i="6" s="1"/>
  <c r="AS274" i="6" s="1"/>
  <c r="AR274" i="6" s="1"/>
  <c r="AQ274" i="6" s="1"/>
  <c r="AP274" i="6" s="1"/>
  <c r="AO274" i="6" s="1"/>
  <c r="AN274" i="6" s="1"/>
  <c r="AM274" i="6" s="1"/>
  <c r="AL274" i="6" s="1"/>
  <c r="G336" i="6"/>
  <c r="AU336" i="6"/>
  <c r="AT336" i="6" s="1"/>
  <c r="AS336" i="6" s="1"/>
  <c r="AR336" i="6" s="1"/>
  <c r="AQ336" i="6" s="1"/>
  <c r="AP336" i="6" s="1"/>
  <c r="AO336" i="6" s="1"/>
  <c r="AN336" i="6" s="1"/>
  <c r="AM336" i="6" s="1"/>
  <c r="AL336" i="6" s="1"/>
  <c r="Z336" i="6"/>
  <c r="Z83" i="6"/>
  <c r="G83" i="6"/>
  <c r="Z179" i="6"/>
  <c r="G179" i="6"/>
  <c r="AU179" i="6"/>
  <c r="G131" i="6"/>
  <c r="Z178" i="6"/>
  <c r="G178" i="6"/>
  <c r="AU178" i="6"/>
  <c r="AT178" i="6" s="1"/>
  <c r="AS178" i="6" s="1"/>
  <c r="AR178" i="6" s="1"/>
  <c r="AQ178" i="6" s="1"/>
  <c r="AP178" i="6" s="1"/>
  <c r="AO178" i="6" s="1"/>
  <c r="AN178" i="6" s="1"/>
  <c r="AM178" i="6" s="1"/>
  <c r="AL178" i="6" s="1"/>
  <c r="Z38" i="6"/>
  <c r="G38" i="6"/>
  <c r="Z315" i="6"/>
  <c r="AU315" i="6"/>
  <c r="G287" i="6"/>
  <c r="Z287" i="6"/>
  <c r="AU287" i="6"/>
  <c r="G137" i="6"/>
  <c r="Z281" i="6"/>
  <c r="G281" i="6"/>
  <c r="AC48" i="6"/>
  <c r="H48" i="6"/>
  <c r="AF48" i="6"/>
  <c r="Z177" i="6"/>
  <c r="G177" i="6"/>
  <c r="G280" i="6"/>
  <c r="Z280" i="6"/>
  <c r="AU340" i="6"/>
  <c r="AU281" i="6"/>
  <c r="AT281" i="6" s="1"/>
  <c r="AS281" i="6" s="1"/>
  <c r="AR281" i="6" s="1"/>
  <c r="AQ281" i="6" s="1"/>
  <c r="AP281" i="6" s="1"/>
  <c r="AO281" i="6" s="1"/>
  <c r="AN281" i="6" s="1"/>
  <c r="AM281" i="6" s="1"/>
  <c r="AL281" i="6" s="1"/>
  <c r="AJ281" i="6" s="1"/>
  <c r="AU307" i="6"/>
  <c r="AU199" i="6"/>
  <c r="AU97" i="6"/>
  <c r="AU26" i="6"/>
  <c r="AU195" i="6"/>
  <c r="AU29" i="6"/>
  <c r="Z29" i="6"/>
  <c r="G29" i="6"/>
  <c r="AF306" i="6"/>
  <c r="I306" i="6"/>
  <c r="AC306" i="6"/>
  <c r="Z74" i="6"/>
  <c r="G74" i="6"/>
  <c r="Z349" i="6"/>
  <c r="AU349" i="6"/>
  <c r="G349" i="6"/>
  <c r="Z58" i="6"/>
  <c r="G58" i="6"/>
  <c r="G251" i="6"/>
  <c r="Z77" i="6"/>
  <c r="G77" i="6"/>
  <c r="AU77" i="6"/>
  <c r="G252" i="6"/>
  <c r="G322" i="6"/>
  <c r="AU322" i="6"/>
  <c r="AT322" i="6" s="1"/>
  <c r="AS322" i="6" s="1"/>
  <c r="AR322" i="6" s="1"/>
  <c r="AQ322" i="6" s="1"/>
  <c r="AP322" i="6" s="1"/>
  <c r="AO322" i="6" s="1"/>
  <c r="AN322" i="6" s="1"/>
  <c r="AM322" i="6" s="1"/>
  <c r="AL322" i="6" s="1"/>
  <c r="Z322" i="6"/>
  <c r="Z31" i="6"/>
  <c r="G31" i="6"/>
  <c r="AU31" i="6"/>
  <c r="AT31" i="6" s="1"/>
  <c r="AS31" i="6" s="1"/>
  <c r="AR31" i="6" s="1"/>
  <c r="AQ31" i="6" s="1"/>
  <c r="AP31" i="6" s="1"/>
  <c r="AO31" i="6" s="1"/>
  <c r="AN31" i="6" s="1"/>
  <c r="AM31" i="6" s="1"/>
  <c r="AL31" i="6" s="1"/>
  <c r="Z239" i="6"/>
  <c r="AU239" i="6"/>
  <c r="G239" i="6"/>
  <c r="AU149" i="6"/>
  <c r="Z318" i="6"/>
  <c r="AU318" i="6"/>
  <c r="Z288" i="6"/>
  <c r="G288" i="6"/>
  <c r="Z56" i="6"/>
  <c r="G56" i="6"/>
  <c r="AU56" i="6"/>
  <c r="Z151" i="6"/>
  <c r="G151" i="6"/>
  <c r="Z238" i="6"/>
  <c r="G238" i="6"/>
  <c r="Z40" i="6"/>
  <c r="AU40" i="6"/>
  <c r="G40" i="6"/>
  <c r="G99" i="6"/>
  <c r="G314" i="6"/>
  <c r="AU314" i="6"/>
  <c r="Z314" i="6"/>
  <c r="AF289" i="6"/>
  <c r="AC289" i="6"/>
  <c r="J289" i="6"/>
  <c r="G227" i="6"/>
  <c r="Z227" i="6"/>
  <c r="J207" i="6"/>
  <c r="AC207" i="6"/>
  <c r="AF207" i="6"/>
  <c r="Z243" i="6"/>
  <c r="G243" i="6"/>
  <c r="Z68" i="6"/>
  <c r="G68" i="6"/>
  <c r="AU85" i="6"/>
  <c r="Z85" i="6"/>
  <c r="G85" i="6"/>
  <c r="Z253" i="6"/>
  <c r="G253" i="6"/>
  <c r="AU297" i="6"/>
  <c r="AT297" i="6" s="1"/>
  <c r="AS297" i="6" s="1"/>
  <c r="AR297" i="6" s="1"/>
  <c r="AQ297" i="6" s="1"/>
  <c r="AP297" i="6" s="1"/>
  <c r="AO297" i="6" s="1"/>
  <c r="AN297" i="6" s="1"/>
  <c r="AM297" i="6" s="1"/>
  <c r="AL297" i="6" s="1"/>
  <c r="AU232" i="6"/>
  <c r="K298" i="6"/>
  <c r="AC298" i="6"/>
  <c r="AF298" i="6"/>
  <c r="AC242" i="6"/>
  <c r="AF242" i="6"/>
  <c r="K242" i="6"/>
  <c r="Z325" i="6"/>
  <c r="G325" i="6"/>
  <c r="AU325" i="6"/>
  <c r="Z279" i="6"/>
  <c r="G279" i="6"/>
  <c r="AU279" i="6"/>
  <c r="AT279" i="6" s="1"/>
  <c r="AS279" i="6" s="1"/>
  <c r="AR279" i="6" s="1"/>
  <c r="AQ279" i="6" s="1"/>
  <c r="AP279" i="6" s="1"/>
  <c r="AO279" i="6" s="1"/>
  <c r="AN279" i="6" s="1"/>
  <c r="AM279" i="6" s="1"/>
  <c r="AL279" i="6" s="1"/>
  <c r="Z42" i="6"/>
  <c r="G42" i="6"/>
  <c r="AU216" i="6"/>
  <c r="AT216" i="6" s="1"/>
  <c r="AS216" i="6" s="1"/>
  <c r="AR216" i="6" s="1"/>
  <c r="AQ216" i="6" s="1"/>
  <c r="AP216" i="6" s="1"/>
  <c r="AO216" i="6" s="1"/>
  <c r="AN216" i="6" s="1"/>
  <c r="AM216" i="6" s="1"/>
  <c r="AL216" i="6" s="1"/>
  <c r="AU272" i="6"/>
  <c r="G357" i="6"/>
  <c r="AU357" i="6"/>
  <c r="Z357" i="6"/>
  <c r="Z284" i="6"/>
  <c r="G284" i="6"/>
  <c r="Z282" i="6"/>
  <c r="G282" i="6"/>
  <c r="AU109" i="6"/>
  <c r="G109" i="6"/>
  <c r="Z109" i="6"/>
  <c r="AF233" i="6"/>
  <c r="AC233" i="6"/>
  <c r="M233" i="6"/>
  <c r="I233" i="6"/>
  <c r="AU47" i="6"/>
  <c r="Z47" i="6"/>
  <c r="G47" i="6"/>
  <c r="AU356" i="6"/>
  <c r="AT356" i="6" s="1"/>
  <c r="AS356" i="6" s="1"/>
  <c r="AR356" i="6" s="1"/>
  <c r="AQ356" i="6" s="1"/>
  <c r="AP356" i="6" s="1"/>
  <c r="AO356" i="6" s="1"/>
  <c r="AN356" i="6" s="1"/>
  <c r="AM356" i="6" s="1"/>
  <c r="AL356" i="6" s="1"/>
  <c r="G356" i="6"/>
  <c r="Z356" i="6"/>
  <c r="G300" i="6"/>
  <c r="Z264" i="6"/>
  <c r="G264" i="6"/>
  <c r="Z30" i="6"/>
  <c r="G30" i="6"/>
  <c r="AU234" i="6"/>
  <c r="G234" i="6"/>
  <c r="Z234" i="6"/>
  <c r="AU165" i="6"/>
  <c r="Z165" i="6"/>
  <c r="G165" i="6"/>
  <c r="AF145" i="6"/>
  <c r="AC145" i="6"/>
  <c r="H145" i="6"/>
  <c r="Z224" i="6"/>
  <c r="AU224" i="6"/>
  <c r="AU64" i="6"/>
  <c r="Z64" i="6"/>
  <c r="G64" i="6"/>
  <c r="AU103" i="6"/>
  <c r="Z103" i="6"/>
  <c r="G103" i="6"/>
  <c r="G122" i="6"/>
  <c r="Z122" i="6"/>
  <c r="AU122" i="6"/>
  <c r="AC199" i="6"/>
  <c r="I199" i="6"/>
  <c r="AF199" i="6"/>
  <c r="Z35" i="6"/>
  <c r="AU35" i="6"/>
  <c r="AF259" i="6"/>
  <c r="AC259" i="6"/>
  <c r="J259" i="6"/>
  <c r="AU209" i="6"/>
  <c r="Z209" i="6"/>
  <c r="G209" i="6"/>
  <c r="Z37" i="6"/>
  <c r="G37" i="6"/>
  <c r="AU37" i="6"/>
  <c r="Z210" i="6"/>
  <c r="G210" i="6"/>
  <c r="Z23" i="6"/>
  <c r="G23" i="6"/>
  <c r="G105" i="6"/>
  <c r="Z105" i="6"/>
  <c r="AU106" i="6"/>
  <c r="AU227" i="6"/>
  <c r="AU252" i="6"/>
  <c r="AU264" i="6"/>
  <c r="AT264" i="6" s="1"/>
  <c r="AS264" i="6" s="1"/>
  <c r="AR264" i="6" s="1"/>
  <c r="AQ264" i="6" s="1"/>
  <c r="AP264" i="6" s="1"/>
  <c r="AO264" i="6" s="1"/>
  <c r="AN264" i="6" s="1"/>
  <c r="AM264" i="6" s="1"/>
  <c r="AL264" i="6" s="1"/>
  <c r="AU253" i="6"/>
  <c r="AT253" i="6" s="1"/>
  <c r="AS253" i="6" s="1"/>
  <c r="AR253" i="6" s="1"/>
  <c r="AQ253" i="6" s="1"/>
  <c r="AP253" i="6" s="1"/>
  <c r="AO253" i="6" s="1"/>
  <c r="AN253" i="6" s="1"/>
  <c r="AM253" i="6" s="1"/>
  <c r="AL253" i="6" s="1"/>
  <c r="AU23" i="6"/>
  <c r="AT23" i="6" s="1"/>
  <c r="AS23" i="6" s="1"/>
  <c r="AR23" i="6" s="1"/>
  <c r="AQ23" i="6" s="1"/>
  <c r="AP23" i="6" s="1"/>
  <c r="AO23" i="6" s="1"/>
  <c r="AN23" i="6" s="1"/>
  <c r="AM23" i="6" s="1"/>
  <c r="AL23" i="6" s="1"/>
  <c r="AU71" i="6"/>
  <c r="AU259" i="6"/>
  <c r="AU285" i="6"/>
  <c r="Z310" i="6"/>
  <c r="G310" i="6"/>
  <c r="AU255" i="6"/>
  <c r="Z255" i="6"/>
  <c r="G255" i="6"/>
  <c r="Z245" i="6"/>
  <c r="G245" i="6"/>
  <c r="AU245" i="6"/>
  <c r="AC175" i="6"/>
  <c r="AF175" i="6"/>
  <c r="I175" i="6"/>
  <c r="Z260" i="6"/>
  <c r="G260" i="6"/>
  <c r="Z316" i="6"/>
  <c r="G316" i="6"/>
  <c r="Z45" i="6"/>
  <c r="G45" i="6"/>
  <c r="Z222" i="6"/>
  <c r="AU222" i="6"/>
  <c r="Z51" i="6"/>
  <c r="G51" i="6"/>
  <c r="Z25" i="6"/>
  <c r="G25" i="6"/>
  <c r="AF84" i="6"/>
  <c r="AC84" i="6"/>
  <c r="H84" i="6"/>
  <c r="Z60" i="6"/>
  <c r="G60" i="6"/>
  <c r="AU196" i="6"/>
  <c r="G196" i="6"/>
  <c r="Z196" i="6"/>
  <c r="AU338" i="6"/>
  <c r="Z338" i="6"/>
  <c r="G338" i="6"/>
  <c r="G297" i="6"/>
  <c r="Z186" i="6"/>
  <c r="G186" i="6"/>
  <c r="AU186" i="6"/>
  <c r="Z34" i="6"/>
  <c r="G34" i="6"/>
  <c r="AU294" i="6"/>
  <c r="Z294" i="6"/>
  <c r="G294" i="6"/>
  <c r="Z332" i="6"/>
  <c r="G332" i="6"/>
  <c r="G248" i="6"/>
  <c r="Z248" i="6"/>
  <c r="AU248" i="6"/>
  <c r="AT248" i="6" s="1"/>
  <c r="AS248" i="6" s="1"/>
  <c r="AR248" i="6" s="1"/>
  <c r="AQ248" i="6" s="1"/>
  <c r="AP248" i="6" s="1"/>
  <c r="AO248" i="6" s="1"/>
  <c r="AN248" i="6" s="1"/>
  <c r="AM248" i="6" s="1"/>
  <c r="AL248" i="6" s="1"/>
  <c r="G57" i="6"/>
  <c r="G225" i="6"/>
  <c r="AU225" i="6"/>
  <c r="AF237" i="6"/>
  <c r="AC237" i="6"/>
  <c r="J237" i="6"/>
  <c r="Z269" i="6"/>
  <c r="G269" i="6"/>
  <c r="AU72" i="6"/>
  <c r="Z72" i="6"/>
  <c r="G72" i="6"/>
  <c r="AU198" i="6"/>
  <c r="J301" i="6"/>
  <c r="AC301" i="6"/>
  <c r="AF301" i="6"/>
  <c r="AU147" i="6"/>
  <c r="AU271" i="6"/>
  <c r="AU115" i="6"/>
  <c r="AT115" i="6" s="1"/>
  <c r="AS115" i="6" s="1"/>
  <c r="AR115" i="6" s="1"/>
  <c r="AQ115" i="6" s="1"/>
  <c r="AP115" i="6" s="1"/>
  <c r="AO115" i="6" s="1"/>
  <c r="AN115" i="6" s="1"/>
  <c r="AM115" i="6" s="1"/>
  <c r="AL115" i="6" s="1"/>
  <c r="AU332" i="6"/>
  <c r="AU43" i="6"/>
  <c r="AU99" i="6"/>
  <c r="AT99" i="6" s="1"/>
  <c r="AS99" i="6" s="1"/>
  <c r="AR99" i="6" s="1"/>
  <c r="AQ99" i="6" s="1"/>
  <c r="AP99" i="6" s="1"/>
  <c r="AO99" i="6" s="1"/>
  <c r="AN99" i="6" s="1"/>
  <c r="AM99" i="6" s="1"/>
  <c r="AL99" i="6" s="1"/>
  <c r="AU151" i="6"/>
  <c r="AU331" i="6"/>
  <c r="AU213" i="6"/>
  <c r="AT213" i="6" s="1"/>
  <c r="AS213" i="6" s="1"/>
  <c r="AR213" i="6" s="1"/>
  <c r="AQ213" i="6" s="1"/>
  <c r="AP213" i="6" s="1"/>
  <c r="AO213" i="6" s="1"/>
  <c r="AN213" i="6" s="1"/>
  <c r="AM213" i="6" s="1"/>
  <c r="AL213" i="6" s="1"/>
  <c r="AF156" i="6"/>
  <c r="H156" i="6"/>
  <c r="AC156" i="6"/>
  <c r="G43" i="6"/>
  <c r="AF43" i="6" s="1"/>
  <c r="G213" i="6"/>
  <c r="Z293" i="6"/>
  <c r="AU293" i="6"/>
  <c r="AU59" i="6"/>
  <c r="AU191" i="6"/>
  <c r="G191" i="6"/>
  <c r="Z191" i="6"/>
  <c r="G218" i="6"/>
  <c r="Z233" i="6"/>
  <c r="AU233" i="6"/>
  <c r="G283" i="6"/>
  <c r="Z283" i="6"/>
  <c r="Z161" i="6"/>
  <c r="G161" i="6"/>
  <c r="AU161" i="6"/>
  <c r="AT161" i="6" s="1"/>
  <c r="AS161" i="6" s="1"/>
  <c r="AR161" i="6" s="1"/>
  <c r="AQ161" i="6" s="1"/>
  <c r="AP161" i="6" s="1"/>
  <c r="AO161" i="6" s="1"/>
  <c r="AN161" i="6" s="1"/>
  <c r="AM161" i="6" s="1"/>
  <c r="AL161" i="6" s="1"/>
  <c r="Z343" i="6"/>
  <c r="AU343" i="6"/>
  <c r="G343" i="6"/>
  <c r="Z261" i="6"/>
  <c r="AU261" i="6"/>
  <c r="Z81" i="6"/>
  <c r="G81" i="6"/>
  <c r="AU299" i="6"/>
  <c r="Z299" i="6"/>
  <c r="G299" i="6"/>
  <c r="G113" i="6"/>
  <c r="G35" i="6"/>
  <c r="Z170" i="6"/>
  <c r="G170" i="6"/>
  <c r="Z289" i="6"/>
  <c r="AU289" i="6"/>
  <c r="AC215" i="6"/>
  <c r="I215" i="6"/>
  <c r="AF215" i="6"/>
  <c r="Z320" i="6"/>
  <c r="AU320" i="6"/>
  <c r="AT320" i="6" s="1"/>
  <c r="AS320" i="6" s="1"/>
  <c r="AR320" i="6" s="1"/>
  <c r="AQ320" i="6" s="1"/>
  <c r="AP320" i="6" s="1"/>
  <c r="AO320" i="6" s="1"/>
  <c r="AN320" i="6" s="1"/>
  <c r="AM320" i="6" s="1"/>
  <c r="AL320" i="6" s="1"/>
  <c r="G320" i="6"/>
  <c r="Z70" i="6"/>
  <c r="G70" i="6"/>
  <c r="G71" i="6"/>
  <c r="G312" i="6"/>
  <c r="Z312" i="6"/>
  <c r="Z265" i="6"/>
  <c r="G265" i="6"/>
  <c r="Z55" i="6"/>
  <c r="AU55" i="6"/>
  <c r="Z95" i="6"/>
  <c r="G95" i="6"/>
  <c r="AU95" i="6"/>
  <c r="Z355" i="6"/>
  <c r="AU355" i="6"/>
  <c r="G355" i="6"/>
  <c r="AU220" i="6"/>
  <c r="Z220" i="6"/>
  <c r="Z296" i="6"/>
  <c r="G296" i="6"/>
  <c r="Z69" i="6"/>
  <c r="G69" i="6"/>
  <c r="AU125" i="6"/>
  <c r="AT125" i="6" s="1"/>
  <c r="AS125" i="6" s="1"/>
  <c r="AR125" i="6" s="1"/>
  <c r="AQ125" i="6" s="1"/>
  <c r="AP125" i="6" s="1"/>
  <c r="AO125" i="6" s="1"/>
  <c r="AN125" i="6" s="1"/>
  <c r="AM125" i="6" s="1"/>
  <c r="AL125" i="6" s="1"/>
  <c r="Z125" i="6"/>
  <c r="G125" i="6"/>
  <c r="Z247" i="6"/>
  <c r="AU247" i="6"/>
  <c r="G247" i="6"/>
  <c r="AC127" i="6"/>
  <c r="AF127" i="6"/>
  <c r="H127" i="6"/>
  <c r="AU57" i="6"/>
  <c r="AU137" i="6"/>
  <c r="AU273" i="6"/>
  <c r="AU262" i="6"/>
  <c r="AU34" i="6"/>
  <c r="AU282" i="6"/>
  <c r="AT282" i="6" s="1"/>
  <c r="AS282" i="6" s="1"/>
  <c r="AR282" i="6" s="1"/>
  <c r="AQ282" i="6" s="1"/>
  <c r="AP282" i="6" s="1"/>
  <c r="AO282" i="6" s="1"/>
  <c r="AN282" i="6" s="1"/>
  <c r="AM282" i="6" s="1"/>
  <c r="AL282" i="6" s="1"/>
  <c r="AU284" i="6"/>
  <c r="AU42" i="6"/>
  <c r="AU24" i="6"/>
  <c r="AT24" i="6" s="1"/>
  <c r="AS24" i="6" s="1"/>
  <c r="AR24" i="6" s="1"/>
  <c r="AQ24" i="6" s="1"/>
  <c r="AP24" i="6" s="1"/>
  <c r="AO24" i="6" s="1"/>
  <c r="AN24" i="6" s="1"/>
  <c r="AM24" i="6" s="1"/>
  <c r="AL24" i="6" s="1"/>
  <c r="AC55" i="6"/>
  <c r="H55" i="6"/>
  <c r="AF55" i="6"/>
  <c r="Z267" i="6"/>
  <c r="G267" i="6"/>
  <c r="G205" i="6"/>
  <c r="Z205" i="6"/>
  <c r="AU205" i="6"/>
  <c r="AT205" i="6" s="1"/>
  <c r="AS205" i="6" s="1"/>
  <c r="AR205" i="6" s="1"/>
  <c r="AQ205" i="6" s="1"/>
  <c r="AP205" i="6" s="1"/>
  <c r="AO205" i="6" s="1"/>
  <c r="AN205" i="6" s="1"/>
  <c r="AM205" i="6" s="1"/>
  <c r="AL205" i="6" s="1"/>
  <c r="Z76" i="6"/>
  <c r="AU76" i="6"/>
  <c r="AU87" i="6"/>
  <c r="G87" i="6"/>
  <c r="Z87" i="6"/>
  <c r="AU206" i="6"/>
  <c r="G206" i="6"/>
  <c r="Z206" i="6"/>
  <c r="AC307" i="6"/>
  <c r="J307" i="6"/>
  <c r="AF307" i="6"/>
  <c r="Z189" i="6"/>
  <c r="G189" i="6"/>
  <c r="AU189" i="6"/>
  <c r="AT189" i="6" s="1"/>
  <c r="AS189" i="6" s="1"/>
  <c r="AR189" i="6" s="1"/>
  <c r="AQ189" i="6" s="1"/>
  <c r="AP189" i="6" s="1"/>
  <c r="AO189" i="6" s="1"/>
  <c r="AN189" i="6" s="1"/>
  <c r="AM189" i="6" s="1"/>
  <c r="AL189" i="6" s="1"/>
  <c r="Z52" i="6"/>
  <c r="G52" i="6"/>
  <c r="AU52" i="6"/>
  <c r="Z211" i="6"/>
  <c r="G211" i="6"/>
  <c r="Z303" i="6"/>
  <c r="G303" i="6"/>
  <c r="AU303" i="6"/>
  <c r="Z305" i="6"/>
  <c r="G305" i="6"/>
  <c r="AU111" i="6"/>
  <c r="I262" i="6"/>
  <c r="AF262" i="6"/>
  <c r="M262" i="6"/>
  <c r="AC262" i="6"/>
  <c r="G263" i="6"/>
  <c r="AU93" i="6"/>
  <c r="Z93" i="6"/>
  <c r="G93" i="6"/>
  <c r="G214" i="6"/>
  <c r="AU214" i="6"/>
  <c r="Z214" i="6"/>
  <c r="G53" i="6"/>
  <c r="Z53" i="6"/>
  <c r="AU53" i="6"/>
  <c r="AT53" i="6" s="1"/>
  <c r="AS53" i="6" s="1"/>
  <c r="AR53" i="6" s="1"/>
  <c r="AQ53" i="6" s="1"/>
  <c r="AP53" i="6" s="1"/>
  <c r="AO53" i="6" s="1"/>
  <c r="AN53" i="6" s="1"/>
  <c r="AM53" i="6" s="1"/>
  <c r="AL53" i="6" s="1"/>
  <c r="AI53" i="6" s="1"/>
  <c r="Z246" i="6"/>
  <c r="AU246" i="6"/>
  <c r="AT246" i="6" s="1"/>
  <c r="AS246" i="6" s="1"/>
  <c r="AR246" i="6" s="1"/>
  <c r="AQ246" i="6" s="1"/>
  <c r="AP246" i="6" s="1"/>
  <c r="AO246" i="6" s="1"/>
  <c r="AN246" i="6" s="1"/>
  <c r="AM246" i="6" s="1"/>
  <c r="AL246" i="6" s="1"/>
  <c r="Z54" i="6"/>
  <c r="G54" i="6"/>
  <c r="Z229" i="6"/>
  <c r="G229" i="6"/>
  <c r="G97" i="6"/>
  <c r="G273" i="6"/>
  <c r="G291" i="6"/>
  <c r="AU291" i="6"/>
  <c r="AU141" i="6"/>
  <c r="Z141" i="6"/>
  <c r="G141" i="6"/>
  <c r="AU204" i="6"/>
  <c r="Z204" i="6"/>
  <c r="G204" i="6"/>
  <c r="G313" i="6"/>
  <c r="Z313" i="6"/>
  <c r="G232" i="6"/>
  <c r="AU133" i="6"/>
  <c r="Z133" i="6"/>
  <c r="G133" i="6"/>
  <c r="AU74" i="6"/>
  <c r="AT74" i="6" s="1"/>
  <c r="AS74" i="6" s="1"/>
  <c r="AR74" i="6" s="1"/>
  <c r="AQ74" i="6" s="1"/>
  <c r="AP74" i="6" s="1"/>
  <c r="AO74" i="6" s="1"/>
  <c r="AN74" i="6" s="1"/>
  <c r="AM74" i="6" s="1"/>
  <c r="AL74" i="6" s="1"/>
  <c r="AU201" i="6"/>
  <c r="AU313" i="6"/>
  <c r="AU113" i="6"/>
  <c r="AU25" i="6"/>
  <c r="AU54" i="6"/>
  <c r="AU80" i="6"/>
  <c r="AT80" i="6" s="1"/>
  <c r="AS80" i="6" s="1"/>
  <c r="AR80" i="6" s="1"/>
  <c r="AQ80" i="6" s="1"/>
  <c r="AP80" i="6" s="1"/>
  <c r="AO80" i="6" s="1"/>
  <c r="AN80" i="6" s="1"/>
  <c r="AM80" i="6" s="1"/>
  <c r="AL80" i="6" s="1"/>
  <c r="AF158" i="6"/>
  <c r="AC158" i="6"/>
  <c r="H158" i="6"/>
  <c r="AC164" i="6"/>
  <c r="U164" i="6"/>
  <c r="AF164" i="6"/>
  <c r="AF89" i="6"/>
  <c r="AC89" i="6"/>
  <c r="H89" i="6"/>
  <c r="AF246" i="6"/>
  <c r="AC246" i="6"/>
  <c r="J246" i="6"/>
  <c r="G341" i="6"/>
  <c r="Z341" i="6"/>
  <c r="M293" i="6"/>
  <c r="AC293" i="6"/>
  <c r="I293" i="6"/>
  <c r="AF293" i="6"/>
  <c r="Z329" i="6"/>
  <c r="G329" i="6"/>
  <c r="AU182" i="6"/>
  <c r="Z182" i="6"/>
  <c r="G182" i="6"/>
  <c r="AC235" i="6"/>
  <c r="AF235" i="6"/>
  <c r="J235" i="6"/>
  <c r="Z240" i="6"/>
  <c r="G240" i="6"/>
  <c r="I331" i="6"/>
  <c r="AF331" i="6"/>
  <c r="AC331" i="6"/>
  <c r="AU326" i="6"/>
  <c r="G326" i="6"/>
  <c r="Z326" i="6"/>
  <c r="AU119" i="6"/>
  <c r="Z119" i="6"/>
  <c r="G119" i="6"/>
  <c r="Z217" i="6"/>
  <c r="G217" i="6"/>
  <c r="AU217" i="6"/>
  <c r="I224" i="6"/>
  <c r="AC224" i="6"/>
  <c r="M224" i="6"/>
  <c r="AF224" i="6"/>
  <c r="AU183" i="6"/>
  <c r="AT183" i="6" s="1"/>
  <c r="AS183" i="6" s="1"/>
  <c r="AR183" i="6" s="1"/>
  <c r="AQ183" i="6" s="1"/>
  <c r="AP183" i="6" s="1"/>
  <c r="AO183" i="6" s="1"/>
  <c r="AN183" i="6" s="1"/>
  <c r="AM183" i="6" s="1"/>
  <c r="AL183" i="6" s="1"/>
  <c r="Z183" i="6"/>
  <c r="G183" i="6"/>
  <c r="Z286" i="6"/>
  <c r="G286" i="6"/>
  <c r="AU101" i="6"/>
  <c r="G101" i="6"/>
  <c r="Z101" i="6"/>
  <c r="G334" i="6"/>
  <c r="Z334" i="6"/>
  <c r="AU334" i="6"/>
  <c r="G75" i="6"/>
  <c r="Z75" i="6"/>
  <c r="Z203" i="6"/>
  <c r="G203" i="6"/>
  <c r="Z153" i="6"/>
  <c r="AU153" i="6"/>
  <c r="AT153" i="6" s="1"/>
  <c r="AS153" i="6" s="1"/>
  <c r="AR153" i="6" s="1"/>
  <c r="AQ153" i="6" s="1"/>
  <c r="AP153" i="6" s="1"/>
  <c r="AO153" i="6" s="1"/>
  <c r="AN153" i="6" s="1"/>
  <c r="AM153" i="6" s="1"/>
  <c r="AL153" i="6" s="1"/>
  <c r="G318" i="6"/>
  <c r="Z250" i="6"/>
  <c r="G250" i="6"/>
  <c r="AU250" i="6"/>
  <c r="Z44" i="6"/>
  <c r="AU44" i="6"/>
  <c r="G44" i="6"/>
  <c r="Z82" i="6"/>
  <c r="AU82" i="6"/>
  <c r="G82" i="6"/>
  <c r="AU155" i="6"/>
  <c r="Z155" i="6"/>
  <c r="G155" i="6"/>
  <c r="G222" i="6"/>
  <c r="Z323" i="6"/>
  <c r="G323" i="6"/>
  <c r="AU323" i="6"/>
  <c r="AT323" i="6" s="1"/>
  <c r="AS323" i="6" s="1"/>
  <c r="AR323" i="6" s="1"/>
  <c r="AQ323" i="6" s="1"/>
  <c r="AP323" i="6" s="1"/>
  <c r="AO323" i="6" s="1"/>
  <c r="AN323" i="6" s="1"/>
  <c r="AM323" i="6" s="1"/>
  <c r="AL323" i="6" s="1"/>
  <c r="AU219" i="6"/>
  <c r="Z219" i="6"/>
  <c r="G219" i="6"/>
  <c r="Z169" i="6"/>
  <c r="G169" i="6"/>
  <c r="AU45" i="6"/>
  <c r="AU238" i="6"/>
  <c r="AU218" i="6"/>
  <c r="AT218" i="6" s="1"/>
  <c r="AS218" i="6" s="1"/>
  <c r="AR218" i="6" s="1"/>
  <c r="AQ218" i="6" s="1"/>
  <c r="AP218" i="6" s="1"/>
  <c r="AO218" i="6" s="1"/>
  <c r="AN218" i="6" s="1"/>
  <c r="AM218" i="6" s="1"/>
  <c r="AL218" i="6" s="1"/>
  <c r="AU288" i="6"/>
  <c r="AU210" i="6"/>
  <c r="AT210" i="6" s="1"/>
  <c r="AS210" i="6" s="1"/>
  <c r="AR210" i="6" s="1"/>
  <c r="AQ210" i="6" s="1"/>
  <c r="AP210" i="6" s="1"/>
  <c r="AO210" i="6" s="1"/>
  <c r="AN210" i="6" s="1"/>
  <c r="AM210" i="6" s="1"/>
  <c r="AL210" i="6" s="1"/>
  <c r="AU263" i="6"/>
  <c r="AC123" i="6"/>
  <c r="H123" i="6"/>
  <c r="AF123" i="6"/>
  <c r="AU180" i="6"/>
  <c r="AT180" i="6" s="1"/>
  <c r="AS180" i="6" s="1"/>
  <c r="AR180" i="6" s="1"/>
  <c r="AQ180" i="6" s="1"/>
  <c r="AP180" i="6" s="1"/>
  <c r="AO180" i="6" s="1"/>
  <c r="AN180" i="6" s="1"/>
  <c r="AM180" i="6" s="1"/>
  <c r="AL180" i="6" s="1"/>
  <c r="Z180" i="6"/>
  <c r="G180" i="6"/>
  <c r="Z311" i="6"/>
  <c r="G311" i="6"/>
  <c r="Z143" i="6"/>
  <c r="G143" i="6"/>
  <c r="AU143" i="6"/>
  <c r="AF115" i="6"/>
  <c r="AC115" i="6"/>
  <c r="H115" i="6"/>
  <c r="AU67" i="6"/>
  <c r="AT67" i="6" s="1"/>
  <c r="AS67" i="6" s="1"/>
  <c r="AR67" i="6" s="1"/>
  <c r="AQ67" i="6" s="1"/>
  <c r="AP67" i="6" s="1"/>
  <c r="AO67" i="6" s="1"/>
  <c r="AN67" i="6" s="1"/>
  <c r="AM67" i="6" s="1"/>
  <c r="AL67" i="6" s="1"/>
  <c r="AU192" i="6"/>
  <c r="G192" i="6"/>
  <c r="Z192" i="6"/>
  <c r="AU212" i="6"/>
  <c r="Z212" i="6"/>
  <c r="G212" i="6"/>
  <c r="AU302" i="6"/>
  <c r="Z129" i="6"/>
  <c r="AU129" i="6"/>
  <c r="G129" i="6"/>
  <c r="G193" i="6"/>
  <c r="Z193" i="6"/>
  <c r="AU193" i="6"/>
  <c r="G147" i="6"/>
  <c r="Z181" i="6"/>
  <c r="G181" i="6"/>
  <c r="AU181" i="6"/>
  <c r="AU309" i="6"/>
  <c r="AT309" i="6" s="1"/>
  <c r="AS309" i="6" s="1"/>
  <c r="AR309" i="6" s="1"/>
  <c r="AQ309" i="6" s="1"/>
  <c r="AP309" i="6" s="1"/>
  <c r="AO309" i="6" s="1"/>
  <c r="AN309" i="6" s="1"/>
  <c r="AM309" i="6" s="1"/>
  <c r="AL309" i="6" s="1"/>
  <c r="Z309" i="6"/>
  <c r="G309" i="6"/>
  <c r="Z84" i="6"/>
  <c r="AU84" i="6"/>
  <c r="G121" i="6"/>
  <c r="Z121" i="6"/>
  <c r="AU121" i="6"/>
  <c r="G295" i="6"/>
  <c r="Z295" i="6"/>
  <c r="AU295" i="6"/>
  <c r="AU241" i="6"/>
  <c r="Z241" i="6"/>
  <c r="G241" i="6"/>
  <c r="AU65" i="6"/>
  <c r="AT65" i="6" s="1"/>
  <c r="AS65" i="6" s="1"/>
  <c r="AR65" i="6" s="1"/>
  <c r="AQ65" i="6" s="1"/>
  <c r="AP65" i="6" s="1"/>
  <c r="AO65" i="6" s="1"/>
  <c r="AN65" i="6" s="1"/>
  <c r="AM65" i="6" s="1"/>
  <c r="AL65" i="6" s="1"/>
  <c r="G65" i="6"/>
  <c r="Z65" i="6"/>
  <c r="AU184" i="6"/>
  <c r="Z167" i="6"/>
  <c r="G167" i="6"/>
  <c r="AU167" i="6"/>
  <c r="AT167" i="6" s="1"/>
  <c r="AS167" i="6" s="1"/>
  <c r="AR167" i="6" s="1"/>
  <c r="AQ167" i="6" s="1"/>
  <c r="AP167" i="6" s="1"/>
  <c r="AO167" i="6" s="1"/>
  <c r="AN167" i="6" s="1"/>
  <c r="AM167" i="6" s="1"/>
  <c r="AL167" i="6" s="1"/>
  <c r="AC220" i="6"/>
  <c r="AF220" i="6"/>
  <c r="J220" i="6"/>
  <c r="AC66" i="6"/>
  <c r="AF66" i="6"/>
  <c r="H66" i="6"/>
  <c r="G33" i="6"/>
  <c r="G330" i="6"/>
  <c r="Z330" i="6"/>
  <c r="AC63" i="6"/>
  <c r="H63" i="6"/>
  <c r="AF63" i="6"/>
  <c r="AC340" i="6"/>
  <c r="K340" i="6"/>
  <c r="AF340" i="6"/>
  <c r="Z185" i="6"/>
  <c r="G185" i="6"/>
  <c r="AU211" i="6"/>
  <c r="AU311" i="6"/>
  <c r="AU33" i="6"/>
  <c r="AU169" i="6"/>
  <c r="AT169" i="6" s="1"/>
  <c r="AS169" i="6" s="1"/>
  <c r="AR169" i="6" s="1"/>
  <c r="AQ169" i="6" s="1"/>
  <c r="AP169" i="6" s="1"/>
  <c r="AO169" i="6" s="1"/>
  <c r="AN169" i="6" s="1"/>
  <c r="AM169" i="6" s="1"/>
  <c r="AL169" i="6" s="1"/>
  <c r="AU300" i="6"/>
  <c r="AT300" i="6" s="1"/>
  <c r="AS300" i="6" s="1"/>
  <c r="AR300" i="6" s="1"/>
  <c r="AQ300" i="6" s="1"/>
  <c r="AP300" i="6" s="1"/>
  <c r="AO300" i="6" s="1"/>
  <c r="AN300" i="6" s="1"/>
  <c r="AM300" i="6" s="1"/>
  <c r="AL300" i="6" s="1"/>
  <c r="AU105" i="6"/>
  <c r="AU269" i="6"/>
  <c r="AU81" i="6"/>
  <c r="AT81" i="6" s="1"/>
  <c r="AS81" i="6" s="1"/>
  <c r="AR81" i="6" s="1"/>
  <c r="AQ81" i="6" s="1"/>
  <c r="AP81" i="6" s="1"/>
  <c r="AO81" i="6" s="1"/>
  <c r="AN81" i="6" s="1"/>
  <c r="AM81" i="6" s="1"/>
  <c r="AL81" i="6" s="1"/>
  <c r="AU131" i="6"/>
  <c r="AU283" i="6"/>
  <c r="AU207" i="6"/>
  <c r="AU251" i="6"/>
  <c r="AT251" i="6" s="1"/>
  <c r="AS251" i="6" s="1"/>
  <c r="AR251" i="6" s="1"/>
  <c r="AQ251" i="6" s="1"/>
  <c r="AP251" i="6" s="1"/>
  <c r="AO251" i="6" s="1"/>
  <c r="AN251" i="6" s="1"/>
  <c r="AM251" i="6" s="1"/>
  <c r="AL251" i="6" s="1"/>
  <c r="AU68" i="6"/>
  <c r="AT68" i="6" s="1"/>
  <c r="AS68" i="6" s="1"/>
  <c r="AR68" i="6" s="1"/>
  <c r="AQ68" i="6" s="1"/>
  <c r="AP68" i="6" s="1"/>
  <c r="AO68" i="6" s="1"/>
  <c r="AN68" i="6" s="1"/>
  <c r="AM68" i="6" s="1"/>
  <c r="AL68" i="6" s="1"/>
  <c r="AU60" i="6"/>
  <c r="AK281" i="6"/>
  <c r="AK178" i="6"/>
  <c r="AJ178" i="6"/>
  <c r="AI178" i="6"/>
  <c r="AJ336" i="6"/>
  <c r="AK336" i="6"/>
  <c r="AI336" i="6"/>
  <c r="AH336" i="6" s="1"/>
  <c r="AK329" i="6"/>
  <c r="AI329" i="6"/>
  <c r="AJ329" i="6"/>
  <c r="AJ53" i="6"/>
  <c r="AF176" i="6"/>
  <c r="AC176" i="6"/>
  <c r="I176" i="6"/>
  <c r="AF114" i="6"/>
  <c r="AC114" i="6"/>
  <c r="H114" i="6"/>
  <c r="AF304" i="6"/>
  <c r="AC304" i="6"/>
  <c r="J304" i="6"/>
  <c r="AC79" i="6"/>
  <c r="H79" i="6"/>
  <c r="AF79" i="6"/>
  <c r="AT266" i="6"/>
  <c r="AS266" i="6" s="1"/>
  <c r="AR266" i="6" s="1"/>
  <c r="AQ266" i="6" s="1"/>
  <c r="AP266" i="6" s="1"/>
  <c r="AO266" i="6" s="1"/>
  <c r="AN266" i="6" s="1"/>
  <c r="AM266" i="6" s="1"/>
  <c r="AL266" i="6" s="1"/>
  <c r="H111" i="6"/>
  <c r="AC111" i="6"/>
  <c r="AF111" i="6"/>
  <c r="H36" i="6"/>
  <c r="AF36" i="6"/>
  <c r="AC36" i="6"/>
  <c r="AT235" i="6"/>
  <c r="AS235" i="6" s="1"/>
  <c r="AR235" i="6" s="1"/>
  <c r="AQ235" i="6" s="1"/>
  <c r="AP235" i="6" s="1"/>
  <c r="AO235" i="6" s="1"/>
  <c r="AN235" i="6" s="1"/>
  <c r="AM235" i="6" s="1"/>
  <c r="AL235" i="6" s="1"/>
  <c r="AF162" i="6"/>
  <c r="AC162" i="6"/>
  <c r="H162" i="6"/>
  <c r="AT231" i="6"/>
  <c r="AS231" i="6" s="1"/>
  <c r="AR231" i="6" s="1"/>
  <c r="AQ231" i="6" s="1"/>
  <c r="AP231" i="6" s="1"/>
  <c r="AO231" i="6" s="1"/>
  <c r="AN231" i="6" s="1"/>
  <c r="AM231" i="6" s="1"/>
  <c r="AL231" i="6" s="1"/>
  <c r="AT347" i="6"/>
  <c r="AF144" i="6"/>
  <c r="AC144" i="6"/>
  <c r="H144" i="6"/>
  <c r="M261" i="6"/>
  <c r="AC261" i="6"/>
  <c r="AF261" i="6"/>
  <c r="I261" i="6"/>
  <c r="AC333" i="6"/>
  <c r="K333" i="6"/>
  <c r="AF333" i="6"/>
  <c r="I266" i="6"/>
  <c r="M266" i="6"/>
  <c r="AC266" i="6"/>
  <c r="AF266" i="6"/>
  <c r="AC187" i="6"/>
  <c r="I187" i="6"/>
  <c r="AF187" i="6"/>
  <c r="M230" i="6"/>
  <c r="AC230" i="6"/>
  <c r="I230" i="6"/>
  <c r="AF230" i="6"/>
  <c r="AC345" i="6"/>
  <c r="K345" i="6"/>
  <c r="AF345" i="6"/>
  <c r="AS342" i="6"/>
  <c r="AR342" i="6" s="1"/>
  <c r="AQ342" i="6" s="1"/>
  <c r="AP342" i="6" s="1"/>
  <c r="AO342" i="6" s="1"/>
  <c r="AN342" i="6" s="1"/>
  <c r="AM342" i="6" s="1"/>
  <c r="AL342" i="6" s="1"/>
  <c r="AT342" i="6"/>
  <c r="AC268" i="6"/>
  <c r="M268" i="6"/>
  <c r="AF268" i="6"/>
  <c r="I268" i="6"/>
  <c r="AC32" i="6"/>
  <c r="AF32" i="6"/>
  <c r="H32" i="6"/>
  <c r="AT333" i="6"/>
  <c r="AS333" i="6" s="1"/>
  <c r="AR333" i="6" s="1"/>
  <c r="AQ333" i="6" s="1"/>
  <c r="AP333" i="6" s="1"/>
  <c r="AO333" i="6" s="1"/>
  <c r="AN333" i="6" s="1"/>
  <c r="AM333" i="6" s="1"/>
  <c r="AL333" i="6" s="1"/>
  <c r="AT66" i="6"/>
  <c r="AS66" i="6" s="1"/>
  <c r="AR66" i="6" s="1"/>
  <c r="AQ66" i="6" s="1"/>
  <c r="AP66" i="6" s="1"/>
  <c r="AO66" i="6" s="1"/>
  <c r="AN66" i="6" s="1"/>
  <c r="AM66" i="6" s="1"/>
  <c r="AL66" i="6" s="1"/>
  <c r="AT187" i="6"/>
  <c r="AS187" i="6" s="1"/>
  <c r="AR187" i="6" s="1"/>
  <c r="AQ187" i="6" s="1"/>
  <c r="AP187" i="6" s="1"/>
  <c r="AO187" i="6" s="1"/>
  <c r="AN187" i="6" s="1"/>
  <c r="AM187" i="6" s="1"/>
  <c r="AL187" i="6" s="1"/>
  <c r="AT270" i="6"/>
  <c r="AS270" i="6" s="1"/>
  <c r="AR270" i="6" s="1"/>
  <c r="AQ270" i="6" s="1"/>
  <c r="AP270" i="6" s="1"/>
  <c r="AO270" i="6" s="1"/>
  <c r="AN270" i="6" s="1"/>
  <c r="AM270" i="6" s="1"/>
  <c r="AL270" i="6" s="1"/>
  <c r="K344" i="6"/>
  <c r="AC344" i="6"/>
  <c r="AF344" i="6"/>
  <c r="AT344" i="6"/>
  <c r="AS344" i="6" s="1"/>
  <c r="AR344" i="6" s="1"/>
  <c r="AQ344" i="6" s="1"/>
  <c r="AP344" i="6" s="1"/>
  <c r="AO344" i="6" s="1"/>
  <c r="AN344" i="6" s="1"/>
  <c r="AM344" i="6" s="1"/>
  <c r="AL344" i="6" s="1"/>
  <c r="AT244" i="6"/>
  <c r="AS244" i="6" s="1"/>
  <c r="AR244" i="6" s="1"/>
  <c r="AQ244" i="6" s="1"/>
  <c r="AP244" i="6" s="1"/>
  <c r="AO244" i="6" s="1"/>
  <c r="AN244" i="6" s="1"/>
  <c r="AM244" i="6" s="1"/>
  <c r="AL244" i="6" s="1"/>
  <c r="AT352" i="6"/>
  <c r="AS352" i="6" s="1"/>
  <c r="AR352" i="6" s="1"/>
  <c r="AQ352" i="6" s="1"/>
  <c r="AP352" i="6" s="1"/>
  <c r="AO352" i="6" s="1"/>
  <c r="AN352" i="6" s="1"/>
  <c r="AM352" i="6" s="1"/>
  <c r="AL352" i="6" s="1"/>
  <c r="AF223" i="6"/>
  <c r="J223" i="6"/>
  <c r="AC223" i="6"/>
  <c r="AC276" i="6"/>
  <c r="I276" i="6"/>
  <c r="AF276" i="6"/>
  <c r="AF321" i="6"/>
  <c r="AC321" i="6"/>
  <c r="I321" i="6"/>
  <c r="AC130" i="6"/>
  <c r="H130" i="6"/>
  <c r="AF130" i="6"/>
  <c r="AF278" i="6"/>
  <c r="AC278" i="6"/>
  <c r="M278" i="6"/>
  <c r="I278" i="6"/>
  <c r="AF138" i="6"/>
  <c r="AC138" i="6"/>
  <c r="H138" i="6"/>
  <c r="AF257" i="6"/>
  <c r="AC257" i="6"/>
  <c r="J257" i="6"/>
  <c r="AF90" i="6"/>
  <c r="AC90" i="6"/>
  <c r="H90" i="6"/>
  <c r="AT317" i="6"/>
  <c r="AS317" i="6" s="1"/>
  <c r="AR317" i="6" s="1"/>
  <c r="AQ317" i="6" s="1"/>
  <c r="AP317" i="6" s="1"/>
  <c r="AO317" i="6" s="1"/>
  <c r="AN317" i="6" s="1"/>
  <c r="AM317" i="6" s="1"/>
  <c r="AL317" i="6" s="1"/>
  <c r="AC163" i="6"/>
  <c r="AF163" i="6"/>
  <c r="H163" i="6"/>
  <c r="AT258" i="6"/>
  <c r="AS258" i="6" s="1"/>
  <c r="AR258" i="6" s="1"/>
  <c r="AQ258" i="6" s="1"/>
  <c r="AP258" i="6" s="1"/>
  <c r="AO258" i="6" s="1"/>
  <c r="AN258" i="6" s="1"/>
  <c r="AM258" i="6" s="1"/>
  <c r="AL258" i="6" s="1"/>
  <c r="AT337" i="6"/>
  <c r="AS337" i="6" s="1"/>
  <c r="AR337" i="6" s="1"/>
  <c r="AQ337" i="6" s="1"/>
  <c r="AP337" i="6" s="1"/>
  <c r="AO337" i="6" s="1"/>
  <c r="AN337" i="6" s="1"/>
  <c r="AM337" i="6" s="1"/>
  <c r="AL337" i="6" s="1"/>
  <c r="AT292" i="6"/>
  <c r="AS292" i="6" s="1"/>
  <c r="AR292" i="6" s="1"/>
  <c r="AQ292" i="6" s="1"/>
  <c r="AP292" i="6" s="1"/>
  <c r="AO292" i="6" s="1"/>
  <c r="AN292" i="6" s="1"/>
  <c r="AM292" i="6" s="1"/>
  <c r="AL292" i="6" s="1"/>
  <c r="AC104" i="6"/>
  <c r="AF104" i="6"/>
  <c r="H104" i="6"/>
  <c r="AF198" i="6"/>
  <c r="AC198" i="6"/>
  <c r="J198" i="6"/>
  <c r="AF22" i="6"/>
  <c r="AC22" i="6"/>
  <c r="H22" i="6"/>
  <c r="AF272" i="6"/>
  <c r="AC272" i="6"/>
  <c r="I272" i="6"/>
  <c r="AF319" i="6"/>
  <c r="AC319" i="6"/>
  <c r="I319" i="6"/>
  <c r="AT163" i="6"/>
  <c r="AS163" i="6" s="1"/>
  <c r="AR163" i="6" s="1"/>
  <c r="AQ163" i="6" s="1"/>
  <c r="AP163" i="6" s="1"/>
  <c r="AO163" i="6" s="1"/>
  <c r="AN163" i="6" s="1"/>
  <c r="AM163" i="6" s="1"/>
  <c r="AL163" i="6" s="1"/>
  <c r="AT208" i="6"/>
  <c r="AS208" i="6" s="1"/>
  <c r="AR208" i="6" s="1"/>
  <c r="AQ208" i="6" s="1"/>
  <c r="AP208" i="6" s="1"/>
  <c r="AO208" i="6" s="1"/>
  <c r="AN208" i="6" s="1"/>
  <c r="AM208" i="6" s="1"/>
  <c r="AL208" i="6" s="1"/>
  <c r="AC258" i="6"/>
  <c r="J258" i="6"/>
  <c r="AF258" i="6"/>
  <c r="AF270" i="6"/>
  <c r="AC270" i="6"/>
  <c r="J270" i="6"/>
  <c r="AF337" i="6"/>
  <c r="J337" i="6"/>
  <c r="AC337" i="6"/>
  <c r="AT126" i="6"/>
  <c r="AS126" i="6" s="1"/>
  <c r="AR126" i="6" s="1"/>
  <c r="AQ126" i="6" s="1"/>
  <c r="AP126" i="6" s="1"/>
  <c r="AO126" i="6" s="1"/>
  <c r="AN126" i="6" s="1"/>
  <c r="AM126" i="6" s="1"/>
  <c r="AL126" i="6" s="1"/>
  <c r="AF172" i="6"/>
  <c r="AC172" i="6"/>
  <c r="I172" i="6"/>
  <c r="AC150" i="6"/>
  <c r="H150" i="6"/>
  <c r="AF150" i="6"/>
  <c r="AF244" i="6"/>
  <c r="K244" i="6"/>
  <c r="AC244" i="6"/>
  <c r="AF346" i="6"/>
  <c r="K346" i="6"/>
  <c r="AC346" i="6"/>
  <c r="AC302" i="6"/>
  <c r="AF302" i="6"/>
  <c r="J302" i="6"/>
  <c r="AF216" i="6"/>
  <c r="AC216" i="6"/>
  <c r="M216" i="6"/>
  <c r="I216" i="6"/>
  <c r="AC328" i="6"/>
  <c r="I328" i="6"/>
  <c r="AF328" i="6"/>
  <c r="AC256" i="6"/>
  <c r="J256" i="6"/>
  <c r="AF256" i="6"/>
  <c r="AF184" i="6"/>
  <c r="AC184" i="6"/>
  <c r="I184" i="6"/>
  <c r="AF98" i="6"/>
  <c r="AC98" i="6"/>
  <c r="H98" i="6"/>
  <c r="AS335" i="6"/>
  <c r="AR335" i="6" s="1"/>
  <c r="AQ335" i="6" s="1"/>
  <c r="AP335" i="6" s="1"/>
  <c r="AO335" i="6" s="1"/>
  <c r="AN335" i="6" s="1"/>
  <c r="AM335" i="6" s="1"/>
  <c r="AL335" i="6" s="1"/>
  <c r="AT335" i="6"/>
  <c r="AF106" i="6"/>
  <c r="H106" i="6"/>
  <c r="AC106" i="6"/>
  <c r="AC171" i="6"/>
  <c r="I171" i="6"/>
  <c r="AF171" i="6"/>
  <c r="AF149" i="6"/>
  <c r="AC149" i="6"/>
  <c r="H149" i="6"/>
  <c r="AF208" i="6"/>
  <c r="AC208" i="6"/>
  <c r="J208" i="6"/>
  <c r="AT306" i="6"/>
  <c r="AS306" i="6"/>
  <c r="AR306" i="6" s="1"/>
  <c r="AQ306" i="6" s="1"/>
  <c r="AP306" i="6" s="1"/>
  <c r="AO306" i="6" s="1"/>
  <c r="AN306" i="6" s="1"/>
  <c r="AM306" i="6" s="1"/>
  <c r="AL306" i="6" s="1"/>
  <c r="AT277" i="6"/>
  <c r="AS277" i="6" s="1"/>
  <c r="AR277" i="6" s="1"/>
  <c r="AQ277" i="6" s="1"/>
  <c r="AP277" i="6" s="1"/>
  <c r="AO277" i="6" s="1"/>
  <c r="AN277" i="6" s="1"/>
  <c r="AM277" i="6" s="1"/>
  <c r="AL277" i="6" s="1"/>
  <c r="H108" i="6"/>
  <c r="AC108" i="6"/>
  <c r="AF108" i="6"/>
  <c r="K335" i="6"/>
  <c r="AC335" i="6"/>
  <c r="AF335" i="6"/>
  <c r="AF290" i="6"/>
  <c r="AC290" i="6"/>
  <c r="K290" i="6"/>
  <c r="AF132" i="6"/>
  <c r="AC132" i="6"/>
  <c r="H132" i="6"/>
  <c r="H78" i="6"/>
  <c r="AF78" i="6"/>
  <c r="AC78" i="6"/>
  <c r="K359" i="6"/>
  <c r="AC359" i="6"/>
  <c r="AF49" i="6"/>
  <c r="AC49" i="6"/>
  <c r="H49" i="6"/>
  <c r="AC67" i="6"/>
  <c r="AF67" i="6"/>
  <c r="H67" i="6"/>
  <c r="AF146" i="6"/>
  <c r="AC146" i="6"/>
  <c r="H146" i="6"/>
  <c r="H43" i="6"/>
  <c r="AT36" i="6"/>
  <c r="AS36" i="6" s="1"/>
  <c r="AR36" i="6" s="1"/>
  <c r="AQ36" i="6" s="1"/>
  <c r="AP36" i="6" s="1"/>
  <c r="AO36" i="6" s="1"/>
  <c r="AN36" i="6" s="1"/>
  <c r="AM36" i="6" s="1"/>
  <c r="AL36" i="6" s="1"/>
  <c r="AC277" i="6"/>
  <c r="M277" i="6"/>
  <c r="I277" i="6"/>
  <c r="AF277" i="6"/>
  <c r="H59" i="6"/>
  <c r="AF59" i="6"/>
  <c r="AC59" i="6"/>
  <c r="AT162" i="6"/>
  <c r="AS162" i="6" s="1"/>
  <c r="AR162" i="6" s="1"/>
  <c r="AQ162" i="6" s="1"/>
  <c r="AP162" i="6" s="1"/>
  <c r="AO162" i="6" s="1"/>
  <c r="AN162" i="6" s="1"/>
  <c r="AM162" i="6" s="1"/>
  <c r="AL162" i="6" s="1"/>
  <c r="AC231" i="6"/>
  <c r="AF231" i="6"/>
  <c r="J231" i="6"/>
  <c r="AH32" i="6"/>
  <c r="AB32" i="6" s="1"/>
  <c r="AT118" i="6"/>
  <c r="AS118" i="6" s="1"/>
  <c r="AR118" i="6" s="1"/>
  <c r="AQ118" i="6" s="1"/>
  <c r="AP118" i="6" s="1"/>
  <c r="AO118" i="6" s="1"/>
  <c r="AN118" i="6" s="1"/>
  <c r="AM118" i="6" s="1"/>
  <c r="AL118" i="6" s="1"/>
  <c r="AC347" i="6"/>
  <c r="K347" i="6"/>
  <c r="AF347" i="6"/>
  <c r="AT290" i="6"/>
  <c r="AS290" i="6" s="1"/>
  <c r="AR290" i="6" s="1"/>
  <c r="AQ290" i="6" s="1"/>
  <c r="AP290" i="6" s="1"/>
  <c r="AO290" i="6" s="1"/>
  <c r="AN290" i="6" s="1"/>
  <c r="AM290" i="6" s="1"/>
  <c r="AL290" i="6" s="1"/>
  <c r="AT152" i="6"/>
  <c r="AS152" i="6" s="1"/>
  <c r="AR152" i="6" s="1"/>
  <c r="AQ152" i="6" s="1"/>
  <c r="AP152" i="6" s="1"/>
  <c r="AO152" i="6" s="1"/>
  <c r="AN152" i="6" s="1"/>
  <c r="AM152" i="6" s="1"/>
  <c r="AL152" i="6" s="1"/>
  <c r="AI359" i="6"/>
  <c r="AJ359" i="6"/>
  <c r="AK359" i="6"/>
  <c r="AJ361" i="6"/>
  <c r="AK361" i="6"/>
  <c r="AT360" i="6"/>
  <c r="AS360" i="6" s="1"/>
  <c r="AR360" i="6" s="1"/>
  <c r="AQ360" i="6" s="1"/>
  <c r="AP360" i="6" s="1"/>
  <c r="AO360" i="6" s="1"/>
  <c r="AN360" i="6" s="1"/>
  <c r="AM360" i="6" s="1"/>
  <c r="AL360" i="6" s="1"/>
  <c r="AC360" i="6"/>
  <c r="K360" i="6"/>
  <c r="AT358" i="6"/>
  <c r="AS358" i="6" s="1"/>
  <c r="AR358" i="6" s="1"/>
  <c r="AQ358" i="6" s="1"/>
  <c r="AP358" i="6" s="1"/>
  <c r="AO358" i="6" s="1"/>
  <c r="AN358" i="6" s="1"/>
  <c r="AM358" i="6" s="1"/>
  <c r="AL358" i="6" s="1"/>
  <c r="AC358" i="6"/>
  <c r="K358" i="6"/>
  <c r="M6" i="4"/>
  <c r="J23" i="4"/>
  <c r="H23" i="4"/>
  <c r="C12" i="1"/>
  <c r="J18" i="4"/>
  <c r="C11" i="6"/>
  <c r="C11" i="1"/>
  <c r="H18" i="4"/>
  <c r="C12" i="6"/>
  <c r="G18" i="4"/>
  <c r="AH130" i="6" l="1"/>
  <c r="AF174" i="6"/>
  <c r="AK53" i="6"/>
  <c r="AS171" i="6"/>
  <c r="AR171" i="6" s="1"/>
  <c r="AQ171" i="6" s="1"/>
  <c r="AP171" i="6" s="1"/>
  <c r="AO171" i="6" s="1"/>
  <c r="AN171" i="6" s="1"/>
  <c r="AM171" i="6" s="1"/>
  <c r="AL171" i="6" s="1"/>
  <c r="AJ171" i="6" s="1"/>
  <c r="AC43" i="6"/>
  <c r="AS230" i="6"/>
  <c r="AR230" i="6" s="1"/>
  <c r="AQ230" i="6" s="1"/>
  <c r="AP230" i="6" s="1"/>
  <c r="AO230" i="6" s="1"/>
  <c r="AN230" i="6" s="1"/>
  <c r="AM230" i="6" s="1"/>
  <c r="AL230" i="6" s="1"/>
  <c r="AI281" i="6"/>
  <c r="AJ114" i="6"/>
  <c r="AH114" i="6" s="1"/>
  <c r="AS328" i="6"/>
  <c r="AR328" i="6" s="1"/>
  <c r="AQ328" i="6" s="1"/>
  <c r="AP328" i="6" s="1"/>
  <c r="AO328" i="6" s="1"/>
  <c r="AN328" i="6" s="1"/>
  <c r="AM328" i="6" s="1"/>
  <c r="AL328" i="6" s="1"/>
  <c r="AJ130" i="6"/>
  <c r="AK130" i="6"/>
  <c r="AT104" i="6"/>
  <c r="AS104" i="6" s="1"/>
  <c r="AR104" i="6" s="1"/>
  <c r="AQ104" i="6" s="1"/>
  <c r="AP104" i="6" s="1"/>
  <c r="AO104" i="6" s="1"/>
  <c r="AN104" i="6" s="1"/>
  <c r="AM104" i="6" s="1"/>
  <c r="AL104" i="6" s="1"/>
  <c r="I174" i="6"/>
  <c r="AH75" i="6"/>
  <c r="AA75" i="6" s="1"/>
  <c r="AS185" i="6"/>
  <c r="AR185" i="6" s="1"/>
  <c r="AQ185" i="6" s="1"/>
  <c r="AP185" i="6" s="1"/>
  <c r="AO185" i="6" s="1"/>
  <c r="AN185" i="6" s="1"/>
  <c r="AM185" i="6" s="1"/>
  <c r="AL185" i="6" s="1"/>
  <c r="AH240" i="6"/>
  <c r="AA240" i="6" s="1"/>
  <c r="I230" i="1"/>
  <c r="M230" i="1"/>
  <c r="N28" i="1"/>
  <c r="I28" i="1"/>
  <c r="I265" i="1"/>
  <c r="M265" i="1"/>
  <c r="I296" i="1"/>
  <c r="M296" i="1"/>
  <c r="M233" i="1"/>
  <c r="I233" i="1"/>
  <c r="I229" i="1"/>
  <c r="M229" i="1"/>
  <c r="I232" i="1"/>
  <c r="M232" i="1"/>
  <c r="I240" i="1"/>
  <c r="M240" i="1"/>
  <c r="I285" i="1"/>
  <c r="M285" i="1"/>
  <c r="M294" i="1"/>
  <c r="I294" i="1"/>
  <c r="I284" i="1"/>
  <c r="M284" i="1"/>
  <c r="I252" i="1"/>
  <c r="M252" i="1"/>
  <c r="I271" i="1"/>
  <c r="M271" i="1"/>
  <c r="I281" i="1"/>
  <c r="M281" i="1"/>
  <c r="M268" i="1"/>
  <c r="I268" i="1"/>
  <c r="M269" i="1"/>
  <c r="I269" i="1"/>
  <c r="I262" i="1"/>
  <c r="M262" i="1"/>
  <c r="M309" i="1"/>
  <c r="I309" i="1"/>
  <c r="I308" i="1"/>
  <c r="M308" i="1"/>
  <c r="M210" i="1"/>
  <c r="I210" i="1"/>
  <c r="I211" i="1"/>
  <c r="M211" i="1"/>
  <c r="M300" i="1"/>
  <c r="I300" i="1"/>
  <c r="I305" i="1"/>
  <c r="M305" i="1"/>
  <c r="M249" i="1"/>
  <c r="I249" i="1"/>
  <c r="I234" i="1"/>
  <c r="M234" i="1"/>
  <c r="I218" i="1"/>
  <c r="M218" i="1"/>
  <c r="M216" i="1"/>
  <c r="I216" i="1"/>
  <c r="M266" i="1"/>
  <c r="I266" i="1"/>
  <c r="I263" i="1"/>
  <c r="M263" i="1"/>
  <c r="M286" i="1"/>
  <c r="I286" i="1"/>
  <c r="M322" i="1"/>
  <c r="I322" i="1"/>
  <c r="M253" i="1"/>
  <c r="I253" i="1"/>
  <c r="O365" i="6"/>
  <c r="AJ365" i="6"/>
  <c r="AK365" i="6"/>
  <c r="AI365" i="6"/>
  <c r="AH365" i="6" s="1"/>
  <c r="O365" i="1"/>
  <c r="O364" i="1"/>
  <c r="O364" i="6"/>
  <c r="AJ364" i="6"/>
  <c r="AK364" i="6"/>
  <c r="AI364" i="6"/>
  <c r="O363" i="1"/>
  <c r="O362" i="1"/>
  <c r="O363" i="6"/>
  <c r="O362" i="6"/>
  <c r="AI363" i="6"/>
  <c r="AJ363" i="6"/>
  <c r="AK363" i="6"/>
  <c r="AJ362" i="6"/>
  <c r="AK362" i="6"/>
  <c r="AI362" i="6"/>
  <c r="M5" i="4"/>
  <c r="M3" i="4"/>
  <c r="O319" i="1"/>
  <c r="O171" i="1"/>
  <c r="O127" i="1"/>
  <c r="O95" i="1"/>
  <c r="O40" i="1"/>
  <c r="O104" i="1"/>
  <c r="O361" i="1"/>
  <c r="O102" i="1"/>
  <c r="O109" i="1"/>
  <c r="O332" i="1"/>
  <c r="O123" i="1"/>
  <c r="C15" i="1"/>
  <c r="O294" i="1"/>
  <c r="O128" i="1"/>
  <c r="O21" i="1"/>
  <c r="O145" i="1"/>
  <c r="O345" i="1"/>
  <c r="O288" i="1"/>
  <c r="O91" i="1"/>
  <c r="O82" i="1"/>
  <c r="O125" i="1"/>
  <c r="O340" i="1"/>
  <c r="O316" i="1"/>
  <c r="O35" i="1"/>
  <c r="O334" i="1"/>
  <c r="O317" i="1"/>
  <c r="O311" i="1"/>
  <c r="O136" i="1"/>
  <c r="O275" i="1"/>
  <c r="O189" i="1"/>
  <c r="O98" i="1"/>
  <c r="O56" i="1"/>
  <c r="O175" i="1"/>
  <c r="O335" i="1"/>
  <c r="O190" i="1"/>
  <c r="O236" i="1"/>
  <c r="O112" i="1"/>
  <c r="O146" i="1"/>
  <c r="O81" i="1"/>
  <c r="O299" i="1"/>
  <c r="O356" i="1"/>
  <c r="O177" i="1"/>
  <c r="O242" i="1"/>
  <c r="O79" i="1"/>
  <c r="O349" i="1"/>
  <c r="O324" i="1"/>
  <c r="O103" i="1"/>
  <c r="O342" i="1"/>
  <c r="O138" i="1"/>
  <c r="O133" i="1"/>
  <c r="O306" i="1"/>
  <c r="O31" i="1"/>
  <c r="O176" i="1"/>
  <c r="O151" i="1"/>
  <c r="O339" i="1"/>
  <c r="O130" i="1"/>
  <c r="O355" i="1"/>
  <c r="O344" i="1"/>
  <c r="O250" i="1"/>
  <c r="O159" i="1"/>
  <c r="O115" i="1"/>
  <c r="O92" i="1"/>
  <c r="O144" i="1"/>
  <c r="O300" i="1"/>
  <c r="O131" i="1"/>
  <c r="O154" i="1"/>
  <c r="O134" i="1"/>
  <c r="O157" i="1"/>
  <c r="O188" i="1"/>
  <c r="O150" i="1"/>
  <c r="O121" i="1"/>
  <c r="O308" i="1"/>
  <c r="O325" i="1"/>
  <c r="O173" i="1"/>
  <c r="O94" i="1"/>
  <c r="O196" i="1"/>
  <c r="O338" i="1"/>
  <c r="O297" i="1"/>
  <c r="O295" i="1"/>
  <c r="O89" i="1"/>
  <c r="O90" i="1"/>
  <c r="O172" i="1"/>
  <c r="O343" i="1"/>
  <c r="O135" i="1"/>
  <c r="O313" i="1"/>
  <c r="O99" i="1"/>
  <c r="O199" i="1"/>
  <c r="O358" i="1"/>
  <c r="O201" i="1"/>
  <c r="O107" i="1"/>
  <c r="O113" i="1"/>
  <c r="O108" i="1"/>
  <c r="O180" i="1"/>
  <c r="O298" i="1"/>
  <c r="O167" i="1"/>
  <c r="O291" i="1"/>
  <c r="O143" i="1"/>
  <c r="O305" i="1"/>
  <c r="O170" i="1"/>
  <c r="O346" i="1"/>
  <c r="O101" i="1"/>
  <c r="O327" i="1"/>
  <c r="O100" i="1"/>
  <c r="O93" i="1"/>
  <c r="O182" i="1"/>
  <c r="O50" i="1"/>
  <c r="O301" i="1"/>
  <c r="O359" i="1"/>
  <c r="O357" i="1"/>
  <c r="O354" i="1"/>
  <c r="O97" i="1"/>
  <c r="O181" i="1"/>
  <c r="O140" i="1"/>
  <c r="O84" i="1"/>
  <c r="O87" i="1"/>
  <c r="O290" i="1"/>
  <c r="O141" i="1"/>
  <c r="O163" i="1"/>
  <c r="O110" i="1"/>
  <c r="O318" i="1"/>
  <c r="O336" i="1"/>
  <c r="O289" i="1"/>
  <c r="O247" i="1"/>
  <c r="O25" i="1"/>
  <c r="O320" i="1"/>
  <c r="O187" i="1"/>
  <c r="O26" i="1"/>
  <c r="O168" i="1"/>
  <c r="O331" i="1"/>
  <c r="O254" i="1"/>
  <c r="O337" i="1"/>
  <c r="O120" i="1"/>
  <c r="O122" i="1"/>
  <c r="O132" i="1"/>
  <c r="O244" i="1"/>
  <c r="O351" i="1"/>
  <c r="O158" i="1"/>
  <c r="O148" i="1"/>
  <c r="O23" i="1"/>
  <c r="O114" i="1"/>
  <c r="O322" i="1"/>
  <c r="O85" i="1"/>
  <c r="O307" i="1"/>
  <c r="O83" i="1"/>
  <c r="O116" i="1"/>
  <c r="O239" i="1"/>
  <c r="O160" i="1"/>
  <c r="O142" i="1"/>
  <c r="O179" i="1"/>
  <c r="O118" i="1"/>
  <c r="O156" i="1"/>
  <c r="O105" i="1"/>
  <c r="O155" i="1"/>
  <c r="O126" i="1"/>
  <c r="O191" i="1"/>
  <c r="O360" i="1"/>
  <c r="O139" i="1"/>
  <c r="O178" i="1"/>
  <c r="O303" i="1"/>
  <c r="O315" i="1"/>
  <c r="O161" i="1"/>
  <c r="O341" i="1"/>
  <c r="O80" i="1"/>
  <c r="O36" i="1"/>
  <c r="O192" i="1"/>
  <c r="O296" i="1"/>
  <c r="O321" i="1"/>
  <c r="O137" i="1"/>
  <c r="O314" i="1"/>
  <c r="O353" i="1"/>
  <c r="O186" i="1"/>
  <c r="O348" i="1"/>
  <c r="O221" i="1"/>
  <c r="O24" i="1"/>
  <c r="O183" i="1"/>
  <c r="O328" i="1"/>
  <c r="O111" i="1"/>
  <c r="O309" i="1"/>
  <c r="O329" i="1"/>
  <c r="O124" i="1"/>
  <c r="O352" i="1"/>
  <c r="O326" i="1"/>
  <c r="O194" i="1"/>
  <c r="O302" i="1"/>
  <c r="O310" i="1"/>
  <c r="O185" i="1"/>
  <c r="O174" i="1"/>
  <c r="O165" i="1"/>
  <c r="O117" i="1"/>
  <c r="O330" i="1"/>
  <c r="O208" i="1"/>
  <c r="O350" i="1"/>
  <c r="O88" i="1"/>
  <c r="O119" i="1"/>
  <c r="O147" i="1"/>
  <c r="O86" i="1"/>
  <c r="O162" i="1"/>
  <c r="O45" i="1"/>
  <c r="O312" i="1"/>
  <c r="O96" i="1"/>
  <c r="O34" i="1"/>
  <c r="O293" i="1"/>
  <c r="O153" i="1"/>
  <c r="O184" i="1"/>
  <c r="O149" i="1"/>
  <c r="O333" i="1"/>
  <c r="O323" i="1"/>
  <c r="O129" i="1"/>
  <c r="O347" i="1"/>
  <c r="O292" i="1"/>
  <c r="O152" i="1"/>
  <c r="O106" i="1"/>
  <c r="O304" i="1"/>
  <c r="O226" i="1"/>
  <c r="O169" i="1"/>
  <c r="C16" i="1"/>
  <c r="D18" i="1" s="1"/>
  <c r="J310" i="1"/>
  <c r="C16" i="6"/>
  <c r="D18" i="6" s="1"/>
  <c r="O350" i="6"/>
  <c r="O323" i="6"/>
  <c r="O226" i="6"/>
  <c r="O349" i="6"/>
  <c r="O352" i="6"/>
  <c r="O247" i="6"/>
  <c r="O330" i="6"/>
  <c r="O331" i="6"/>
  <c r="O351" i="6"/>
  <c r="O341" i="6"/>
  <c r="O340" i="6"/>
  <c r="O348" i="6"/>
  <c r="O359" i="6"/>
  <c r="O321" i="6"/>
  <c r="O328" i="6"/>
  <c r="O353" i="6"/>
  <c r="O342" i="6"/>
  <c r="O333" i="6"/>
  <c r="O292" i="6"/>
  <c r="O361" i="6"/>
  <c r="O343" i="6"/>
  <c r="O335" i="6"/>
  <c r="O324" i="6"/>
  <c r="O346" i="6"/>
  <c r="O275" i="6"/>
  <c r="C15" i="6"/>
  <c r="O358" i="6"/>
  <c r="O332" i="6"/>
  <c r="O325" i="6"/>
  <c r="O298" i="6"/>
  <c r="O242" i="6"/>
  <c r="O339" i="6"/>
  <c r="O336" i="6"/>
  <c r="O360" i="6"/>
  <c r="O337" i="6"/>
  <c r="O344" i="6"/>
  <c r="O327" i="6"/>
  <c r="O356" i="6"/>
  <c r="O334" i="6"/>
  <c r="O355" i="6"/>
  <c r="O345" i="6"/>
  <c r="O338" i="6"/>
  <c r="O357" i="6"/>
  <c r="O329" i="6"/>
  <c r="O254" i="6"/>
  <c r="O221" i="6"/>
  <c r="O326" i="6"/>
  <c r="O244" i="6"/>
  <c r="O354" i="6"/>
  <c r="O236" i="6"/>
  <c r="O347" i="6"/>
  <c r="O322" i="6"/>
  <c r="O290" i="6"/>
  <c r="AK49" i="6"/>
  <c r="AJ49" i="6"/>
  <c r="AI49" i="6"/>
  <c r="AK229" i="6"/>
  <c r="AJ229" i="6"/>
  <c r="AI229" i="6"/>
  <c r="AI260" i="6"/>
  <c r="AH260" i="6" s="1"/>
  <c r="AB260" i="6" s="1"/>
  <c r="AJ260" i="6"/>
  <c r="AK260" i="6"/>
  <c r="AK268" i="6"/>
  <c r="AJ268" i="6"/>
  <c r="AI268" i="6"/>
  <c r="AK30" i="6"/>
  <c r="AJ30" i="6"/>
  <c r="AI30" i="6"/>
  <c r="AH30" i="6" s="1"/>
  <c r="AA30" i="6" s="1"/>
  <c r="AK310" i="6"/>
  <c r="AI310" i="6"/>
  <c r="AJ310" i="6"/>
  <c r="AI304" i="6"/>
  <c r="AK304" i="6"/>
  <c r="AJ304" i="6"/>
  <c r="AK341" i="6"/>
  <c r="AI341" i="6"/>
  <c r="AJ341" i="6"/>
  <c r="AJ316" i="6"/>
  <c r="AI316" i="6"/>
  <c r="AH316" i="6" s="1"/>
  <c r="AB316" i="6" s="1"/>
  <c r="AK316" i="6"/>
  <c r="AI174" i="6"/>
  <c r="AH174" i="6" s="1"/>
  <c r="AJ174" i="6"/>
  <c r="AK174" i="6"/>
  <c r="AI203" i="6"/>
  <c r="AH203" i="6" s="1"/>
  <c r="AJ203" i="6"/>
  <c r="AK203" i="6"/>
  <c r="AK286" i="6"/>
  <c r="AJ286" i="6"/>
  <c r="AI286" i="6"/>
  <c r="AJ330" i="6"/>
  <c r="AI330" i="6"/>
  <c r="AH330" i="6" s="1"/>
  <c r="AB330" i="6" s="1"/>
  <c r="AK330" i="6"/>
  <c r="AI78" i="6"/>
  <c r="AK78" i="6"/>
  <c r="AJ78" i="6"/>
  <c r="AT283" i="6"/>
  <c r="AS283" i="6" s="1"/>
  <c r="AR283" i="6" s="1"/>
  <c r="AQ283" i="6" s="1"/>
  <c r="AP283" i="6" s="1"/>
  <c r="AO283" i="6" s="1"/>
  <c r="AN283" i="6" s="1"/>
  <c r="AM283" i="6" s="1"/>
  <c r="AL283" i="6" s="1"/>
  <c r="AT311" i="6"/>
  <c r="AS311" i="6" s="1"/>
  <c r="AR311" i="6" s="1"/>
  <c r="AQ311" i="6" s="1"/>
  <c r="AP311" i="6" s="1"/>
  <c r="AO311" i="6" s="1"/>
  <c r="AN311" i="6" s="1"/>
  <c r="AM311" i="6" s="1"/>
  <c r="AL311" i="6" s="1"/>
  <c r="AC33" i="6"/>
  <c r="AF33" i="6"/>
  <c r="H33" i="6"/>
  <c r="AJ167" i="6"/>
  <c r="AI167" i="6"/>
  <c r="AK167" i="6"/>
  <c r="AT84" i="6"/>
  <c r="AS84" i="6" s="1"/>
  <c r="AR84" i="6" s="1"/>
  <c r="AQ84" i="6" s="1"/>
  <c r="AP84" i="6" s="1"/>
  <c r="AO84" i="6" s="1"/>
  <c r="AN84" i="6" s="1"/>
  <c r="AM84" i="6" s="1"/>
  <c r="AL84" i="6" s="1"/>
  <c r="AC147" i="6"/>
  <c r="H147" i="6"/>
  <c r="AF147" i="6"/>
  <c r="AF212" i="6"/>
  <c r="I212" i="6"/>
  <c r="AC212" i="6"/>
  <c r="AC180" i="6"/>
  <c r="I180" i="6"/>
  <c r="AF180" i="6"/>
  <c r="AJ218" i="6"/>
  <c r="AK218" i="6"/>
  <c r="AI218" i="6"/>
  <c r="AK323" i="6"/>
  <c r="AI323" i="6"/>
  <c r="AJ323" i="6"/>
  <c r="AC82" i="6"/>
  <c r="AF82" i="6"/>
  <c r="H82" i="6"/>
  <c r="AT334" i="6"/>
  <c r="AS334" i="6" s="1"/>
  <c r="AR334" i="6" s="1"/>
  <c r="AQ334" i="6" s="1"/>
  <c r="AP334" i="6" s="1"/>
  <c r="AO334" i="6" s="1"/>
  <c r="AN334" i="6" s="1"/>
  <c r="AM334" i="6" s="1"/>
  <c r="AL334" i="6" s="1"/>
  <c r="AF183" i="6"/>
  <c r="I183" i="6"/>
  <c r="AC183" i="6"/>
  <c r="AF217" i="6"/>
  <c r="AC217" i="6"/>
  <c r="J217" i="6"/>
  <c r="I182" i="6"/>
  <c r="AF182" i="6"/>
  <c r="AC182" i="6"/>
  <c r="AS201" i="6"/>
  <c r="AR201" i="6" s="1"/>
  <c r="AQ201" i="6" s="1"/>
  <c r="AP201" i="6" s="1"/>
  <c r="AO201" i="6" s="1"/>
  <c r="AN201" i="6" s="1"/>
  <c r="AM201" i="6" s="1"/>
  <c r="AL201" i="6" s="1"/>
  <c r="AT201" i="6"/>
  <c r="AC204" i="6"/>
  <c r="AF204" i="6"/>
  <c r="K204" i="6"/>
  <c r="AF273" i="6"/>
  <c r="AC273" i="6"/>
  <c r="J273" i="6"/>
  <c r="AT93" i="6"/>
  <c r="AS93" i="6" s="1"/>
  <c r="AR93" i="6" s="1"/>
  <c r="AQ93" i="6" s="1"/>
  <c r="AP93" i="6" s="1"/>
  <c r="AO93" i="6" s="1"/>
  <c r="AN93" i="6" s="1"/>
  <c r="AM93" i="6" s="1"/>
  <c r="AL93" i="6" s="1"/>
  <c r="AT76" i="6"/>
  <c r="AS76" i="6"/>
  <c r="AR76" i="6" s="1"/>
  <c r="AQ76" i="6" s="1"/>
  <c r="AP76" i="6" s="1"/>
  <c r="AO76" i="6" s="1"/>
  <c r="AN76" i="6" s="1"/>
  <c r="AM76" i="6" s="1"/>
  <c r="AL76" i="6" s="1"/>
  <c r="AT262" i="6"/>
  <c r="AS262" i="6" s="1"/>
  <c r="AR262" i="6" s="1"/>
  <c r="AQ262" i="6" s="1"/>
  <c r="AP262" i="6" s="1"/>
  <c r="AO262" i="6" s="1"/>
  <c r="AN262" i="6" s="1"/>
  <c r="AM262" i="6" s="1"/>
  <c r="AL262" i="6" s="1"/>
  <c r="AT247" i="6"/>
  <c r="AS247" i="6" s="1"/>
  <c r="AR247" i="6" s="1"/>
  <c r="AQ247" i="6" s="1"/>
  <c r="AP247" i="6" s="1"/>
  <c r="AO247" i="6" s="1"/>
  <c r="AN247" i="6" s="1"/>
  <c r="AM247" i="6" s="1"/>
  <c r="AL247" i="6" s="1"/>
  <c r="AC35" i="6"/>
  <c r="H35" i="6"/>
  <c r="AF35" i="6"/>
  <c r="AT261" i="6"/>
  <c r="AS261" i="6" s="1"/>
  <c r="AR261" i="6" s="1"/>
  <c r="AQ261" i="6" s="1"/>
  <c r="AP261" i="6" s="1"/>
  <c r="AO261" i="6" s="1"/>
  <c r="AN261" i="6" s="1"/>
  <c r="AM261" i="6" s="1"/>
  <c r="AL261" i="6" s="1"/>
  <c r="AT59" i="6"/>
  <c r="AS59" i="6" s="1"/>
  <c r="AR59" i="6" s="1"/>
  <c r="AQ59" i="6" s="1"/>
  <c r="AP59" i="6" s="1"/>
  <c r="AO59" i="6" s="1"/>
  <c r="AN59" i="6" s="1"/>
  <c r="AM59" i="6" s="1"/>
  <c r="AL59" i="6" s="1"/>
  <c r="AT43" i="6"/>
  <c r="AS43" i="6" s="1"/>
  <c r="AR43" i="6" s="1"/>
  <c r="AQ43" i="6" s="1"/>
  <c r="AP43" i="6" s="1"/>
  <c r="AO43" i="6" s="1"/>
  <c r="AN43" i="6" s="1"/>
  <c r="AM43" i="6" s="1"/>
  <c r="AL43" i="6" s="1"/>
  <c r="J225" i="6"/>
  <c r="AF225" i="6"/>
  <c r="AC225" i="6"/>
  <c r="K338" i="6"/>
  <c r="AC338" i="6"/>
  <c r="AF338" i="6"/>
  <c r="AF51" i="6"/>
  <c r="H51" i="6"/>
  <c r="AC51" i="6"/>
  <c r="AC260" i="6"/>
  <c r="J260" i="6"/>
  <c r="AF260" i="6"/>
  <c r="AT252" i="6"/>
  <c r="AS252" i="6" s="1"/>
  <c r="AR252" i="6" s="1"/>
  <c r="AQ252" i="6" s="1"/>
  <c r="AP252" i="6" s="1"/>
  <c r="AO252" i="6" s="1"/>
  <c r="AN252" i="6" s="1"/>
  <c r="AM252" i="6" s="1"/>
  <c r="AL252" i="6" s="1"/>
  <c r="AT103" i="6"/>
  <c r="AS103" i="6" s="1"/>
  <c r="AR103" i="6" s="1"/>
  <c r="AQ103" i="6" s="1"/>
  <c r="AP103" i="6" s="1"/>
  <c r="AO103" i="6" s="1"/>
  <c r="AN103" i="6" s="1"/>
  <c r="AM103" i="6" s="1"/>
  <c r="AL103" i="6" s="1"/>
  <c r="AK279" i="6"/>
  <c r="AI279" i="6"/>
  <c r="AJ279" i="6"/>
  <c r="AT85" i="6"/>
  <c r="AS85" i="6" s="1"/>
  <c r="AR85" i="6" s="1"/>
  <c r="AQ85" i="6" s="1"/>
  <c r="AP85" i="6" s="1"/>
  <c r="AO85" i="6" s="1"/>
  <c r="AN85" i="6" s="1"/>
  <c r="AM85" i="6" s="1"/>
  <c r="AL85" i="6" s="1"/>
  <c r="AT40" i="6"/>
  <c r="AS40" i="6"/>
  <c r="AR40" i="6" s="1"/>
  <c r="AQ40" i="6" s="1"/>
  <c r="AP40" i="6" s="1"/>
  <c r="AO40" i="6" s="1"/>
  <c r="AN40" i="6" s="1"/>
  <c r="AM40" i="6" s="1"/>
  <c r="AL40" i="6" s="1"/>
  <c r="AT77" i="6"/>
  <c r="AS77" i="6"/>
  <c r="AR77" i="6" s="1"/>
  <c r="AQ77" i="6" s="1"/>
  <c r="AP77" i="6" s="1"/>
  <c r="AO77" i="6" s="1"/>
  <c r="AN77" i="6" s="1"/>
  <c r="AM77" i="6" s="1"/>
  <c r="AL77" i="6" s="1"/>
  <c r="AT26" i="6"/>
  <c r="AS26" i="6" s="1"/>
  <c r="AR26" i="6" s="1"/>
  <c r="AQ26" i="6" s="1"/>
  <c r="AP26" i="6" s="1"/>
  <c r="AO26" i="6" s="1"/>
  <c r="AN26" i="6" s="1"/>
  <c r="AM26" i="6" s="1"/>
  <c r="AL26" i="6" s="1"/>
  <c r="I177" i="6"/>
  <c r="AC177" i="6"/>
  <c r="AF177" i="6"/>
  <c r="AT287" i="6"/>
  <c r="AS287" i="6" s="1"/>
  <c r="AR287" i="6" s="1"/>
  <c r="AQ287" i="6" s="1"/>
  <c r="AP287" i="6" s="1"/>
  <c r="AO287" i="6" s="1"/>
  <c r="AN287" i="6" s="1"/>
  <c r="AM287" i="6" s="1"/>
  <c r="AL287" i="6" s="1"/>
  <c r="AF178" i="6"/>
  <c r="AC178" i="6"/>
  <c r="I178" i="6"/>
  <c r="AT324" i="6"/>
  <c r="AS324" i="6" s="1"/>
  <c r="AR324" i="6" s="1"/>
  <c r="AQ324" i="6" s="1"/>
  <c r="AP324" i="6" s="1"/>
  <c r="AO324" i="6" s="1"/>
  <c r="AN324" i="6" s="1"/>
  <c r="AM324" i="6" s="1"/>
  <c r="AL324" i="6" s="1"/>
  <c r="AI188" i="6"/>
  <c r="AK188" i="6"/>
  <c r="AJ188" i="6"/>
  <c r="AC157" i="6"/>
  <c r="H157" i="6"/>
  <c r="AF157" i="6"/>
  <c r="K339" i="6"/>
  <c r="AF339" i="6"/>
  <c r="AC339" i="6"/>
  <c r="BJ30" i="6"/>
  <c r="BI30" i="6" s="1"/>
  <c r="BH30" i="6" s="1"/>
  <c r="BG30" i="6" s="1"/>
  <c r="BF30" i="6" s="1"/>
  <c r="BE30" i="6" s="1"/>
  <c r="BD30" i="6" s="1"/>
  <c r="BC30" i="6" s="1"/>
  <c r="BK30" i="6"/>
  <c r="AT237" i="6"/>
  <c r="AS237" i="6" s="1"/>
  <c r="AR237" i="6" s="1"/>
  <c r="AQ237" i="6" s="1"/>
  <c r="AP237" i="6" s="1"/>
  <c r="AO237" i="6" s="1"/>
  <c r="AN237" i="6" s="1"/>
  <c r="AM237" i="6" s="1"/>
  <c r="AL237" i="6" s="1"/>
  <c r="AT139" i="6"/>
  <c r="AS139" i="6" s="1"/>
  <c r="AR139" i="6" s="1"/>
  <c r="AQ139" i="6" s="1"/>
  <c r="AP139" i="6" s="1"/>
  <c r="AO139" i="6" s="1"/>
  <c r="AN139" i="6" s="1"/>
  <c r="AM139" i="6" s="1"/>
  <c r="AL139" i="6" s="1"/>
  <c r="BK26" i="6"/>
  <c r="BJ26" i="6" s="1"/>
  <c r="BI26" i="6" s="1"/>
  <c r="BH26" i="6"/>
  <c r="BG26" i="6" s="1"/>
  <c r="BF26" i="6" s="1"/>
  <c r="BE26" i="6" s="1"/>
  <c r="BD26" i="6" s="1"/>
  <c r="BC26" i="6" s="1"/>
  <c r="BK63" i="6"/>
  <c r="BJ63" i="6"/>
  <c r="BI63" i="6" s="1"/>
  <c r="BH63" i="6" s="1"/>
  <c r="BG63" i="6" s="1"/>
  <c r="BF63" i="6" s="1"/>
  <c r="BE63" i="6" s="1"/>
  <c r="BD63" i="6" s="1"/>
  <c r="BC63" i="6" s="1"/>
  <c r="BK87" i="6"/>
  <c r="BJ87" i="6" s="1"/>
  <c r="BI87" i="6" s="1"/>
  <c r="BH87" i="6" s="1"/>
  <c r="BG87" i="6"/>
  <c r="BF87" i="6" s="1"/>
  <c r="BE87" i="6" s="1"/>
  <c r="BD87" i="6" s="1"/>
  <c r="BC87" i="6" s="1"/>
  <c r="AT298" i="6"/>
  <c r="AS298" i="6" s="1"/>
  <c r="AR298" i="6" s="1"/>
  <c r="AQ298" i="6" s="1"/>
  <c r="AP298" i="6" s="1"/>
  <c r="AO298" i="6"/>
  <c r="AN298" i="6" s="1"/>
  <c r="AM298" i="6" s="1"/>
  <c r="AL298" i="6" s="1"/>
  <c r="BG35" i="6"/>
  <c r="BF35" i="6" s="1"/>
  <c r="BE35" i="6" s="1"/>
  <c r="BD35" i="6" s="1"/>
  <c r="BC35" i="6" s="1"/>
  <c r="BK35" i="6"/>
  <c r="BJ35" i="6" s="1"/>
  <c r="BI35" i="6" s="1"/>
  <c r="BH35" i="6" s="1"/>
  <c r="BJ85" i="6"/>
  <c r="BI85" i="6"/>
  <c r="BH85" i="6" s="1"/>
  <c r="BG85" i="6" s="1"/>
  <c r="BF85" i="6" s="1"/>
  <c r="BE85" i="6" s="1"/>
  <c r="BD85" i="6" s="1"/>
  <c r="BC85" i="6" s="1"/>
  <c r="BK85" i="6"/>
  <c r="BK82" i="6"/>
  <c r="BJ82" i="6" s="1"/>
  <c r="BI82" i="6" s="1"/>
  <c r="BH82" i="6" s="1"/>
  <c r="BG82" i="6" s="1"/>
  <c r="BF82" i="6" s="1"/>
  <c r="BE82" i="6" s="1"/>
  <c r="BD82" i="6" s="1"/>
  <c r="BC82" i="6" s="1"/>
  <c r="BK61" i="6"/>
  <c r="BJ61" i="6" s="1"/>
  <c r="BI61" i="6" s="1"/>
  <c r="BH61" i="6" s="1"/>
  <c r="BG61" i="6"/>
  <c r="BF61" i="6" s="1"/>
  <c r="BE61" i="6" s="1"/>
  <c r="BD61" i="6" s="1"/>
  <c r="BC61" i="6" s="1"/>
  <c r="BK108" i="6"/>
  <c r="BJ108" i="6" s="1"/>
  <c r="BI108" i="6" s="1"/>
  <c r="BH108" i="6" s="1"/>
  <c r="BG108" i="6" s="1"/>
  <c r="BF108" i="6" s="1"/>
  <c r="BE108" i="6" s="1"/>
  <c r="BD108" i="6" s="1"/>
  <c r="BC108" i="6" s="1"/>
  <c r="BK110" i="6"/>
  <c r="BJ110" i="6"/>
  <c r="BI110" i="6" s="1"/>
  <c r="BH110" i="6" s="1"/>
  <c r="BG110" i="6" s="1"/>
  <c r="BF110" i="6" s="1"/>
  <c r="BE110" i="6" s="1"/>
  <c r="BD110" i="6" s="1"/>
  <c r="BC110" i="6" s="1"/>
  <c r="AT148" i="6"/>
  <c r="AS148" i="6" s="1"/>
  <c r="AR148" i="6" s="1"/>
  <c r="AQ148" i="6" s="1"/>
  <c r="AP148" i="6" s="1"/>
  <c r="AO148" i="6" s="1"/>
  <c r="AN148" i="6" s="1"/>
  <c r="AM148" i="6" s="1"/>
  <c r="AL148" i="6" s="1"/>
  <c r="BK67" i="6"/>
  <c r="BJ67" i="6" s="1"/>
  <c r="BI67" i="6" s="1"/>
  <c r="BH67" i="6" s="1"/>
  <c r="BG67" i="6" s="1"/>
  <c r="BF67" i="6" s="1"/>
  <c r="BE67" i="6" s="1"/>
  <c r="BD67" i="6" s="1"/>
  <c r="BC67" i="6" s="1"/>
  <c r="BK94" i="6"/>
  <c r="BJ94" i="6"/>
  <c r="BI94" i="6" s="1"/>
  <c r="BH94" i="6" s="1"/>
  <c r="BG94" i="6" s="1"/>
  <c r="BF94" i="6" s="1"/>
  <c r="BE94" i="6" s="1"/>
  <c r="BD94" i="6" s="1"/>
  <c r="BC94" i="6" s="1"/>
  <c r="AT236" i="6"/>
  <c r="AS236" i="6"/>
  <c r="AR236" i="6" s="1"/>
  <c r="AQ236" i="6" s="1"/>
  <c r="AP236" i="6" s="1"/>
  <c r="AO236" i="6" s="1"/>
  <c r="AN236" i="6" s="1"/>
  <c r="AM236" i="6" s="1"/>
  <c r="AL236" i="6" s="1"/>
  <c r="BK25" i="6"/>
  <c r="BJ25" i="6"/>
  <c r="BI25" i="6" s="1"/>
  <c r="BH25" i="6" s="1"/>
  <c r="BG25" i="6" s="1"/>
  <c r="BF25" i="6" s="1"/>
  <c r="BE25" i="6" s="1"/>
  <c r="BD25" i="6" s="1"/>
  <c r="BC25" i="6" s="1"/>
  <c r="AT63" i="6"/>
  <c r="AS63" i="6" s="1"/>
  <c r="AR63" i="6" s="1"/>
  <c r="AQ63" i="6" s="1"/>
  <c r="AP63" i="6" s="1"/>
  <c r="AO63" i="6" s="1"/>
  <c r="AN63" i="6" s="1"/>
  <c r="AM63" i="6" s="1"/>
  <c r="AL63" i="6" s="1"/>
  <c r="AJ350" i="6"/>
  <c r="AI350" i="6"/>
  <c r="AH350" i="6" s="1"/>
  <c r="AK350" i="6"/>
  <c r="AT172" i="6"/>
  <c r="AS172" i="6" s="1"/>
  <c r="AR172" i="6" s="1"/>
  <c r="AQ172" i="6" s="1"/>
  <c r="AP172" i="6" s="1"/>
  <c r="AO172" i="6" s="1"/>
  <c r="AN172" i="6" s="1"/>
  <c r="AM172" i="6" s="1"/>
  <c r="AL172" i="6" s="1"/>
  <c r="AS226" i="6"/>
  <c r="AR226" i="6" s="1"/>
  <c r="AQ226" i="6" s="1"/>
  <c r="AP226" i="6" s="1"/>
  <c r="AO226" i="6" s="1"/>
  <c r="AN226" i="6" s="1"/>
  <c r="AM226" i="6" s="1"/>
  <c r="AL226" i="6" s="1"/>
  <c r="AT226" i="6"/>
  <c r="AK173" i="6"/>
  <c r="AI173" i="6"/>
  <c r="AJ173" i="6"/>
  <c r="BK4" i="6"/>
  <c r="BJ4" i="6"/>
  <c r="BI4" i="6" s="1"/>
  <c r="BH4" i="6" s="1"/>
  <c r="BG4" i="6" s="1"/>
  <c r="BF4" i="6" s="1"/>
  <c r="BE4" i="6" s="1"/>
  <c r="BD4" i="6" s="1"/>
  <c r="BC4" i="6" s="1"/>
  <c r="BJ114" i="6"/>
  <c r="BI114" i="6" s="1"/>
  <c r="BH114" i="6" s="1"/>
  <c r="BG114" i="6" s="1"/>
  <c r="BF114" i="6" s="1"/>
  <c r="BE114" i="6" s="1"/>
  <c r="BD114" i="6" s="1"/>
  <c r="BC114" i="6" s="1"/>
  <c r="BK114" i="6"/>
  <c r="BK43" i="6"/>
  <c r="BJ43" i="6" s="1"/>
  <c r="BI43" i="6" s="1"/>
  <c r="BH43" i="6" s="1"/>
  <c r="BG43" i="6" s="1"/>
  <c r="BF43" i="6" s="1"/>
  <c r="BE43" i="6" s="1"/>
  <c r="BD43" i="6" s="1"/>
  <c r="BC43" i="6" s="1"/>
  <c r="AT50" i="6"/>
  <c r="AS50" i="6" s="1"/>
  <c r="AR50" i="6" s="1"/>
  <c r="AQ50" i="6" s="1"/>
  <c r="AP50" i="6" s="1"/>
  <c r="AO50" i="6" s="1"/>
  <c r="AN50" i="6" s="1"/>
  <c r="AM50" i="6" s="1"/>
  <c r="AL50" i="6" s="1"/>
  <c r="BK33" i="6"/>
  <c r="BJ33" i="6"/>
  <c r="BI33" i="6" s="1"/>
  <c r="BH33" i="6" s="1"/>
  <c r="BG33" i="6" s="1"/>
  <c r="BF33" i="6" s="1"/>
  <c r="BE33" i="6" s="1"/>
  <c r="BD33" i="6" s="1"/>
  <c r="BC33" i="6" s="1"/>
  <c r="AT131" i="6"/>
  <c r="AS131" i="6" s="1"/>
  <c r="AR131" i="6" s="1"/>
  <c r="AQ131" i="6" s="1"/>
  <c r="AP131" i="6" s="1"/>
  <c r="AO131" i="6" s="1"/>
  <c r="AN131" i="6" s="1"/>
  <c r="AM131" i="6" s="1"/>
  <c r="AL131" i="6" s="1"/>
  <c r="AT211" i="6"/>
  <c r="AS211" i="6" s="1"/>
  <c r="AR211" i="6" s="1"/>
  <c r="AQ211" i="6" s="1"/>
  <c r="AP211" i="6" s="1"/>
  <c r="AO211" i="6" s="1"/>
  <c r="AN211" i="6" s="1"/>
  <c r="AM211" i="6" s="1"/>
  <c r="AL211" i="6" s="1"/>
  <c r="AF167" i="6"/>
  <c r="AC167" i="6"/>
  <c r="H167" i="6"/>
  <c r="AT241" i="6"/>
  <c r="AS241" i="6" s="1"/>
  <c r="AR241" i="6" s="1"/>
  <c r="AQ241" i="6" s="1"/>
  <c r="AP241" i="6" s="1"/>
  <c r="AO241" i="6" s="1"/>
  <c r="AN241" i="6" s="1"/>
  <c r="AM241" i="6" s="1"/>
  <c r="AL241" i="6" s="1"/>
  <c r="AT193" i="6"/>
  <c r="AS193" i="6" s="1"/>
  <c r="AR193" i="6" s="1"/>
  <c r="AQ193" i="6" s="1"/>
  <c r="AP193" i="6" s="1"/>
  <c r="AO193" i="6" s="1"/>
  <c r="AN193" i="6" s="1"/>
  <c r="AM193" i="6" s="1"/>
  <c r="AL193" i="6" s="1"/>
  <c r="AT238" i="6"/>
  <c r="AS238" i="6"/>
  <c r="AR238" i="6" s="1"/>
  <c r="AQ238" i="6" s="1"/>
  <c r="AP238" i="6" s="1"/>
  <c r="AO238" i="6" s="1"/>
  <c r="AN238" i="6" s="1"/>
  <c r="AM238" i="6" s="1"/>
  <c r="AL238" i="6" s="1"/>
  <c r="I323" i="6"/>
  <c r="AC323" i="6"/>
  <c r="AF323" i="6"/>
  <c r="AT82" i="6"/>
  <c r="AS82" i="6" s="1"/>
  <c r="AR82" i="6" s="1"/>
  <c r="AQ82" i="6" s="1"/>
  <c r="AP82" i="6" s="1"/>
  <c r="AO82" i="6" s="1"/>
  <c r="AN82" i="6" s="1"/>
  <c r="AM82" i="6" s="1"/>
  <c r="AL82" i="6" s="1"/>
  <c r="AF318" i="6"/>
  <c r="I318" i="6"/>
  <c r="AC318" i="6"/>
  <c r="AJ74" i="6"/>
  <c r="AI74" i="6"/>
  <c r="AK74" i="6"/>
  <c r="H97" i="6"/>
  <c r="AC97" i="6"/>
  <c r="AF97" i="6"/>
  <c r="AC263" i="6"/>
  <c r="M263" i="6"/>
  <c r="AF263" i="6"/>
  <c r="I263" i="6"/>
  <c r="AT111" i="6"/>
  <c r="AS111" i="6" s="1"/>
  <c r="AR111" i="6" s="1"/>
  <c r="AQ111" i="6" s="1"/>
  <c r="AP111" i="6" s="1"/>
  <c r="AO111" i="6" s="1"/>
  <c r="AN111" i="6" s="1"/>
  <c r="AM111" i="6" s="1"/>
  <c r="AL111" i="6" s="1"/>
  <c r="AT52" i="6"/>
  <c r="AS52" i="6" s="1"/>
  <c r="AR52" i="6" s="1"/>
  <c r="AQ52" i="6" s="1"/>
  <c r="AP52" i="6" s="1"/>
  <c r="AO52" i="6" s="1"/>
  <c r="AN52" i="6" s="1"/>
  <c r="AM52" i="6" s="1"/>
  <c r="AL52" i="6" s="1"/>
  <c r="AT273" i="6"/>
  <c r="AS273" i="6" s="1"/>
  <c r="AR273" i="6" s="1"/>
  <c r="AQ273" i="6" s="1"/>
  <c r="AP273" i="6" s="1"/>
  <c r="AO273" i="6" s="1"/>
  <c r="AN273" i="6" s="1"/>
  <c r="AM273" i="6" s="1"/>
  <c r="AL273" i="6" s="1"/>
  <c r="AT55" i="6"/>
  <c r="AS55" i="6"/>
  <c r="AR55" i="6" s="1"/>
  <c r="AQ55" i="6" s="1"/>
  <c r="AP55" i="6" s="1"/>
  <c r="AO55" i="6" s="1"/>
  <c r="AN55" i="6" s="1"/>
  <c r="AM55" i="6" s="1"/>
  <c r="AL55" i="6" s="1"/>
  <c r="AC70" i="6"/>
  <c r="AF70" i="6"/>
  <c r="H70" i="6"/>
  <c r="AC283" i="6"/>
  <c r="AF283" i="6"/>
  <c r="J283" i="6"/>
  <c r="AT293" i="6"/>
  <c r="AS293" i="6" s="1"/>
  <c r="AR293" i="6" s="1"/>
  <c r="AQ293" i="6" s="1"/>
  <c r="AP293" i="6" s="1"/>
  <c r="AO293" i="6" s="1"/>
  <c r="AN293" i="6" s="1"/>
  <c r="AM293" i="6" s="1"/>
  <c r="AL293" i="6" s="1"/>
  <c r="AT332" i="6"/>
  <c r="AS332" i="6" s="1"/>
  <c r="AR332" i="6" s="1"/>
  <c r="AQ332" i="6" s="1"/>
  <c r="AP332" i="6" s="1"/>
  <c r="AO332" i="6" s="1"/>
  <c r="AN332" i="6" s="1"/>
  <c r="AM332" i="6" s="1"/>
  <c r="AL332" i="6" s="1"/>
  <c r="AF57" i="6"/>
  <c r="H57" i="6"/>
  <c r="AC57" i="6"/>
  <c r="AT294" i="6"/>
  <c r="AS294" i="6" s="1"/>
  <c r="AR294" i="6" s="1"/>
  <c r="AQ294" i="6" s="1"/>
  <c r="AP294" i="6" s="1"/>
  <c r="AO294" i="6" s="1"/>
  <c r="AN294" i="6" s="1"/>
  <c r="AM294" i="6" s="1"/>
  <c r="AL294" i="6" s="1"/>
  <c r="AA260" i="6"/>
  <c r="AC255" i="6"/>
  <c r="J255" i="6"/>
  <c r="AF255" i="6"/>
  <c r="AT227" i="6"/>
  <c r="AS227" i="6" s="1"/>
  <c r="AR227" i="6" s="1"/>
  <c r="AQ227" i="6" s="1"/>
  <c r="AP227" i="6" s="1"/>
  <c r="AO227" i="6" s="1"/>
  <c r="AN227" i="6" s="1"/>
  <c r="AM227" i="6" s="1"/>
  <c r="AL227" i="6" s="1"/>
  <c r="AT37" i="6"/>
  <c r="AS37" i="6" s="1"/>
  <c r="AR37" i="6"/>
  <c r="AQ37" i="6" s="1"/>
  <c r="AP37" i="6" s="1"/>
  <c r="AO37" i="6" s="1"/>
  <c r="AN37" i="6" s="1"/>
  <c r="AM37" i="6" s="1"/>
  <c r="AL37" i="6" s="1"/>
  <c r="AF64" i="6"/>
  <c r="AC64" i="6"/>
  <c r="H64" i="6"/>
  <c r="AF165" i="6"/>
  <c r="AC165" i="6"/>
  <c r="H165" i="6"/>
  <c r="AC264" i="6"/>
  <c r="M264" i="6"/>
  <c r="AF264" i="6"/>
  <c r="I264" i="6"/>
  <c r="AT47" i="6"/>
  <c r="AS47" i="6" s="1"/>
  <c r="AR47" i="6" s="1"/>
  <c r="AQ47" i="6" s="1"/>
  <c r="AP47" i="6" s="1"/>
  <c r="AO47" i="6" s="1"/>
  <c r="AN47" i="6" s="1"/>
  <c r="AM47" i="6" s="1"/>
  <c r="AL47" i="6" s="1"/>
  <c r="I279" i="6"/>
  <c r="AC279" i="6"/>
  <c r="AF279" i="6"/>
  <c r="AF68" i="6"/>
  <c r="H68" i="6"/>
  <c r="AC68" i="6"/>
  <c r="AC288" i="6"/>
  <c r="J288" i="6"/>
  <c r="AF288" i="6"/>
  <c r="AI31" i="6"/>
  <c r="AK31" i="6"/>
  <c r="AJ31" i="6"/>
  <c r="AC77" i="6"/>
  <c r="AF77" i="6"/>
  <c r="H77" i="6"/>
  <c r="AT29" i="6"/>
  <c r="AS29" i="6" s="1"/>
  <c r="AR29" i="6" s="1"/>
  <c r="AQ29" i="6" s="1"/>
  <c r="AP29" i="6" s="1"/>
  <c r="AO29" i="6" s="1"/>
  <c r="AN29" i="6" s="1"/>
  <c r="AM29" i="6" s="1"/>
  <c r="AL29" i="6" s="1"/>
  <c r="AT97" i="6"/>
  <c r="AS97" i="6"/>
  <c r="AR97" i="6" s="1"/>
  <c r="AQ97" i="6" s="1"/>
  <c r="AP97" i="6" s="1"/>
  <c r="AO97" i="6" s="1"/>
  <c r="AN97" i="6" s="1"/>
  <c r="AM97" i="6" s="1"/>
  <c r="AL97" i="6" s="1"/>
  <c r="AF324" i="6"/>
  <c r="AC324" i="6"/>
  <c r="I324" i="6"/>
  <c r="AT157" i="6"/>
  <c r="AS157" i="6" s="1"/>
  <c r="AR157" i="6" s="1"/>
  <c r="AQ157" i="6" s="1"/>
  <c r="AP157" i="6" s="1"/>
  <c r="AO157" i="6" s="1"/>
  <c r="AN157" i="6" s="1"/>
  <c r="AM157" i="6" s="1"/>
  <c r="AL157" i="6" s="1"/>
  <c r="AJ159" i="6"/>
  <c r="AK159" i="6"/>
  <c r="AI159" i="6"/>
  <c r="BK111" i="6"/>
  <c r="BJ111" i="6" s="1"/>
  <c r="BI111" i="6" s="1"/>
  <c r="BH111" i="6" s="1"/>
  <c r="BG111" i="6" s="1"/>
  <c r="BF111" i="6" s="1"/>
  <c r="BE111" i="6" s="1"/>
  <c r="BD111" i="6" s="1"/>
  <c r="BC111" i="6" s="1"/>
  <c r="AT228" i="6"/>
  <c r="AS228" i="6"/>
  <c r="AR228" i="6" s="1"/>
  <c r="AQ228" i="6"/>
  <c r="AP228" i="6" s="1"/>
  <c r="AO228" i="6" s="1"/>
  <c r="AN228" i="6" s="1"/>
  <c r="AM228" i="6" s="1"/>
  <c r="AL228" i="6" s="1"/>
  <c r="AI296" i="6"/>
  <c r="AJ296" i="6"/>
  <c r="AK296" i="6"/>
  <c r="BK100" i="6"/>
  <c r="BJ100" i="6" s="1"/>
  <c r="BI100" i="6" s="1"/>
  <c r="BH100" i="6" s="1"/>
  <c r="BG100" i="6" s="1"/>
  <c r="BF100" i="6" s="1"/>
  <c r="BE100" i="6" s="1"/>
  <c r="BD100" i="6" s="1"/>
  <c r="BC100" i="6" s="1"/>
  <c r="BK101" i="6"/>
  <c r="BJ101" i="6" s="1"/>
  <c r="BI101" i="6" s="1"/>
  <c r="BH101" i="6" s="1"/>
  <c r="BG101" i="6" s="1"/>
  <c r="BF101" i="6" s="1"/>
  <c r="BE101" i="6" s="1"/>
  <c r="BD101" i="6" s="1"/>
  <c r="BC101" i="6" s="1"/>
  <c r="BJ84" i="6"/>
  <c r="BI84" i="6" s="1"/>
  <c r="BH84" i="6" s="1"/>
  <c r="BG84" i="6" s="1"/>
  <c r="BF84" i="6" s="1"/>
  <c r="BE84" i="6" s="1"/>
  <c r="BD84" i="6" s="1"/>
  <c r="BC84" i="6" s="1"/>
  <c r="BK84" i="6"/>
  <c r="BK115" i="6"/>
  <c r="BJ115" i="6" s="1"/>
  <c r="BI115" i="6" s="1"/>
  <c r="BH115" i="6" s="1"/>
  <c r="BG115" i="6" s="1"/>
  <c r="BF115" i="6" s="1"/>
  <c r="BE115" i="6" s="1"/>
  <c r="BD115" i="6" s="1"/>
  <c r="BC115" i="6" s="1"/>
  <c r="BK66" i="6"/>
  <c r="BJ66" i="6" s="1"/>
  <c r="BI66" i="6" s="1"/>
  <c r="BH66" i="6" s="1"/>
  <c r="BG66" i="6" s="1"/>
  <c r="BF66" i="6" s="1"/>
  <c r="BE66" i="6" s="1"/>
  <c r="BD66" i="6" s="1"/>
  <c r="BC66" i="6" s="1"/>
  <c r="AT200" i="6"/>
  <c r="AS200" i="6"/>
  <c r="AR200" i="6" s="1"/>
  <c r="AQ200" i="6" s="1"/>
  <c r="AP200" i="6" s="1"/>
  <c r="AO200" i="6" s="1"/>
  <c r="AN200" i="6" s="1"/>
  <c r="AM200" i="6" s="1"/>
  <c r="AL200" i="6" s="1"/>
  <c r="BK55" i="6"/>
  <c r="BJ55" i="6"/>
  <c r="BI55" i="6" s="1"/>
  <c r="BH55" i="6" s="1"/>
  <c r="BG55" i="6" s="1"/>
  <c r="BF55" i="6" s="1"/>
  <c r="BE55" i="6" s="1"/>
  <c r="BD55" i="6" s="1"/>
  <c r="BC55" i="6" s="1"/>
  <c r="AT48" i="6"/>
  <c r="AS48" i="6" s="1"/>
  <c r="AR48" i="6" s="1"/>
  <c r="AQ48" i="6" s="1"/>
  <c r="AP48" i="6" s="1"/>
  <c r="AO48" i="6" s="1"/>
  <c r="AN48" i="6" s="1"/>
  <c r="AM48" i="6" s="1"/>
  <c r="AL48" i="6" s="1"/>
  <c r="BK86" i="6"/>
  <c r="BJ86" i="6" s="1"/>
  <c r="BI86" i="6" s="1"/>
  <c r="BH86" i="6" s="1"/>
  <c r="BG86" i="6" s="1"/>
  <c r="BF86" i="6" s="1"/>
  <c r="BE86" i="6" s="1"/>
  <c r="BD86" i="6" s="1"/>
  <c r="BC86" i="6" s="1"/>
  <c r="AT117" i="6"/>
  <c r="AS117" i="6" s="1"/>
  <c r="AR117" i="6" s="1"/>
  <c r="AQ117" i="6" s="1"/>
  <c r="AP117" i="6" s="1"/>
  <c r="AO117" i="6" s="1"/>
  <c r="AN117" i="6" s="1"/>
  <c r="AM117" i="6" s="1"/>
  <c r="AL117" i="6" s="1"/>
  <c r="AS112" i="6"/>
  <c r="AR112" i="6" s="1"/>
  <c r="AQ112" i="6" s="1"/>
  <c r="AP112" i="6" s="1"/>
  <c r="AO112" i="6" s="1"/>
  <c r="AN112" i="6" s="1"/>
  <c r="AM112" i="6" s="1"/>
  <c r="AL112" i="6" s="1"/>
  <c r="AT112" i="6"/>
  <c r="AI73" i="6"/>
  <c r="AK73" i="6"/>
  <c r="AJ73" i="6"/>
  <c r="BK97" i="6"/>
  <c r="BJ97" i="6" s="1"/>
  <c r="BI97" i="6" s="1"/>
  <c r="BH97" i="6" s="1"/>
  <c r="BG97" i="6" s="1"/>
  <c r="BF97" i="6" s="1"/>
  <c r="BE97" i="6" s="1"/>
  <c r="BD97" i="6" s="1"/>
  <c r="BC97" i="6" s="1"/>
  <c r="AT166" i="6"/>
  <c r="AS166" i="6" s="1"/>
  <c r="AR166" i="6" s="1"/>
  <c r="AQ166" i="6" s="1"/>
  <c r="AP166" i="6" s="1"/>
  <c r="AO166" i="6" s="1"/>
  <c r="AN166" i="6" s="1"/>
  <c r="AM166" i="6" s="1"/>
  <c r="AL166" i="6" s="1"/>
  <c r="AJ102" i="6"/>
  <c r="AK102" i="6"/>
  <c r="AI102" i="6"/>
  <c r="AT120" i="6"/>
  <c r="AS120" i="6" s="1"/>
  <c r="AR120" i="6" s="1"/>
  <c r="AQ120" i="6" s="1"/>
  <c r="AP120" i="6" s="1"/>
  <c r="AO120" i="6" s="1"/>
  <c r="AN120" i="6" s="1"/>
  <c r="AM120" i="6" s="1"/>
  <c r="AL120" i="6" s="1"/>
  <c r="AK62" i="6"/>
  <c r="AJ62" i="6"/>
  <c r="AI62" i="6"/>
  <c r="BK15" i="6"/>
  <c r="BJ15" i="6" s="1"/>
  <c r="BI15" i="6" s="1"/>
  <c r="BH15" i="6" s="1"/>
  <c r="BG15" i="6" s="1"/>
  <c r="BF15" i="6" s="1"/>
  <c r="BE15" i="6" s="1"/>
  <c r="BD15" i="6" s="1"/>
  <c r="BC15" i="6" s="1"/>
  <c r="BK96" i="6"/>
  <c r="BJ96" i="6" s="1"/>
  <c r="BI96" i="6" s="1"/>
  <c r="BH96" i="6" s="1"/>
  <c r="BG96" i="6" s="1"/>
  <c r="BF96" i="6" s="1"/>
  <c r="BE96" i="6" s="1"/>
  <c r="BD96" i="6" s="1"/>
  <c r="BC96" i="6" s="1"/>
  <c r="BK76" i="6"/>
  <c r="BJ76" i="6" s="1"/>
  <c r="BI76" i="6" s="1"/>
  <c r="BH76" i="6" s="1"/>
  <c r="BG76" i="6" s="1"/>
  <c r="BF76" i="6" s="1"/>
  <c r="BE76" i="6" s="1"/>
  <c r="BD76" i="6" s="1"/>
  <c r="BC76" i="6" s="1"/>
  <c r="BK5" i="6"/>
  <c r="BJ5" i="6" s="1"/>
  <c r="BI5" i="6" s="1"/>
  <c r="BH5" i="6" s="1"/>
  <c r="BG5" i="6" s="1"/>
  <c r="BF5" i="6" s="1"/>
  <c r="BE5" i="6" s="1"/>
  <c r="BD5" i="6" s="1"/>
  <c r="BC5" i="6" s="1"/>
  <c r="AT327" i="6"/>
  <c r="AS327" i="6" s="1"/>
  <c r="AR327" i="6" s="1"/>
  <c r="AQ327" i="6" s="1"/>
  <c r="AP327" i="6" s="1"/>
  <c r="AO327" i="6" s="1"/>
  <c r="AN327" i="6" s="1"/>
  <c r="AM327" i="6" s="1"/>
  <c r="AL327" i="6" s="1"/>
  <c r="AI81" i="6"/>
  <c r="AK81" i="6"/>
  <c r="AJ81" i="6"/>
  <c r="AH81" i="6" s="1"/>
  <c r="I185" i="6"/>
  <c r="AC185" i="6"/>
  <c r="AF185" i="6"/>
  <c r="AT295" i="6"/>
  <c r="AS295" i="6" s="1"/>
  <c r="AR295" i="6" s="1"/>
  <c r="AQ295" i="6" s="1"/>
  <c r="AP295" i="6" s="1"/>
  <c r="AO295" i="6" s="1"/>
  <c r="AN295" i="6" s="1"/>
  <c r="AM295" i="6" s="1"/>
  <c r="AL295" i="6" s="1"/>
  <c r="AC309" i="6"/>
  <c r="AF309" i="6"/>
  <c r="M309" i="6"/>
  <c r="I309" i="6"/>
  <c r="AT212" i="6"/>
  <c r="AS212" i="6" s="1"/>
  <c r="AR212" i="6" s="1"/>
  <c r="AQ212" i="6" s="1"/>
  <c r="AP212" i="6" s="1"/>
  <c r="AO212" i="6" s="1"/>
  <c r="AN212" i="6" s="1"/>
  <c r="AM212" i="6" s="1"/>
  <c r="AL212" i="6" s="1"/>
  <c r="AJ180" i="6"/>
  <c r="AK180" i="6"/>
  <c r="AI180" i="6"/>
  <c r="AT45" i="6"/>
  <c r="AS45" i="6" s="1"/>
  <c r="AR45" i="6" s="1"/>
  <c r="AQ45" i="6" s="1"/>
  <c r="AP45" i="6" s="1"/>
  <c r="AO45" i="6" s="1"/>
  <c r="AN45" i="6" s="1"/>
  <c r="AM45" i="6" s="1"/>
  <c r="AL45" i="6" s="1"/>
  <c r="AJ153" i="6"/>
  <c r="AI153" i="6"/>
  <c r="AK153" i="6"/>
  <c r="AF334" i="6"/>
  <c r="AC334" i="6"/>
  <c r="J334" i="6"/>
  <c r="AI183" i="6"/>
  <c r="AJ183" i="6"/>
  <c r="AK183" i="6"/>
  <c r="H119" i="6"/>
  <c r="AF119" i="6"/>
  <c r="AC119" i="6"/>
  <c r="AT182" i="6"/>
  <c r="AS182" i="6"/>
  <c r="AR182" i="6" s="1"/>
  <c r="AQ182" i="6" s="1"/>
  <c r="AP182" i="6" s="1"/>
  <c r="AO182" i="6" s="1"/>
  <c r="AN182" i="6" s="1"/>
  <c r="AM182" i="6" s="1"/>
  <c r="AL182" i="6" s="1"/>
  <c r="H133" i="6"/>
  <c r="AF133" i="6"/>
  <c r="AC133" i="6"/>
  <c r="AT204" i="6"/>
  <c r="AS204" i="6" s="1"/>
  <c r="AR204" i="6" s="1"/>
  <c r="AQ204" i="6" s="1"/>
  <c r="AP204" i="6" s="1"/>
  <c r="AO204" i="6" s="1"/>
  <c r="AN204" i="6" s="1"/>
  <c r="AM204" i="6" s="1"/>
  <c r="AL204" i="6" s="1"/>
  <c r="AC229" i="6"/>
  <c r="M229" i="6"/>
  <c r="I229" i="6"/>
  <c r="AF229" i="6"/>
  <c r="AC53" i="6"/>
  <c r="AF53" i="6"/>
  <c r="H53" i="6"/>
  <c r="AF305" i="6"/>
  <c r="AC305" i="6"/>
  <c r="M305" i="6"/>
  <c r="I305" i="6"/>
  <c r="AF52" i="6"/>
  <c r="AC52" i="6"/>
  <c r="H52" i="6"/>
  <c r="AJ205" i="6"/>
  <c r="AI205" i="6"/>
  <c r="AK205" i="6"/>
  <c r="AT137" i="6"/>
  <c r="AS137" i="6" s="1"/>
  <c r="AR137" i="6" s="1"/>
  <c r="AQ137" i="6" s="1"/>
  <c r="AP137" i="6" s="1"/>
  <c r="AO137" i="6" s="1"/>
  <c r="AN137" i="6" s="1"/>
  <c r="AM137" i="6" s="1"/>
  <c r="AL137" i="6" s="1"/>
  <c r="AF125" i="6"/>
  <c r="AC125" i="6"/>
  <c r="H125" i="6"/>
  <c r="AT220" i="6"/>
  <c r="AS220" i="6" s="1"/>
  <c r="AR220" i="6" s="1"/>
  <c r="AQ220" i="6" s="1"/>
  <c r="AP220" i="6" s="1"/>
  <c r="AO220" i="6" s="1"/>
  <c r="AN220" i="6" s="1"/>
  <c r="AM220" i="6" s="1"/>
  <c r="AL220" i="6" s="1"/>
  <c r="H113" i="6"/>
  <c r="AC113" i="6"/>
  <c r="AF113" i="6"/>
  <c r="AF343" i="6"/>
  <c r="I343" i="6"/>
  <c r="AC343" i="6"/>
  <c r="AS233" i="6"/>
  <c r="AR233" i="6" s="1"/>
  <c r="AQ233" i="6" s="1"/>
  <c r="AP233" i="6" s="1"/>
  <c r="AO233" i="6" s="1"/>
  <c r="AN233" i="6" s="1"/>
  <c r="AM233" i="6" s="1"/>
  <c r="AL233" i="6" s="1"/>
  <c r="AT233" i="6"/>
  <c r="AK115" i="6"/>
  <c r="AJ115" i="6"/>
  <c r="AI115" i="6"/>
  <c r="AH115" i="6" s="1"/>
  <c r="AK248" i="6"/>
  <c r="AJ248" i="6"/>
  <c r="AI248" i="6"/>
  <c r="AF34" i="6"/>
  <c r="H34" i="6"/>
  <c r="AC34" i="6"/>
  <c r="AT338" i="6"/>
  <c r="AS338" i="6" s="1"/>
  <c r="AR338" i="6" s="1"/>
  <c r="AQ338" i="6" s="1"/>
  <c r="AP338" i="6" s="1"/>
  <c r="AO338" i="6" s="1"/>
  <c r="AN338" i="6" s="1"/>
  <c r="AM338" i="6" s="1"/>
  <c r="AL338" i="6" s="1"/>
  <c r="AT222" i="6"/>
  <c r="AS222" i="6" s="1"/>
  <c r="AR222" i="6" s="1"/>
  <c r="AQ222" i="6" s="1"/>
  <c r="AP222" i="6" s="1"/>
  <c r="AO222" i="6" s="1"/>
  <c r="AN222" i="6" s="1"/>
  <c r="AM222" i="6" s="1"/>
  <c r="AL222" i="6" s="1"/>
  <c r="AT285" i="6"/>
  <c r="AS285" i="6" s="1"/>
  <c r="AR285" i="6"/>
  <c r="AQ285" i="6" s="1"/>
  <c r="AP285" i="6" s="1"/>
  <c r="AO285" i="6" s="1"/>
  <c r="AN285" i="6" s="1"/>
  <c r="AM285" i="6" s="1"/>
  <c r="AL285" i="6" s="1"/>
  <c r="AT106" i="6"/>
  <c r="AS106" i="6" s="1"/>
  <c r="AR106" i="6" s="1"/>
  <c r="AQ106" i="6" s="1"/>
  <c r="AP106" i="6" s="1"/>
  <c r="AO106" i="6" s="1"/>
  <c r="AN106" i="6" s="1"/>
  <c r="AM106" i="6" s="1"/>
  <c r="AL106" i="6" s="1"/>
  <c r="AF37" i="6"/>
  <c r="AC37" i="6"/>
  <c r="H37" i="6"/>
  <c r="AT35" i="6"/>
  <c r="AS35" i="6" s="1"/>
  <c r="AR35" i="6" s="1"/>
  <c r="AQ35" i="6" s="1"/>
  <c r="AP35" i="6" s="1"/>
  <c r="AO35" i="6" s="1"/>
  <c r="AN35" i="6" s="1"/>
  <c r="AM35" i="6" s="1"/>
  <c r="AL35" i="6" s="1"/>
  <c r="AT357" i="6"/>
  <c r="AS357" i="6" s="1"/>
  <c r="AR357" i="6" s="1"/>
  <c r="AQ357" i="6" s="1"/>
  <c r="AP357" i="6" s="1"/>
  <c r="AO357" i="6" s="1"/>
  <c r="AN357" i="6" s="1"/>
  <c r="AM357" i="6" s="1"/>
  <c r="AL357" i="6" s="1"/>
  <c r="AT232" i="6"/>
  <c r="AS232" i="6" s="1"/>
  <c r="AR232" i="6" s="1"/>
  <c r="AQ232" i="6" s="1"/>
  <c r="AP232" i="6" s="1"/>
  <c r="AO232" i="6" s="1"/>
  <c r="AN232" i="6" s="1"/>
  <c r="AM232" i="6" s="1"/>
  <c r="AL232" i="6" s="1"/>
  <c r="AC238" i="6"/>
  <c r="AF238" i="6"/>
  <c r="J238" i="6"/>
  <c r="H31" i="6"/>
  <c r="AF31" i="6"/>
  <c r="AC31" i="6"/>
  <c r="AF74" i="6"/>
  <c r="H74" i="6"/>
  <c r="AC74" i="6"/>
  <c r="AT199" i="6"/>
  <c r="AS199" i="6" s="1"/>
  <c r="AR199" i="6" s="1"/>
  <c r="AQ199" i="6" s="1"/>
  <c r="AP199" i="6" s="1"/>
  <c r="AO199" i="6" s="1"/>
  <c r="AN199" i="6" s="1"/>
  <c r="AM199" i="6" s="1"/>
  <c r="AL199" i="6" s="1"/>
  <c r="AC287" i="6"/>
  <c r="I287" i="6"/>
  <c r="AF287" i="6"/>
  <c r="H131" i="6"/>
  <c r="AC131" i="6"/>
  <c r="AF131" i="6"/>
  <c r="AC336" i="6"/>
  <c r="AF336" i="6"/>
  <c r="K336" i="6"/>
  <c r="AT138" i="6"/>
  <c r="AS138" i="6" s="1"/>
  <c r="AR138" i="6" s="1"/>
  <c r="AQ138" i="6" s="1"/>
  <c r="AP138" i="6" s="1"/>
  <c r="AO138" i="6" s="1"/>
  <c r="AN138" i="6" s="1"/>
  <c r="AM138" i="6" s="1"/>
  <c r="AL138" i="6" s="1"/>
  <c r="AF80" i="6"/>
  <c r="H80" i="6"/>
  <c r="AC80" i="6"/>
  <c r="AC285" i="6"/>
  <c r="I285" i="6"/>
  <c r="AF285" i="6"/>
  <c r="M285" i="6"/>
  <c r="AT46" i="6"/>
  <c r="AS46" i="6" s="1"/>
  <c r="AR46" i="6" s="1"/>
  <c r="AQ46" i="6" s="1"/>
  <c r="AP46" i="6" s="1"/>
  <c r="AO46" i="6" s="1"/>
  <c r="AN46" i="6" s="1"/>
  <c r="AM46" i="6" s="1"/>
  <c r="AL46" i="6" s="1"/>
  <c r="AT257" i="6"/>
  <c r="AS257" i="6"/>
  <c r="AR257" i="6" s="1"/>
  <c r="AQ257" i="6" s="1"/>
  <c r="AP257" i="6" s="1"/>
  <c r="AO257" i="6" s="1"/>
  <c r="AN257" i="6" s="1"/>
  <c r="AM257" i="6" s="1"/>
  <c r="AL257" i="6" s="1"/>
  <c r="BK17" i="6"/>
  <c r="BJ17" i="6" s="1"/>
  <c r="BI17" i="6" s="1"/>
  <c r="BH17" i="6" s="1"/>
  <c r="BG17" i="6" s="1"/>
  <c r="BF17" i="6" s="1"/>
  <c r="BE17" i="6" s="1"/>
  <c r="BD17" i="6" s="1"/>
  <c r="BC17" i="6" s="1"/>
  <c r="AT38" i="6"/>
  <c r="AS38" i="6" s="1"/>
  <c r="AR38" i="6" s="1"/>
  <c r="AQ38" i="6" s="1"/>
  <c r="AP38" i="6" s="1"/>
  <c r="AO38" i="6" s="1"/>
  <c r="AN38" i="6" s="1"/>
  <c r="AM38" i="6" s="1"/>
  <c r="AL38" i="6" s="1"/>
  <c r="BG39" i="6"/>
  <c r="BF39" i="6" s="1"/>
  <c r="BE39" i="6" s="1"/>
  <c r="BD39" i="6" s="1"/>
  <c r="BC39" i="6" s="1"/>
  <c r="BK39" i="6"/>
  <c r="BJ39" i="6" s="1"/>
  <c r="BI39" i="6" s="1"/>
  <c r="BH39" i="6" s="1"/>
  <c r="AT175" i="6"/>
  <c r="AS175" i="6" s="1"/>
  <c r="AR175" i="6" s="1"/>
  <c r="AQ175" i="6" s="1"/>
  <c r="AP175" i="6" s="1"/>
  <c r="AO175" i="6" s="1"/>
  <c r="AN175" i="6" s="1"/>
  <c r="AM175" i="6" s="1"/>
  <c r="AL175" i="6" s="1"/>
  <c r="AS107" i="6"/>
  <c r="AR107" i="6" s="1"/>
  <c r="AQ107" i="6" s="1"/>
  <c r="AP107" i="6" s="1"/>
  <c r="AO107" i="6" s="1"/>
  <c r="AN107" i="6" s="1"/>
  <c r="AM107" i="6" s="1"/>
  <c r="AL107" i="6" s="1"/>
  <c r="AT107" i="6"/>
  <c r="BK8" i="6"/>
  <c r="BJ8" i="6" s="1"/>
  <c r="BI8" i="6" s="1"/>
  <c r="BH8" i="6" s="1"/>
  <c r="BG8" i="6" s="1"/>
  <c r="BF8" i="6" s="1"/>
  <c r="BE8" i="6" s="1"/>
  <c r="BD8" i="6" s="1"/>
  <c r="BC8" i="6" s="1"/>
  <c r="BK68" i="6"/>
  <c r="BJ68" i="6" s="1"/>
  <c r="BI68" i="6" s="1"/>
  <c r="BH68" i="6" s="1"/>
  <c r="BG68" i="6" s="1"/>
  <c r="BF68" i="6" s="1"/>
  <c r="BE68" i="6" s="1"/>
  <c r="BD68" i="6" s="1"/>
  <c r="BC68" i="6" s="1"/>
  <c r="AT164" i="6"/>
  <c r="AS164" i="6" s="1"/>
  <c r="AR164" i="6" s="1"/>
  <c r="AQ164" i="6" s="1"/>
  <c r="AP164" i="6" s="1"/>
  <c r="AO164" i="6" s="1"/>
  <c r="AN164" i="6" s="1"/>
  <c r="AM164" i="6" s="1"/>
  <c r="AL164" i="6" s="1"/>
  <c r="BK49" i="6"/>
  <c r="BJ49" i="6" s="1"/>
  <c r="BI49" i="6" s="1"/>
  <c r="BH49" i="6" s="1"/>
  <c r="BG49" i="6" s="1"/>
  <c r="BF49" i="6" s="1"/>
  <c r="BE49" i="6" s="1"/>
  <c r="BD49" i="6" s="1"/>
  <c r="BC49" i="6" s="1"/>
  <c r="BK105" i="6"/>
  <c r="BJ105" i="6" s="1"/>
  <c r="BI105" i="6" s="1"/>
  <c r="BH105" i="6" s="1"/>
  <c r="BG105" i="6" s="1"/>
  <c r="BF105" i="6" s="1"/>
  <c r="BE105" i="6" s="1"/>
  <c r="BD105" i="6" s="1"/>
  <c r="BC105" i="6" s="1"/>
  <c r="AJ70" i="6"/>
  <c r="AI70" i="6"/>
  <c r="AH70" i="6" s="1"/>
  <c r="AK70" i="6"/>
  <c r="BK11" i="6"/>
  <c r="BJ11" i="6" s="1"/>
  <c r="BI11" i="6" s="1"/>
  <c r="BH11" i="6" s="1"/>
  <c r="BG11" i="6" s="1"/>
  <c r="BF11" i="6" s="1"/>
  <c r="BE11" i="6" s="1"/>
  <c r="BD11" i="6" s="1"/>
  <c r="BC11" i="6" s="1"/>
  <c r="AT91" i="6"/>
  <c r="AS91" i="6" s="1"/>
  <c r="AR91" i="6" s="1"/>
  <c r="AQ91" i="6" s="1"/>
  <c r="AP91" i="6" s="1"/>
  <c r="AO91" i="6" s="1"/>
  <c r="AN91" i="6" s="1"/>
  <c r="AM91" i="6" s="1"/>
  <c r="AL91" i="6" s="1"/>
  <c r="AK41" i="6"/>
  <c r="AI41" i="6"/>
  <c r="AJ41" i="6"/>
  <c r="AT160" i="6"/>
  <c r="AS160" i="6" s="1"/>
  <c r="AR160" i="6" s="1"/>
  <c r="AQ160" i="6" s="1"/>
  <c r="AP160" i="6" s="1"/>
  <c r="AO160" i="6" s="1"/>
  <c r="AN160" i="6" s="1"/>
  <c r="AM160" i="6" s="1"/>
  <c r="AL160" i="6" s="1"/>
  <c r="AS348" i="6"/>
  <c r="AR348" i="6" s="1"/>
  <c r="AQ348" i="6" s="1"/>
  <c r="AP348" i="6" s="1"/>
  <c r="AO348" i="6" s="1"/>
  <c r="AN348" i="6" s="1"/>
  <c r="AM348" i="6" s="1"/>
  <c r="AL348" i="6" s="1"/>
  <c r="AT348" i="6"/>
  <c r="BK16" i="6"/>
  <c r="BJ16" i="6"/>
  <c r="BI16" i="6" s="1"/>
  <c r="BH16" i="6" s="1"/>
  <c r="BG16" i="6" s="1"/>
  <c r="BF16" i="6" s="1"/>
  <c r="BE16" i="6" s="1"/>
  <c r="BD16" i="6" s="1"/>
  <c r="BC16" i="6" s="1"/>
  <c r="BK28" i="6"/>
  <c r="BJ28" i="6" s="1"/>
  <c r="BI28" i="6" s="1"/>
  <c r="BH28" i="6" s="1"/>
  <c r="BG28" i="6" s="1"/>
  <c r="BF28" i="6" s="1"/>
  <c r="BE28" i="6" s="1"/>
  <c r="BD28" i="6" s="1"/>
  <c r="BC28" i="6" s="1"/>
  <c r="BK48" i="6"/>
  <c r="BJ48" i="6" s="1"/>
  <c r="BI48" i="6" s="1"/>
  <c r="BH48" i="6" s="1"/>
  <c r="BG48" i="6" s="1"/>
  <c r="BF48" i="6" s="1"/>
  <c r="BE48" i="6" s="1"/>
  <c r="BD48" i="6" s="1"/>
  <c r="BC48" i="6" s="1"/>
  <c r="AT127" i="6"/>
  <c r="AS127" i="6" s="1"/>
  <c r="AR127" i="6" s="1"/>
  <c r="AQ127" i="6" s="1"/>
  <c r="AP127" i="6" s="1"/>
  <c r="AO127" i="6" s="1"/>
  <c r="AN127" i="6" s="1"/>
  <c r="AM127" i="6" s="1"/>
  <c r="AL127" i="6" s="1"/>
  <c r="BK75" i="6"/>
  <c r="BJ75" i="6" s="1"/>
  <c r="BI75" i="6" s="1"/>
  <c r="BH75" i="6" s="1"/>
  <c r="BG75" i="6" s="1"/>
  <c r="BF75" i="6" s="1"/>
  <c r="BE75" i="6" s="1"/>
  <c r="BD75" i="6" s="1"/>
  <c r="BC75" i="6" s="1"/>
  <c r="BK112" i="6"/>
  <c r="BJ112" i="6" s="1"/>
  <c r="BI112" i="6" s="1"/>
  <c r="BH112" i="6" s="1"/>
  <c r="BG112" i="6" s="1"/>
  <c r="BF112" i="6" s="1"/>
  <c r="BE112" i="6" s="1"/>
  <c r="BD112" i="6" s="1"/>
  <c r="BC112" i="6" s="1"/>
  <c r="BG98" i="6"/>
  <c r="BF98" i="6" s="1"/>
  <c r="BE98" i="6" s="1"/>
  <c r="BD98" i="6" s="1"/>
  <c r="BC98" i="6" s="1"/>
  <c r="BK98" i="6"/>
  <c r="BJ98" i="6"/>
  <c r="BI98" i="6" s="1"/>
  <c r="BH98" i="6" s="1"/>
  <c r="AJ58" i="6"/>
  <c r="AI58" i="6"/>
  <c r="AK58" i="6"/>
  <c r="AH51" i="6"/>
  <c r="AB51" i="6" s="1"/>
  <c r="AT269" i="6"/>
  <c r="AS269" i="6" s="1"/>
  <c r="AR269" i="6" s="1"/>
  <c r="AQ269" i="6" s="1"/>
  <c r="AP269" i="6" s="1"/>
  <c r="AO269" i="6"/>
  <c r="AN269" i="6" s="1"/>
  <c r="AM269" i="6" s="1"/>
  <c r="AL269" i="6" s="1"/>
  <c r="AT184" i="6"/>
  <c r="AS184" i="6" s="1"/>
  <c r="AR184" i="6" s="1"/>
  <c r="AQ184" i="6" s="1"/>
  <c r="AP184" i="6" s="1"/>
  <c r="AO184" i="6" s="1"/>
  <c r="AN184" i="6" s="1"/>
  <c r="AM184" i="6" s="1"/>
  <c r="AL184" i="6" s="1"/>
  <c r="AC193" i="6"/>
  <c r="AF193" i="6"/>
  <c r="J193" i="6"/>
  <c r="AT143" i="6"/>
  <c r="AS143" i="6" s="1"/>
  <c r="AR143" i="6" s="1"/>
  <c r="AQ143" i="6" s="1"/>
  <c r="AP143" i="6" s="1"/>
  <c r="AO143" i="6" s="1"/>
  <c r="AN143" i="6" s="1"/>
  <c r="AM143" i="6" s="1"/>
  <c r="AL143" i="6" s="1"/>
  <c r="AF169" i="6"/>
  <c r="H169" i="6"/>
  <c r="AC169" i="6"/>
  <c r="AF44" i="6"/>
  <c r="H44" i="6"/>
  <c r="AC44" i="6"/>
  <c r="M240" i="6"/>
  <c r="I240" i="6"/>
  <c r="AF240" i="6"/>
  <c r="AC240" i="6"/>
  <c r="AI80" i="6"/>
  <c r="AJ80" i="6"/>
  <c r="AK80" i="6"/>
  <c r="H141" i="6"/>
  <c r="AC141" i="6"/>
  <c r="AF141" i="6"/>
  <c r="AC206" i="6"/>
  <c r="AF206" i="6"/>
  <c r="I206" i="6"/>
  <c r="AK24" i="6"/>
  <c r="AI24" i="6"/>
  <c r="AJ24" i="6"/>
  <c r="AT57" i="6"/>
  <c r="AS57" i="6" s="1"/>
  <c r="AR57" i="6" s="1"/>
  <c r="AQ57" i="6" s="1"/>
  <c r="AP57" i="6" s="1"/>
  <c r="AO57" i="6" s="1"/>
  <c r="AN57" i="6" s="1"/>
  <c r="AM57" i="6" s="1"/>
  <c r="AL57" i="6" s="1"/>
  <c r="AC355" i="6"/>
  <c r="K355" i="6"/>
  <c r="AF355" i="6"/>
  <c r="AF265" i="6"/>
  <c r="AC265" i="6"/>
  <c r="I265" i="6"/>
  <c r="M265" i="6"/>
  <c r="AF320" i="6"/>
  <c r="I320" i="6"/>
  <c r="AC320" i="6"/>
  <c r="AF299" i="6"/>
  <c r="AC299" i="6"/>
  <c r="J299" i="6"/>
  <c r="AT343" i="6"/>
  <c r="AS343" i="6" s="1"/>
  <c r="AR343" i="6" s="1"/>
  <c r="AQ343" i="6" s="1"/>
  <c r="AP343" i="6" s="1"/>
  <c r="AO343" i="6" s="1"/>
  <c r="AN343" i="6" s="1"/>
  <c r="AM343" i="6" s="1"/>
  <c r="AL343" i="6" s="1"/>
  <c r="J213" i="6"/>
  <c r="AC213" i="6"/>
  <c r="AF213" i="6"/>
  <c r="AT271" i="6"/>
  <c r="AS271" i="6" s="1"/>
  <c r="AR271" i="6" s="1"/>
  <c r="AQ271" i="6" s="1"/>
  <c r="AP271" i="6" s="1"/>
  <c r="AO271" i="6" s="1"/>
  <c r="AN271" i="6" s="1"/>
  <c r="AM271" i="6" s="1"/>
  <c r="AL271" i="6" s="1"/>
  <c r="AT198" i="6"/>
  <c r="AS198" i="6" s="1"/>
  <c r="AR198" i="6" s="1"/>
  <c r="AQ198" i="6" s="1"/>
  <c r="AP198" i="6" s="1"/>
  <c r="AO198" i="6" s="1"/>
  <c r="AN198" i="6" s="1"/>
  <c r="AM198" i="6" s="1"/>
  <c r="AL198" i="6" s="1"/>
  <c r="AT255" i="6"/>
  <c r="AS255" i="6" s="1"/>
  <c r="AR255" i="6" s="1"/>
  <c r="AQ255" i="6" s="1"/>
  <c r="AP255" i="6" s="1"/>
  <c r="AO255" i="6" s="1"/>
  <c r="AN255" i="6" s="1"/>
  <c r="AM255" i="6" s="1"/>
  <c r="AL255" i="6" s="1"/>
  <c r="AS259" i="6"/>
  <c r="AR259" i="6" s="1"/>
  <c r="AQ259" i="6" s="1"/>
  <c r="AP259" i="6" s="1"/>
  <c r="AO259" i="6" s="1"/>
  <c r="AN259" i="6" s="1"/>
  <c r="AM259" i="6" s="1"/>
  <c r="AL259" i="6" s="1"/>
  <c r="AT259" i="6"/>
  <c r="AT122" i="6"/>
  <c r="AS122" i="6" s="1"/>
  <c r="AR122" i="6" s="1"/>
  <c r="AQ122" i="6" s="1"/>
  <c r="AP122" i="6" s="1"/>
  <c r="AO122" i="6" s="1"/>
  <c r="AN122" i="6" s="1"/>
  <c r="AM122" i="6" s="1"/>
  <c r="AL122" i="6" s="1"/>
  <c r="AT64" i="6"/>
  <c r="AS64" i="6" s="1"/>
  <c r="AR64" i="6" s="1"/>
  <c r="AQ64" i="6" s="1"/>
  <c r="AP64" i="6" s="1"/>
  <c r="AO64" i="6" s="1"/>
  <c r="AN64" i="6" s="1"/>
  <c r="AM64" i="6" s="1"/>
  <c r="AL64" i="6" s="1"/>
  <c r="AT165" i="6"/>
  <c r="AS165" i="6" s="1"/>
  <c r="AR165" i="6" s="1"/>
  <c r="AQ165" i="6" s="1"/>
  <c r="AP165" i="6" s="1"/>
  <c r="AO165" i="6" s="1"/>
  <c r="AN165" i="6" s="1"/>
  <c r="AM165" i="6" s="1"/>
  <c r="AL165" i="6" s="1"/>
  <c r="AF300" i="6"/>
  <c r="AC300" i="6"/>
  <c r="I300" i="6"/>
  <c r="M300" i="6"/>
  <c r="AF109" i="6"/>
  <c r="H109" i="6"/>
  <c r="AC109" i="6"/>
  <c r="AF357" i="6"/>
  <c r="K357" i="6"/>
  <c r="AC357" i="6"/>
  <c r="AR325" i="6"/>
  <c r="AQ325" i="6"/>
  <c r="AP325" i="6" s="1"/>
  <c r="AO325" i="6" s="1"/>
  <c r="AN325" i="6" s="1"/>
  <c r="AM325" i="6" s="1"/>
  <c r="AL325" i="6" s="1"/>
  <c r="AT325" i="6"/>
  <c r="AS325" i="6" s="1"/>
  <c r="AK297" i="6"/>
  <c r="AI297" i="6"/>
  <c r="AJ297" i="6"/>
  <c r="AC243" i="6"/>
  <c r="J243" i="6"/>
  <c r="AF243" i="6"/>
  <c r="AS314" i="6"/>
  <c r="AR314" i="6" s="1"/>
  <c r="AQ314" i="6" s="1"/>
  <c r="AP314" i="6" s="1"/>
  <c r="AO314" i="6" s="1"/>
  <c r="AN314" i="6" s="1"/>
  <c r="AM314" i="6" s="1"/>
  <c r="AL314" i="6" s="1"/>
  <c r="AT314" i="6"/>
  <c r="AT318" i="6"/>
  <c r="AS318" i="6" s="1"/>
  <c r="AR318" i="6" s="1"/>
  <c r="AQ318" i="6" s="1"/>
  <c r="AP318" i="6" s="1"/>
  <c r="AO318" i="6" s="1"/>
  <c r="AN318" i="6" s="1"/>
  <c r="AM318" i="6" s="1"/>
  <c r="AL318" i="6" s="1"/>
  <c r="AC251" i="6"/>
  <c r="J251" i="6"/>
  <c r="AF251" i="6"/>
  <c r="AT307" i="6"/>
  <c r="AS307" i="6" s="1"/>
  <c r="AR307" i="6" s="1"/>
  <c r="AQ307" i="6" s="1"/>
  <c r="AP307" i="6" s="1"/>
  <c r="AO307" i="6" s="1"/>
  <c r="AN307" i="6" s="1"/>
  <c r="AM307" i="6" s="1"/>
  <c r="AL307" i="6" s="1"/>
  <c r="AT315" i="6"/>
  <c r="AS315" i="6" s="1"/>
  <c r="AR315" i="6" s="1"/>
  <c r="AQ315" i="6" s="1"/>
  <c r="AP315" i="6" s="1"/>
  <c r="AO315" i="6" s="1"/>
  <c r="AN315" i="6" s="1"/>
  <c r="AM315" i="6" s="1"/>
  <c r="AL315" i="6" s="1"/>
  <c r="AT179" i="6"/>
  <c r="AS179" i="6" s="1"/>
  <c r="AR179" i="6" s="1"/>
  <c r="AQ179" i="6" s="1"/>
  <c r="AP179" i="6" s="1"/>
  <c r="AO179" i="6" s="1"/>
  <c r="AN179" i="6" s="1"/>
  <c r="AM179" i="6" s="1"/>
  <c r="AL179" i="6" s="1"/>
  <c r="AJ274" i="6"/>
  <c r="AI274" i="6"/>
  <c r="AH274" i="6" s="1"/>
  <c r="AA274" i="6" s="1"/>
  <c r="AE274" i="6" s="1"/>
  <c r="AK274" i="6"/>
  <c r="AT319" i="6"/>
  <c r="AS319" i="6" s="1"/>
  <c r="AR319" i="6" s="1"/>
  <c r="AQ319" i="6" s="1"/>
  <c r="AP319" i="6" s="1"/>
  <c r="AO319" i="6" s="1"/>
  <c r="AN319" i="6" s="1"/>
  <c r="AM319" i="6" s="1"/>
  <c r="AL319" i="6" s="1"/>
  <c r="AI276" i="6"/>
  <c r="AK276" i="6"/>
  <c r="AJ276" i="6"/>
  <c r="BK22" i="6"/>
  <c r="BJ22" i="6"/>
  <c r="BI22" i="6" s="1"/>
  <c r="BH22" i="6" s="1"/>
  <c r="BG22" i="6" s="1"/>
  <c r="BF22" i="6" s="1"/>
  <c r="BE22" i="6" s="1"/>
  <c r="BD22" i="6" s="1"/>
  <c r="BC22" i="6" s="1"/>
  <c r="BK119" i="6"/>
  <c r="BJ119" i="6"/>
  <c r="BI119" i="6" s="1"/>
  <c r="BH119" i="6" s="1"/>
  <c r="BG119" i="6" s="1"/>
  <c r="BF119" i="6" s="1"/>
  <c r="BE119" i="6" s="1"/>
  <c r="BD119" i="6" s="1"/>
  <c r="BC119" i="6" s="1"/>
  <c r="BK62" i="6"/>
  <c r="BJ62" i="6" s="1"/>
  <c r="BI62" i="6" s="1"/>
  <c r="BH62" i="6" s="1"/>
  <c r="BG62" i="6" s="1"/>
  <c r="BF62" i="6" s="1"/>
  <c r="BE62" i="6" s="1"/>
  <c r="BD62" i="6" s="1"/>
  <c r="BC62" i="6" s="1"/>
  <c r="BK58" i="6"/>
  <c r="BJ58" i="6"/>
  <c r="BI58" i="6" s="1"/>
  <c r="BH58" i="6" s="1"/>
  <c r="BG58" i="6" s="1"/>
  <c r="BF58" i="6" s="1"/>
  <c r="BE58" i="6" s="1"/>
  <c r="BD58" i="6" s="1"/>
  <c r="BC58" i="6" s="1"/>
  <c r="BK18" i="6"/>
  <c r="BJ18" i="6" s="1"/>
  <c r="BI18" i="6" s="1"/>
  <c r="BH18" i="6" s="1"/>
  <c r="BG18" i="6" s="1"/>
  <c r="BF18" i="6" s="1"/>
  <c r="BE18" i="6" s="1"/>
  <c r="BD18" i="6" s="1"/>
  <c r="BC18" i="6" s="1"/>
  <c r="BK13" i="6"/>
  <c r="BJ13" i="6" s="1"/>
  <c r="BI13" i="6" s="1"/>
  <c r="BH13" i="6" s="1"/>
  <c r="BG13" i="6" s="1"/>
  <c r="BF13" i="6" s="1"/>
  <c r="BE13" i="6" s="1"/>
  <c r="BD13" i="6" s="1"/>
  <c r="BC13" i="6" s="1"/>
  <c r="BK23" i="6"/>
  <c r="BJ23" i="6" s="1"/>
  <c r="BI23" i="6" s="1"/>
  <c r="BH23" i="6" s="1"/>
  <c r="BG23" i="6" s="1"/>
  <c r="BF23" i="6" s="1"/>
  <c r="BE23" i="6" s="1"/>
  <c r="BD23" i="6" s="1"/>
  <c r="BC23" i="6" s="1"/>
  <c r="AT134" i="6"/>
  <c r="AS134" i="6" s="1"/>
  <c r="AR134" i="6" s="1"/>
  <c r="AQ134" i="6" s="1"/>
  <c r="AP134" i="6" s="1"/>
  <c r="AO134" i="6" s="1"/>
  <c r="AN134" i="6" s="1"/>
  <c r="AM134" i="6" s="1"/>
  <c r="AL134" i="6" s="1"/>
  <c r="AK61" i="6"/>
  <c r="AJ61" i="6"/>
  <c r="AI61" i="6"/>
  <c r="AT156" i="6"/>
  <c r="AS156" i="6" s="1"/>
  <c r="AR156" i="6" s="1"/>
  <c r="AQ156" i="6" s="1"/>
  <c r="AP156" i="6" s="1"/>
  <c r="AO156" i="6" s="1"/>
  <c r="AN156" i="6" s="1"/>
  <c r="AM156" i="6" s="1"/>
  <c r="AL156" i="6" s="1"/>
  <c r="BK102" i="6"/>
  <c r="BJ102" i="6"/>
  <c r="BI102" i="6" s="1"/>
  <c r="BH102" i="6" s="1"/>
  <c r="BG102" i="6" s="1"/>
  <c r="BF102" i="6" s="1"/>
  <c r="BE102" i="6" s="1"/>
  <c r="BD102" i="6" s="1"/>
  <c r="BC102" i="6" s="1"/>
  <c r="BJ40" i="6"/>
  <c r="BI40" i="6"/>
  <c r="BH40" i="6" s="1"/>
  <c r="BG40" i="6" s="1"/>
  <c r="BF40" i="6" s="1"/>
  <c r="BE40" i="6" s="1"/>
  <c r="BD40" i="6" s="1"/>
  <c r="BC40" i="6" s="1"/>
  <c r="BK40" i="6"/>
  <c r="AS170" i="6"/>
  <c r="AR170" i="6" s="1"/>
  <c r="AQ170" i="6" s="1"/>
  <c r="AP170" i="6" s="1"/>
  <c r="AO170" i="6" s="1"/>
  <c r="AN170" i="6" s="1"/>
  <c r="AM170" i="6" s="1"/>
  <c r="AL170" i="6" s="1"/>
  <c r="AT170" i="6"/>
  <c r="BK89" i="6"/>
  <c r="BJ89" i="6"/>
  <c r="BI89" i="6" s="1"/>
  <c r="BH89" i="6" s="1"/>
  <c r="BG89" i="6" s="1"/>
  <c r="BF89" i="6" s="1"/>
  <c r="BE89" i="6" s="1"/>
  <c r="BD89" i="6" s="1"/>
  <c r="BC89" i="6" s="1"/>
  <c r="BK93" i="6"/>
  <c r="BI93" i="6"/>
  <c r="BH93" i="6"/>
  <c r="BG93" i="6" s="1"/>
  <c r="BF93" i="6" s="1"/>
  <c r="BE93" i="6" s="1"/>
  <c r="BD93" i="6" s="1"/>
  <c r="BC93" i="6" s="1"/>
  <c r="BJ93" i="6"/>
  <c r="AT108" i="6"/>
  <c r="AS108" i="6" s="1"/>
  <c r="AR108" i="6" s="1"/>
  <c r="AQ108" i="6" s="1"/>
  <c r="AP108" i="6" s="1"/>
  <c r="AO108" i="6" s="1"/>
  <c r="AN108" i="6" s="1"/>
  <c r="AM108" i="6" s="1"/>
  <c r="AL108" i="6" s="1"/>
  <c r="AT351" i="6"/>
  <c r="AS351" i="6"/>
  <c r="AR351" i="6" s="1"/>
  <c r="AQ351" i="6" s="1"/>
  <c r="AP351" i="6" s="1"/>
  <c r="AO351" i="6" s="1"/>
  <c r="AN351" i="6" s="1"/>
  <c r="AM351" i="6" s="1"/>
  <c r="AL351" i="6" s="1"/>
  <c r="AS136" i="6"/>
  <c r="AR136" i="6" s="1"/>
  <c r="AQ136" i="6" s="1"/>
  <c r="AP136" i="6" s="1"/>
  <c r="AO136" i="6" s="1"/>
  <c r="AN136" i="6" s="1"/>
  <c r="AM136" i="6" s="1"/>
  <c r="AL136" i="6" s="1"/>
  <c r="AT136" i="6"/>
  <c r="AT254" i="6"/>
  <c r="AS254" i="6" s="1"/>
  <c r="AR254" i="6" s="1"/>
  <c r="AQ254" i="6" s="1"/>
  <c r="AP254" i="6" s="1"/>
  <c r="AO254" i="6" s="1"/>
  <c r="AN254" i="6" s="1"/>
  <c r="AM254" i="6" s="1"/>
  <c r="AL254" i="6" s="1"/>
  <c r="AT128" i="6"/>
  <c r="AS128" i="6" s="1"/>
  <c r="AR128" i="6" s="1"/>
  <c r="AQ128" i="6" s="1"/>
  <c r="AP128" i="6" s="1"/>
  <c r="AO128" i="6" s="1"/>
  <c r="AN128" i="6" s="1"/>
  <c r="AM128" i="6" s="1"/>
  <c r="AL128" i="6" s="1"/>
  <c r="BI41" i="6"/>
  <c r="BH41" i="6" s="1"/>
  <c r="BG41" i="6" s="1"/>
  <c r="BF41" i="6" s="1"/>
  <c r="BE41" i="6" s="1"/>
  <c r="BD41" i="6" s="1"/>
  <c r="BC41" i="6" s="1"/>
  <c r="BK41" i="6"/>
  <c r="BJ41" i="6" s="1"/>
  <c r="AS22" i="6"/>
  <c r="AR22" i="6" s="1"/>
  <c r="AQ22" i="6" s="1"/>
  <c r="AP22" i="6" s="1"/>
  <c r="AO22" i="6" s="1"/>
  <c r="AN22" i="6" s="1"/>
  <c r="AM22" i="6" s="1"/>
  <c r="AL22" i="6" s="1"/>
  <c r="AT22" i="6"/>
  <c r="AT197" i="6"/>
  <c r="AS197" i="6" s="1"/>
  <c r="AR197" i="6" s="1"/>
  <c r="AQ197" i="6" s="1"/>
  <c r="AP197" i="6" s="1"/>
  <c r="AO197" i="6" s="1"/>
  <c r="AN197" i="6" s="1"/>
  <c r="AM197" i="6" s="1"/>
  <c r="AL197" i="6" s="1"/>
  <c r="BK46" i="6"/>
  <c r="BJ46" i="6" s="1"/>
  <c r="BI46" i="6" s="1"/>
  <c r="BH46" i="6" s="1"/>
  <c r="BG46" i="6" s="1"/>
  <c r="BF46" i="6" s="1"/>
  <c r="BE46" i="6" s="1"/>
  <c r="BD46" i="6" s="1"/>
  <c r="BC46" i="6" s="1"/>
  <c r="BK60" i="6"/>
  <c r="BJ60" i="6" s="1"/>
  <c r="BI60" i="6" s="1"/>
  <c r="BH60" i="6" s="1"/>
  <c r="BG60" i="6" s="1"/>
  <c r="BF60" i="6" s="1"/>
  <c r="BE60" i="6" s="1"/>
  <c r="BD60" i="6" s="1"/>
  <c r="BC60" i="6" s="1"/>
  <c r="AI328" i="6"/>
  <c r="AJ328" i="6"/>
  <c r="AK328" i="6"/>
  <c r="AH267" i="6"/>
  <c r="AB267" i="6" s="1"/>
  <c r="AH146" i="6"/>
  <c r="AH361" i="6"/>
  <c r="AT60" i="6"/>
  <c r="AS60" i="6"/>
  <c r="AR60" i="6" s="1"/>
  <c r="AQ60" i="6" s="1"/>
  <c r="AP60" i="6" s="1"/>
  <c r="AO60" i="6" s="1"/>
  <c r="AN60" i="6" s="1"/>
  <c r="AM60" i="6" s="1"/>
  <c r="AL60" i="6" s="1"/>
  <c r="AS105" i="6"/>
  <c r="AR105" i="6" s="1"/>
  <c r="AQ105" i="6" s="1"/>
  <c r="AP105" i="6" s="1"/>
  <c r="AO105" i="6" s="1"/>
  <c r="AN105" i="6" s="1"/>
  <c r="AM105" i="6" s="1"/>
  <c r="AL105" i="6" s="1"/>
  <c r="AT105" i="6"/>
  <c r="AF295" i="6"/>
  <c r="AC295" i="6"/>
  <c r="I295" i="6"/>
  <c r="M295" i="6"/>
  <c r="AI309" i="6"/>
  <c r="AK309" i="6"/>
  <c r="AJ309" i="6"/>
  <c r="AC129" i="6"/>
  <c r="H129" i="6"/>
  <c r="AF129" i="6"/>
  <c r="I192" i="6"/>
  <c r="AF192" i="6"/>
  <c r="AC192" i="6"/>
  <c r="AF143" i="6"/>
  <c r="AC143" i="6"/>
  <c r="H143" i="6"/>
  <c r="AC222" i="6"/>
  <c r="I222" i="6"/>
  <c r="AF222" i="6"/>
  <c r="AS44" i="6"/>
  <c r="AR44" i="6" s="1"/>
  <c r="AQ44" i="6" s="1"/>
  <c r="AP44" i="6" s="1"/>
  <c r="AO44" i="6" s="1"/>
  <c r="AN44" i="6" s="1"/>
  <c r="AM44" i="6" s="1"/>
  <c r="AL44" i="6" s="1"/>
  <c r="AT44" i="6"/>
  <c r="AC203" i="6"/>
  <c r="K203" i="6"/>
  <c r="AF203" i="6"/>
  <c r="AC101" i="6"/>
  <c r="H101" i="6"/>
  <c r="AF101" i="6"/>
  <c r="AP119" i="6"/>
  <c r="AO119" i="6" s="1"/>
  <c r="AN119" i="6" s="1"/>
  <c r="AM119" i="6" s="1"/>
  <c r="AL119" i="6" s="1"/>
  <c r="AT119" i="6"/>
  <c r="AS119" i="6"/>
  <c r="AR119" i="6" s="1"/>
  <c r="AQ119" i="6" s="1"/>
  <c r="AF329" i="6"/>
  <c r="AC329" i="6"/>
  <c r="I329" i="6"/>
  <c r="AQ54" i="6"/>
  <c r="AP54" i="6" s="1"/>
  <c r="AO54" i="6" s="1"/>
  <c r="AN54" i="6" s="1"/>
  <c r="AM54" i="6" s="1"/>
  <c r="AL54" i="6" s="1"/>
  <c r="AT54" i="6"/>
  <c r="AS54" i="6" s="1"/>
  <c r="AR54" i="6" s="1"/>
  <c r="AP133" i="6"/>
  <c r="AO133" i="6" s="1"/>
  <c r="AN133" i="6" s="1"/>
  <c r="AM133" i="6" s="1"/>
  <c r="AL133" i="6" s="1"/>
  <c r="AT133" i="6"/>
  <c r="AS133" i="6"/>
  <c r="AR133" i="6" s="1"/>
  <c r="AQ133" i="6" s="1"/>
  <c r="AF54" i="6"/>
  <c r="AC54" i="6"/>
  <c r="H54" i="6"/>
  <c r="AT214" i="6"/>
  <c r="AS214" i="6" s="1"/>
  <c r="AR214" i="6" s="1"/>
  <c r="AQ214" i="6" s="1"/>
  <c r="AP214" i="6" s="1"/>
  <c r="AO214" i="6" s="1"/>
  <c r="AN214" i="6" s="1"/>
  <c r="AM214" i="6" s="1"/>
  <c r="AL214" i="6" s="1"/>
  <c r="AT303" i="6"/>
  <c r="AS303" i="6" s="1"/>
  <c r="AR303" i="6" s="1"/>
  <c r="AQ303" i="6" s="1"/>
  <c r="AP303" i="6" s="1"/>
  <c r="AO303" i="6" s="1"/>
  <c r="AN303" i="6" s="1"/>
  <c r="AM303" i="6" s="1"/>
  <c r="AL303" i="6" s="1"/>
  <c r="AJ189" i="6"/>
  <c r="AI189" i="6"/>
  <c r="AK189" i="6"/>
  <c r="AT206" i="6"/>
  <c r="AS206" i="6" s="1"/>
  <c r="AR206" i="6" s="1"/>
  <c r="AQ206" i="6" s="1"/>
  <c r="AP206" i="6" s="1"/>
  <c r="AO206" i="6" s="1"/>
  <c r="AN206" i="6" s="1"/>
  <c r="AM206" i="6" s="1"/>
  <c r="AL206" i="6" s="1"/>
  <c r="AC205" i="6"/>
  <c r="AF205" i="6"/>
  <c r="J205" i="6"/>
  <c r="AT42" i="6"/>
  <c r="AS42" i="6" s="1"/>
  <c r="AR42" i="6" s="1"/>
  <c r="AQ42" i="6" s="1"/>
  <c r="AP42" i="6" s="1"/>
  <c r="AO42" i="6" s="1"/>
  <c r="AN42" i="6" s="1"/>
  <c r="AM42" i="6" s="1"/>
  <c r="AL42" i="6" s="1"/>
  <c r="AK125" i="6"/>
  <c r="AI125" i="6"/>
  <c r="AH125" i="6" s="1"/>
  <c r="AJ125" i="6"/>
  <c r="AT355" i="6"/>
  <c r="AS355" i="6" s="1"/>
  <c r="AR355" i="6"/>
  <c r="AQ355" i="6" s="1"/>
  <c r="AP355" i="6" s="1"/>
  <c r="AO355" i="6" s="1"/>
  <c r="AN355" i="6" s="1"/>
  <c r="AM355" i="6" s="1"/>
  <c r="AL355" i="6" s="1"/>
  <c r="AI320" i="6"/>
  <c r="AK320" i="6"/>
  <c r="AJ320" i="6"/>
  <c r="AH320" i="6" s="1"/>
  <c r="AT289" i="6"/>
  <c r="AS289" i="6" s="1"/>
  <c r="AR289" i="6" s="1"/>
  <c r="AQ289" i="6" s="1"/>
  <c r="AP289" i="6" s="1"/>
  <c r="AO289" i="6" s="1"/>
  <c r="AN289" i="6" s="1"/>
  <c r="AM289" i="6" s="1"/>
  <c r="AL289" i="6" s="1"/>
  <c r="AC218" i="6"/>
  <c r="M218" i="6"/>
  <c r="I218" i="6"/>
  <c r="AF218" i="6"/>
  <c r="AK213" i="6"/>
  <c r="AI213" i="6"/>
  <c r="AJ213" i="6"/>
  <c r="AH213" i="6" s="1"/>
  <c r="AS147" i="6"/>
  <c r="AR147" i="6" s="1"/>
  <c r="AQ147" i="6" s="1"/>
  <c r="AP147" i="6" s="1"/>
  <c r="AO147" i="6" s="1"/>
  <c r="AN147" i="6" s="1"/>
  <c r="AM147" i="6" s="1"/>
  <c r="AL147" i="6" s="1"/>
  <c r="AT147" i="6"/>
  <c r="AC72" i="6"/>
  <c r="H72" i="6"/>
  <c r="AF72" i="6"/>
  <c r="AC248" i="6"/>
  <c r="I248" i="6"/>
  <c r="M248" i="6"/>
  <c r="AF248" i="6"/>
  <c r="AT186" i="6"/>
  <c r="AS186" i="6"/>
  <c r="AR186" i="6"/>
  <c r="AQ186" i="6" s="1"/>
  <c r="AP186" i="6" s="1"/>
  <c r="AO186" i="6" s="1"/>
  <c r="AN186" i="6" s="1"/>
  <c r="AM186" i="6" s="1"/>
  <c r="AL186" i="6" s="1"/>
  <c r="I196" i="6"/>
  <c r="AC196" i="6"/>
  <c r="AF196" i="6"/>
  <c r="H45" i="6"/>
  <c r="AF45" i="6"/>
  <c r="AC45" i="6"/>
  <c r="AC310" i="6"/>
  <c r="J310" i="6"/>
  <c r="AF310" i="6"/>
  <c r="AT71" i="6"/>
  <c r="AS71" i="6" s="1"/>
  <c r="AR71" i="6" s="1"/>
  <c r="AQ71" i="6" s="1"/>
  <c r="AP71" i="6" s="1"/>
  <c r="AO71" i="6" s="1"/>
  <c r="AN71" i="6" s="1"/>
  <c r="AM71" i="6" s="1"/>
  <c r="AL71" i="6" s="1"/>
  <c r="H105" i="6"/>
  <c r="AC105" i="6"/>
  <c r="AF105" i="6"/>
  <c r="AC209" i="6"/>
  <c r="J209" i="6"/>
  <c r="AF209" i="6"/>
  <c r="AT224" i="6"/>
  <c r="AS224" i="6" s="1"/>
  <c r="AR224" i="6" s="1"/>
  <c r="AQ224" i="6" s="1"/>
  <c r="AP224" i="6" s="1"/>
  <c r="AO224" i="6" s="1"/>
  <c r="AN224" i="6" s="1"/>
  <c r="AM224" i="6" s="1"/>
  <c r="AL224" i="6" s="1"/>
  <c r="AT109" i="6"/>
  <c r="AS109" i="6" s="1"/>
  <c r="AR109" i="6" s="1"/>
  <c r="AQ109" i="6" s="1"/>
  <c r="AP109" i="6" s="1"/>
  <c r="AO109" i="6" s="1"/>
  <c r="AN109" i="6" s="1"/>
  <c r="AM109" i="6" s="1"/>
  <c r="AL109" i="6" s="1"/>
  <c r="AT272" i="6"/>
  <c r="AS272" i="6" s="1"/>
  <c r="AR272" i="6" s="1"/>
  <c r="AQ272" i="6" s="1"/>
  <c r="AP272" i="6" s="1"/>
  <c r="AO272" i="6" s="1"/>
  <c r="AN272" i="6" s="1"/>
  <c r="AM272" i="6" s="1"/>
  <c r="AL272" i="6" s="1"/>
  <c r="I325" i="6"/>
  <c r="AF325" i="6"/>
  <c r="AC325" i="6"/>
  <c r="AC253" i="6"/>
  <c r="AF253" i="6"/>
  <c r="M253" i="6"/>
  <c r="I253" i="6"/>
  <c r="J227" i="6"/>
  <c r="AC227" i="6"/>
  <c r="AF227" i="6"/>
  <c r="I314" i="6"/>
  <c r="AF314" i="6"/>
  <c r="AC314" i="6"/>
  <c r="AF151" i="6"/>
  <c r="AC151" i="6"/>
  <c r="H151" i="6"/>
  <c r="H58" i="6"/>
  <c r="AF58" i="6"/>
  <c r="AC58" i="6"/>
  <c r="AC179" i="6"/>
  <c r="AF179" i="6"/>
  <c r="I179" i="6"/>
  <c r="AF274" i="6"/>
  <c r="AC274" i="6"/>
  <c r="J274" i="6"/>
  <c r="AB274" i="6"/>
  <c r="AT21" i="6"/>
  <c r="AS21" i="6" s="1"/>
  <c r="AR21" i="6" s="1"/>
  <c r="AQ21" i="6" s="1"/>
  <c r="AP21" i="6" s="1"/>
  <c r="AO21" i="6" s="1"/>
  <c r="AN21" i="6" s="1"/>
  <c r="AM21" i="6" s="1"/>
  <c r="AL21" i="6" s="1"/>
  <c r="I271" i="6"/>
  <c r="M271" i="6"/>
  <c r="AC271" i="6"/>
  <c r="AF271" i="6"/>
  <c r="AC24" i="6"/>
  <c r="AF24" i="6"/>
  <c r="H24" i="6"/>
  <c r="AH312" i="6"/>
  <c r="AB312" i="6" s="1"/>
  <c r="BJ50" i="6"/>
  <c r="BI50" i="6" s="1"/>
  <c r="BH50" i="6" s="1"/>
  <c r="BG50" i="6" s="1"/>
  <c r="BF50" i="6" s="1"/>
  <c r="BE50" i="6" s="1"/>
  <c r="BD50" i="6" s="1"/>
  <c r="BC50" i="6" s="1"/>
  <c r="BK50" i="6"/>
  <c r="BK64" i="6"/>
  <c r="BJ64" i="6" s="1"/>
  <c r="BI64" i="6" s="1"/>
  <c r="BH64" i="6" s="1"/>
  <c r="BG64" i="6" s="1"/>
  <c r="BF64" i="6" s="1"/>
  <c r="BE64" i="6" s="1"/>
  <c r="BD64" i="6" s="1"/>
  <c r="BC64" i="6" s="1"/>
  <c r="AT190" i="6"/>
  <c r="AS190" i="6" s="1"/>
  <c r="AR190" i="6" s="1"/>
  <c r="AQ190" i="6" s="1"/>
  <c r="AP190" i="6" s="1"/>
  <c r="AO190" i="6" s="1"/>
  <c r="AN190" i="6" s="1"/>
  <c r="AM190" i="6" s="1"/>
  <c r="AL190" i="6" s="1"/>
  <c r="BK116" i="6"/>
  <c r="BJ116" i="6" s="1"/>
  <c r="BI116" i="6" s="1"/>
  <c r="BH116" i="6" s="1"/>
  <c r="BG116" i="6" s="1"/>
  <c r="BF116" i="6" s="1"/>
  <c r="BE116" i="6" s="1"/>
  <c r="BD116" i="6" s="1"/>
  <c r="BC116" i="6" s="1"/>
  <c r="BK95" i="6"/>
  <c r="BJ95" i="6"/>
  <c r="BI95" i="6" s="1"/>
  <c r="BH95" i="6" s="1"/>
  <c r="BG95" i="6" s="1"/>
  <c r="BF95" i="6" s="1"/>
  <c r="BE95" i="6" s="1"/>
  <c r="BD95" i="6" s="1"/>
  <c r="BC95" i="6" s="1"/>
  <c r="AT215" i="6"/>
  <c r="AS215" i="6" s="1"/>
  <c r="AR215" i="6" s="1"/>
  <c r="AQ215" i="6" s="1"/>
  <c r="AP215" i="6" s="1"/>
  <c r="AO215" i="6" s="1"/>
  <c r="AN215" i="6" s="1"/>
  <c r="AM215" i="6" s="1"/>
  <c r="AL215" i="6" s="1"/>
  <c r="BK37" i="6"/>
  <c r="BJ37" i="6" s="1"/>
  <c r="BI37" i="6" s="1"/>
  <c r="BH37" i="6" s="1"/>
  <c r="BG37" i="6" s="1"/>
  <c r="BF37" i="6" s="1"/>
  <c r="BE37" i="6" s="1"/>
  <c r="BD37" i="6" s="1"/>
  <c r="BC37" i="6" s="1"/>
  <c r="BK51" i="6"/>
  <c r="BJ51" i="6"/>
  <c r="BI51" i="6"/>
  <c r="BH51" i="6" s="1"/>
  <c r="BG51" i="6" s="1"/>
  <c r="BF51" i="6" s="1"/>
  <c r="BE51" i="6" s="1"/>
  <c r="BD51" i="6" s="1"/>
  <c r="BC51" i="6" s="1"/>
  <c r="AT265" i="6"/>
  <c r="AS265" i="6" s="1"/>
  <c r="AR265" i="6" s="1"/>
  <c r="AQ265" i="6" s="1"/>
  <c r="AP265" i="6" s="1"/>
  <c r="AO265" i="6" s="1"/>
  <c r="AN265" i="6" s="1"/>
  <c r="AM265" i="6" s="1"/>
  <c r="AL265" i="6" s="1"/>
  <c r="BK83" i="6"/>
  <c r="BJ83" i="6" s="1"/>
  <c r="BI83" i="6" s="1"/>
  <c r="BH83" i="6" s="1"/>
  <c r="BG83" i="6"/>
  <c r="BF83" i="6"/>
  <c r="BE83" i="6" s="1"/>
  <c r="BD83" i="6" s="1"/>
  <c r="BC83" i="6" s="1"/>
  <c r="AK158" i="6"/>
  <c r="AJ158" i="6"/>
  <c r="AI158" i="6"/>
  <c r="AH158" i="6" s="1"/>
  <c r="BK80" i="6"/>
  <c r="BJ80" i="6"/>
  <c r="BI80" i="6" s="1"/>
  <c r="BH80" i="6" s="1"/>
  <c r="BG80" i="6" s="1"/>
  <c r="BF80" i="6" s="1"/>
  <c r="BE80" i="6" s="1"/>
  <c r="BD80" i="6" s="1"/>
  <c r="BC80" i="6" s="1"/>
  <c r="BK121" i="6"/>
  <c r="BJ121" i="6"/>
  <c r="BI121" i="6" s="1"/>
  <c r="BH121" i="6" s="1"/>
  <c r="BG121" i="6" s="1"/>
  <c r="BF121" i="6" s="1"/>
  <c r="BE121" i="6" s="1"/>
  <c r="BD121" i="6" s="1"/>
  <c r="BC121" i="6" s="1"/>
  <c r="AT280" i="6"/>
  <c r="AS280" i="6" s="1"/>
  <c r="AR280" i="6" s="1"/>
  <c r="AQ280" i="6" s="1"/>
  <c r="AP280" i="6" s="1"/>
  <c r="AO280" i="6" s="1"/>
  <c r="AN280" i="6" s="1"/>
  <c r="AM280" i="6" s="1"/>
  <c r="AL280" i="6" s="1"/>
  <c r="BK69" i="6"/>
  <c r="BJ69" i="6" s="1"/>
  <c r="BI69" i="6" s="1"/>
  <c r="BH69" i="6" s="1"/>
  <c r="BG69" i="6" s="1"/>
  <c r="BF69" i="6" s="1"/>
  <c r="BE69" i="6" s="1"/>
  <c r="BD69" i="6" s="1"/>
  <c r="BC69" i="6" s="1"/>
  <c r="BK12" i="6"/>
  <c r="BJ12" i="6" s="1"/>
  <c r="BI12" i="6" s="1"/>
  <c r="BH12" i="6" s="1"/>
  <c r="BG12" i="6" s="1"/>
  <c r="BF12" i="6" s="1"/>
  <c r="BE12" i="6" s="1"/>
  <c r="BD12" i="6" s="1"/>
  <c r="BC12" i="6" s="1"/>
  <c r="BK14" i="6"/>
  <c r="BJ14" i="6" s="1"/>
  <c r="BI14" i="6" s="1"/>
  <c r="BH14" i="6" s="1"/>
  <c r="BG14" i="6" s="1"/>
  <c r="BF14" i="6" s="1"/>
  <c r="BE14" i="6" s="1"/>
  <c r="BD14" i="6" s="1"/>
  <c r="BC14" i="6" s="1"/>
  <c r="AT27" i="6"/>
  <c r="AS27" i="6" s="1"/>
  <c r="AR27" i="6" s="1"/>
  <c r="AQ27" i="6" s="1"/>
  <c r="AP27" i="6" s="1"/>
  <c r="AO27" i="6" s="1"/>
  <c r="AN27" i="6" s="1"/>
  <c r="AM27" i="6" s="1"/>
  <c r="AL27" i="6" s="1"/>
  <c r="AJ144" i="6"/>
  <c r="AK144" i="6"/>
  <c r="AI144" i="6"/>
  <c r="AR142" i="6"/>
  <c r="AQ142" i="6" s="1"/>
  <c r="AP142" i="6" s="1"/>
  <c r="AO142" i="6" s="1"/>
  <c r="AN142" i="6" s="1"/>
  <c r="AM142" i="6" s="1"/>
  <c r="AL142" i="6" s="1"/>
  <c r="AT142" i="6"/>
  <c r="AS142" i="6" s="1"/>
  <c r="AT94" i="6"/>
  <c r="AS94" i="6" s="1"/>
  <c r="AR94" i="6" s="1"/>
  <c r="AQ94" i="6" s="1"/>
  <c r="AP94" i="6" s="1"/>
  <c r="AO94" i="6" s="1"/>
  <c r="AN94" i="6" s="1"/>
  <c r="AM94" i="6" s="1"/>
  <c r="AL94" i="6" s="1"/>
  <c r="BK36" i="6"/>
  <c r="BJ36" i="6" s="1"/>
  <c r="BI36" i="6" s="1"/>
  <c r="BH36" i="6" s="1"/>
  <c r="BG36" i="6" s="1"/>
  <c r="BF36" i="6" s="1"/>
  <c r="BE36" i="6" s="1"/>
  <c r="BD36" i="6" s="1"/>
  <c r="BC36" i="6" s="1"/>
  <c r="AJ86" i="6"/>
  <c r="AK86" i="6"/>
  <c r="AI86" i="6"/>
  <c r="BK106" i="6"/>
  <c r="BJ106" i="6" s="1"/>
  <c r="BI106" i="6" s="1"/>
  <c r="BH106" i="6" s="1"/>
  <c r="BG106" i="6" s="1"/>
  <c r="BF106" i="6" s="1"/>
  <c r="BE106" i="6" s="1"/>
  <c r="BD106" i="6" s="1"/>
  <c r="BC106" i="6" s="1"/>
  <c r="BJ70" i="6"/>
  <c r="BI70" i="6" s="1"/>
  <c r="BH70" i="6" s="1"/>
  <c r="BG70" i="6" s="1"/>
  <c r="BF70" i="6" s="1"/>
  <c r="BE70" i="6" s="1"/>
  <c r="BD70" i="6" s="1"/>
  <c r="BC70" i="6" s="1"/>
  <c r="BK70" i="6"/>
  <c r="BK27" i="6"/>
  <c r="BJ27" i="6" s="1"/>
  <c r="BI27" i="6" s="1"/>
  <c r="BH27" i="6" s="1"/>
  <c r="BG27" i="6" s="1"/>
  <c r="BF27" i="6" s="1"/>
  <c r="BE27" i="6" s="1"/>
  <c r="BD27" i="6" s="1"/>
  <c r="BC27" i="6" s="1"/>
  <c r="BJ38" i="6"/>
  <c r="BI38" i="6" s="1"/>
  <c r="BH38" i="6" s="1"/>
  <c r="BG38" i="6"/>
  <c r="BF38" i="6" s="1"/>
  <c r="BE38" i="6" s="1"/>
  <c r="BD38" i="6" s="1"/>
  <c r="BC38" i="6" s="1"/>
  <c r="BK38" i="6"/>
  <c r="BK109" i="6"/>
  <c r="BJ109" i="6" s="1"/>
  <c r="BI109" i="6" s="1"/>
  <c r="BH109" i="6" s="1"/>
  <c r="BG109" i="6" s="1"/>
  <c r="BF109" i="6" s="1"/>
  <c r="BE109" i="6" s="1"/>
  <c r="BD109" i="6" s="1"/>
  <c r="BC109" i="6" s="1"/>
  <c r="AK68" i="6"/>
  <c r="AJ68" i="6"/>
  <c r="AI68" i="6"/>
  <c r="AH68" i="6" s="1"/>
  <c r="AK300" i="6"/>
  <c r="AJ300" i="6"/>
  <c r="AI300" i="6"/>
  <c r="AH300" i="6" s="1"/>
  <c r="H65" i="6"/>
  <c r="AF65" i="6"/>
  <c r="AC65" i="6"/>
  <c r="AT121" i="6"/>
  <c r="AS121" i="6" s="1"/>
  <c r="AR121" i="6" s="1"/>
  <c r="AQ121" i="6" s="1"/>
  <c r="AP121" i="6" s="1"/>
  <c r="AO121" i="6" s="1"/>
  <c r="AN121" i="6" s="1"/>
  <c r="AM121" i="6" s="1"/>
  <c r="AL121" i="6" s="1"/>
  <c r="AT181" i="6"/>
  <c r="AS181" i="6" s="1"/>
  <c r="AR181" i="6" s="1"/>
  <c r="AQ181" i="6" s="1"/>
  <c r="AP181" i="6" s="1"/>
  <c r="AO181" i="6" s="1"/>
  <c r="AN181" i="6" s="1"/>
  <c r="AM181" i="6" s="1"/>
  <c r="AL181" i="6" s="1"/>
  <c r="AT129" i="6"/>
  <c r="AS129" i="6" s="1"/>
  <c r="AR129" i="6" s="1"/>
  <c r="AQ129" i="6" s="1"/>
  <c r="AP129" i="6" s="1"/>
  <c r="AO129" i="6" s="1"/>
  <c r="AN129" i="6" s="1"/>
  <c r="AM129" i="6" s="1"/>
  <c r="AL129" i="6" s="1"/>
  <c r="AT192" i="6"/>
  <c r="AS192" i="6" s="1"/>
  <c r="AR192" i="6" s="1"/>
  <c r="AQ192" i="6" s="1"/>
  <c r="AP192" i="6" s="1"/>
  <c r="AO192" i="6" s="1"/>
  <c r="AN192" i="6" s="1"/>
  <c r="AM192" i="6" s="1"/>
  <c r="AL192" i="6" s="1"/>
  <c r="AT263" i="6"/>
  <c r="AS263" i="6"/>
  <c r="AR263" i="6" s="1"/>
  <c r="AQ263" i="6" s="1"/>
  <c r="AP263" i="6" s="1"/>
  <c r="AO263" i="6" s="1"/>
  <c r="AN263" i="6" s="1"/>
  <c r="AM263" i="6" s="1"/>
  <c r="AL263" i="6" s="1"/>
  <c r="AC219" i="6"/>
  <c r="AF219" i="6"/>
  <c r="M219" i="6"/>
  <c r="I219" i="6"/>
  <c r="H155" i="6"/>
  <c r="AF155" i="6"/>
  <c r="AC155" i="6"/>
  <c r="AT101" i="6"/>
  <c r="AS101" i="6" s="1"/>
  <c r="AR101" i="6" s="1"/>
  <c r="AQ101" i="6" s="1"/>
  <c r="AP101" i="6" s="1"/>
  <c r="AO101" i="6" s="1"/>
  <c r="AN101" i="6" s="1"/>
  <c r="AM101" i="6" s="1"/>
  <c r="AL101" i="6" s="1"/>
  <c r="AT25" i="6"/>
  <c r="AS25" i="6" s="1"/>
  <c r="AR25" i="6" s="1"/>
  <c r="AQ25" i="6" s="1"/>
  <c r="AP25" i="6" s="1"/>
  <c r="AO25" i="6" s="1"/>
  <c r="AN25" i="6" s="1"/>
  <c r="AM25" i="6" s="1"/>
  <c r="AL25" i="6" s="1"/>
  <c r="AF232" i="6"/>
  <c r="AC232" i="6"/>
  <c r="I232" i="6"/>
  <c r="M232" i="6"/>
  <c r="AT141" i="6"/>
  <c r="AS141" i="6" s="1"/>
  <c r="AR141" i="6" s="1"/>
  <c r="AQ141" i="6" s="1"/>
  <c r="AP141" i="6" s="1"/>
  <c r="AO141" i="6" s="1"/>
  <c r="AN141" i="6" s="1"/>
  <c r="AM141" i="6" s="1"/>
  <c r="AL141" i="6" s="1"/>
  <c r="AC214" i="6"/>
  <c r="AF214" i="6"/>
  <c r="H214" i="6"/>
  <c r="AC303" i="6"/>
  <c r="AF303" i="6"/>
  <c r="I303" i="6"/>
  <c r="AF189" i="6"/>
  <c r="AC189" i="6"/>
  <c r="I189" i="6"/>
  <c r="M267" i="6"/>
  <c r="AC267" i="6"/>
  <c r="I267" i="6"/>
  <c r="AF267" i="6"/>
  <c r="AT284" i="6"/>
  <c r="AS284" i="6" s="1"/>
  <c r="AR284" i="6"/>
  <c r="AQ284" i="6" s="1"/>
  <c r="AP284" i="6" s="1"/>
  <c r="AO284" i="6" s="1"/>
  <c r="AN284" i="6" s="1"/>
  <c r="AM284" i="6" s="1"/>
  <c r="AL284" i="6" s="1"/>
  <c r="AF69" i="6"/>
  <c r="H69" i="6"/>
  <c r="AC69" i="6"/>
  <c r="AS299" i="6"/>
  <c r="AR299" i="6" s="1"/>
  <c r="AQ299" i="6" s="1"/>
  <c r="AP299" i="6" s="1"/>
  <c r="AO299" i="6" s="1"/>
  <c r="AN299" i="6" s="1"/>
  <c r="AM299" i="6" s="1"/>
  <c r="AL299" i="6" s="1"/>
  <c r="AT299" i="6"/>
  <c r="AK161" i="6"/>
  <c r="AJ161" i="6"/>
  <c r="AI161" i="6"/>
  <c r="AT331" i="6"/>
  <c r="AS331" i="6" s="1"/>
  <c r="AR331" i="6" s="1"/>
  <c r="AQ331" i="6" s="1"/>
  <c r="AP331" i="6" s="1"/>
  <c r="AO331" i="6" s="1"/>
  <c r="AN331" i="6" s="1"/>
  <c r="AM331" i="6" s="1"/>
  <c r="AL331" i="6" s="1"/>
  <c r="AF332" i="6"/>
  <c r="AC332" i="6"/>
  <c r="K332" i="6"/>
  <c r="AF186" i="6"/>
  <c r="AC186" i="6"/>
  <c r="I186" i="6"/>
  <c r="AT196" i="6"/>
  <c r="AS196" i="6" s="1"/>
  <c r="AR196" i="6" s="1"/>
  <c r="AQ196" i="6" s="1"/>
  <c r="AP196" i="6" s="1"/>
  <c r="AO196" i="6" s="1"/>
  <c r="AN196" i="6" s="1"/>
  <c r="AM196" i="6" s="1"/>
  <c r="AL196" i="6" s="1"/>
  <c r="AT245" i="6"/>
  <c r="AS245" i="6" s="1"/>
  <c r="AR245" i="6" s="1"/>
  <c r="AQ245" i="6" s="1"/>
  <c r="AP245" i="6" s="1"/>
  <c r="AO245" i="6" s="1"/>
  <c r="AN245" i="6" s="1"/>
  <c r="AM245" i="6" s="1"/>
  <c r="AL245" i="6" s="1"/>
  <c r="AI23" i="6"/>
  <c r="AJ23" i="6"/>
  <c r="AK23" i="6"/>
  <c r="H23" i="6"/>
  <c r="AF23" i="6"/>
  <c r="AC23" i="6"/>
  <c r="AF122" i="6"/>
  <c r="AC122" i="6"/>
  <c r="H122" i="6"/>
  <c r="M234" i="6"/>
  <c r="AF234" i="6"/>
  <c r="AC234" i="6"/>
  <c r="I234" i="6"/>
  <c r="AC356" i="6"/>
  <c r="K356" i="6"/>
  <c r="AF356" i="6"/>
  <c r="AC282" i="6"/>
  <c r="J282" i="6"/>
  <c r="AF282" i="6"/>
  <c r="AI216" i="6"/>
  <c r="AK216" i="6"/>
  <c r="AJ216" i="6"/>
  <c r="AC99" i="6"/>
  <c r="AF99" i="6"/>
  <c r="H99" i="6"/>
  <c r="AT149" i="6"/>
  <c r="AS149" i="6"/>
  <c r="AR149" i="6" s="1"/>
  <c r="AQ149" i="6" s="1"/>
  <c r="AP149" i="6" s="1"/>
  <c r="AO149" i="6" s="1"/>
  <c r="AN149" i="6" s="1"/>
  <c r="AM149" i="6" s="1"/>
  <c r="AL149" i="6" s="1"/>
  <c r="AI322" i="6"/>
  <c r="AJ322" i="6"/>
  <c r="AK322" i="6"/>
  <c r="AT340" i="6"/>
  <c r="AS340" i="6" s="1"/>
  <c r="AR340" i="6" s="1"/>
  <c r="AQ340" i="6"/>
  <c r="AP340" i="6" s="1"/>
  <c r="AO340" i="6" s="1"/>
  <c r="AN340" i="6" s="1"/>
  <c r="AM340" i="6" s="1"/>
  <c r="AL340" i="6" s="1"/>
  <c r="AF281" i="6"/>
  <c r="I281" i="6"/>
  <c r="M281" i="6"/>
  <c r="AC281" i="6"/>
  <c r="AF38" i="6"/>
  <c r="AC38" i="6"/>
  <c r="H38" i="6"/>
  <c r="H21" i="6"/>
  <c r="AC21" i="6"/>
  <c r="AF21" i="6"/>
  <c r="AC26" i="6"/>
  <c r="AF26" i="6"/>
  <c r="H26" i="6"/>
  <c r="AT28" i="6"/>
  <c r="AS28" i="6" s="1"/>
  <c r="AR28" i="6" s="1"/>
  <c r="AQ28" i="6" s="1"/>
  <c r="AP28" i="6" s="1"/>
  <c r="AO28" i="6" s="1"/>
  <c r="AN28" i="6" s="1"/>
  <c r="AM28" i="6" s="1"/>
  <c r="AL28" i="6" s="1"/>
  <c r="BK71" i="6"/>
  <c r="BJ71" i="6" s="1"/>
  <c r="BI71" i="6" s="1"/>
  <c r="BH71" i="6" s="1"/>
  <c r="BG71" i="6" s="1"/>
  <c r="BF71" i="6" s="1"/>
  <c r="BE71" i="6" s="1"/>
  <c r="BD71" i="6" s="1"/>
  <c r="BC71" i="6" s="1"/>
  <c r="AI256" i="6"/>
  <c r="AJ256" i="6"/>
  <c r="AK256" i="6"/>
  <c r="AT202" i="6"/>
  <c r="AS202" i="6" s="1"/>
  <c r="AR202" i="6" s="1"/>
  <c r="AQ202" i="6" s="1"/>
  <c r="AP202" i="6" s="1"/>
  <c r="AO202" i="6" s="1"/>
  <c r="AN202" i="6"/>
  <c r="AM202" i="6" s="1"/>
  <c r="AL202" i="6" s="1"/>
  <c r="BK72" i="6"/>
  <c r="BJ72" i="6" s="1"/>
  <c r="BI72" i="6" s="1"/>
  <c r="BH72" i="6" s="1"/>
  <c r="BG72" i="6" s="1"/>
  <c r="BF72" i="6" s="1"/>
  <c r="BE72" i="6" s="1"/>
  <c r="BD72" i="6" s="1"/>
  <c r="BC72" i="6" s="1"/>
  <c r="BK10" i="6"/>
  <c r="BJ10" i="6"/>
  <c r="BI10" i="6" s="1"/>
  <c r="BH10" i="6" s="1"/>
  <c r="BG10" i="6" s="1"/>
  <c r="BF10" i="6" s="1"/>
  <c r="BE10" i="6" s="1"/>
  <c r="BD10" i="6" s="1"/>
  <c r="BC10" i="6" s="1"/>
  <c r="AI83" i="6"/>
  <c r="AH83" i="6" s="1"/>
  <c r="AA83" i="6" s="1"/>
  <c r="AJ83" i="6"/>
  <c r="AK83" i="6"/>
  <c r="AT140" i="6"/>
  <c r="AS140" i="6" s="1"/>
  <c r="AR140" i="6" s="1"/>
  <c r="AQ140" i="6" s="1"/>
  <c r="AP140" i="6" s="1"/>
  <c r="AO140" i="6" s="1"/>
  <c r="AN140" i="6" s="1"/>
  <c r="AM140" i="6" s="1"/>
  <c r="AL140" i="6" s="1"/>
  <c r="BK20" i="6"/>
  <c r="BJ20" i="6" s="1"/>
  <c r="BI20" i="6" s="1"/>
  <c r="BH20" i="6" s="1"/>
  <c r="BG20" i="6" s="1"/>
  <c r="BF20" i="6" s="1"/>
  <c r="BE20" i="6" s="1"/>
  <c r="BD20" i="6" s="1"/>
  <c r="BC20" i="6" s="1"/>
  <c r="BK91" i="6"/>
  <c r="BJ91" i="6" s="1"/>
  <c r="BI91" i="6" s="1"/>
  <c r="BH91" i="6" s="1"/>
  <c r="BG91" i="6" s="1"/>
  <c r="BF91" i="6" s="1"/>
  <c r="BE91" i="6" s="1"/>
  <c r="BD91" i="6" s="1"/>
  <c r="BC91" i="6" s="1"/>
  <c r="BK118" i="6"/>
  <c r="BJ118" i="6" s="1"/>
  <c r="BI118" i="6" s="1"/>
  <c r="BH118" i="6" s="1"/>
  <c r="BG118" i="6" s="1"/>
  <c r="BF118" i="6" s="1"/>
  <c r="BE118" i="6" s="1"/>
  <c r="BD118" i="6" s="1"/>
  <c r="BC118" i="6" s="1"/>
  <c r="BK2" i="6"/>
  <c r="BJ2" i="6" s="1"/>
  <c r="BI2" i="6" s="1"/>
  <c r="BH2" i="6" s="1"/>
  <c r="BG2" i="6" s="1"/>
  <c r="BF2" i="6" s="1"/>
  <c r="BE2" i="6" s="1"/>
  <c r="BD2" i="6" s="1"/>
  <c r="BC2" i="6" s="1"/>
  <c r="AT278" i="6"/>
  <c r="AS278" i="6"/>
  <c r="AR278" i="6" s="1"/>
  <c r="AQ278" i="6" s="1"/>
  <c r="AP278" i="6" s="1"/>
  <c r="AO278" i="6" s="1"/>
  <c r="AN278" i="6" s="1"/>
  <c r="AM278" i="6" s="1"/>
  <c r="AL278" i="6" s="1"/>
  <c r="BK79" i="6"/>
  <c r="BJ79" i="6" s="1"/>
  <c r="BI79" i="6" s="1"/>
  <c r="BH79" i="6" s="1"/>
  <c r="BG79" i="6" s="1"/>
  <c r="BF79" i="6" s="1"/>
  <c r="BE79" i="6" s="1"/>
  <c r="BD79" i="6" s="1"/>
  <c r="BC79" i="6" s="1"/>
  <c r="BK92" i="6"/>
  <c r="BJ92" i="6"/>
  <c r="BI92" i="6" s="1"/>
  <c r="BH92" i="6" s="1"/>
  <c r="BG92" i="6" s="1"/>
  <c r="BF92" i="6" s="1"/>
  <c r="BE92" i="6" s="1"/>
  <c r="BD92" i="6" s="1"/>
  <c r="BC92" i="6" s="1"/>
  <c r="BK47" i="6"/>
  <c r="BJ47" i="6" s="1"/>
  <c r="BI47" i="6" s="1"/>
  <c r="BH47" i="6" s="1"/>
  <c r="BG47" i="6" s="1"/>
  <c r="BF47" i="6" s="1"/>
  <c r="BE47" i="6" s="1"/>
  <c r="BD47" i="6" s="1"/>
  <c r="BC47" i="6" s="1"/>
  <c r="BK34" i="6"/>
  <c r="BJ34" i="6" s="1"/>
  <c r="BI34" i="6" s="1"/>
  <c r="BH34" i="6" s="1"/>
  <c r="BG34" i="6" s="1"/>
  <c r="BF34" i="6" s="1"/>
  <c r="BE34" i="6" s="1"/>
  <c r="BD34" i="6" s="1"/>
  <c r="BC34" i="6" s="1"/>
  <c r="AI301" i="6"/>
  <c r="AH301" i="6" s="1"/>
  <c r="AK301" i="6"/>
  <c r="AJ301" i="6"/>
  <c r="AT275" i="6"/>
  <c r="AS275" i="6" s="1"/>
  <c r="AR275" i="6" s="1"/>
  <c r="AQ275" i="6" s="1"/>
  <c r="AP275" i="6" s="1"/>
  <c r="AO275" i="6" s="1"/>
  <c r="AN275" i="6" s="1"/>
  <c r="AM275" i="6" s="1"/>
  <c r="AL275" i="6" s="1"/>
  <c r="AT124" i="6"/>
  <c r="AS124" i="6" s="1"/>
  <c r="AR124" i="6" s="1"/>
  <c r="AQ124" i="6" s="1"/>
  <c r="AP124" i="6" s="1"/>
  <c r="AO124" i="6" s="1"/>
  <c r="AN124" i="6" s="1"/>
  <c r="AM124" i="6" s="1"/>
  <c r="AL124" i="6" s="1"/>
  <c r="AT116" i="6"/>
  <c r="AS116" i="6" s="1"/>
  <c r="AR116" i="6" s="1"/>
  <c r="AQ116" i="6" s="1"/>
  <c r="AP116" i="6" s="1"/>
  <c r="AO116" i="6" s="1"/>
  <c r="AN116" i="6" s="1"/>
  <c r="AM116" i="6" s="1"/>
  <c r="AL116" i="6" s="1"/>
  <c r="AK88" i="6"/>
  <c r="AI88" i="6"/>
  <c r="AH88" i="6" s="1"/>
  <c r="AB88" i="6" s="1"/>
  <c r="AJ88" i="6"/>
  <c r="BK53" i="6"/>
  <c r="BJ53" i="6" s="1"/>
  <c r="BI53" i="6" s="1"/>
  <c r="BH53" i="6" s="1"/>
  <c r="BG53" i="6" s="1"/>
  <c r="BF53" i="6" s="1"/>
  <c r="BE53" i="6" s="1"/>
  <c r="BD53" i="6" s="1"/>
  <c r="BC53" i="6" s="1"/>
  <c r="BK19" i="6"/>
  <c r="BJ19" i="6" s="1"/>
  <c r="BI19" i="6" s="1"/>
  <c r="BH19" i="6" s="1"/>
  <c r="BG19" i="6" s="1"/>
  <c r="BF19" i="6" s="1"/>
  <c r="BE19" i="6" s="1"/>
  <c r="BD19" i="6" s="1"/>
  <c r="BC19" i="6" s="1"/>
  <c r="BK90" i="6"/>
  <c r="BJ90" i="6" s="1"/>
  <c r="BI90" i="6" s="1"/>
  <c r="BH90" i="6" s="1"/>
  <c r="BG90" i="6" s="1"/>
  <c r="BF90" i="6" s="1"/>
  <c r="BE90" i="6" s="1"/>
  <c r="BD90" i="6" s="1"/>
  <c r="BC90" i="6" s="1"/>
  <c r="BK122" i="6"/>
  <c r="BJ122" i="6" s="1"/>
  <c r="BI122" i="6" s="1"/>
  <c r="BH122" i="6" s="1"/>
  <c r="BG122" i="6" s="1"/>
  <c r="BF122" i="6" s="1"/>
  <c r="BE122" i="6" s="1"/>
  <c r="BD122" i="6" s="1"/>
  <c r="BC122" i="6" s="1"/>
  <c r="AT89" i="6"/>
  <c r="AS89" i="6" s="1"/>
  <c r="AR89" i="6"/>
  <c r="AQ89" i="6" s="1"/>
  <c r="AP89" i="6" s="1"/>
  <c r="AO89" i="6" s="1"/>
  <c r="AN89" i="6" s="1"/>
  <c r="AM89" i="6" s="1"/>
  <c r="AL89" i="6" s="1"/>
  <c r="AK305" i="6"/>
  <c r="AJ305" i="6"/>
  <c r="AI305" i="6"/>
  <c r="AH305" i="6" s="1"/>
  <c r="AB305" i="6" s="1"/>
  <c r="AJ185" i="6"/>
  <c r="AI185" i="6"/>
  <c r="AK185" i="6"/>
  <c r="AJ251" i="6"/>
  <c r="AI251" i="6"/>
  <c r="AH251" i="6" s="1"/>
  <c r="AA251" i="6" s="1"/>
  <c r="AK251" i="6"/>
  <c r="AK169" i="6"/>
  <c r="AI169" i="6"/>
  <c r="AJ169" i="6"/>
  <c r="AK65" i="6"/>
  <c r="AI65" i="6"/>
  <c r="AJ65" i="6"/>
  <c r="I181" i="6"/>
  <c r="AC181" i="6"/>
  <c r="AF181" i="6"/>
  <c r="AK67" i="6"/>
  <c r="AI67" i="6"/>
  <c r="AJ67" i="6"/>
  <c r="I311" i="6"/>
  <c r="AF311" i="6"/>
  <c r="AC311" i="6"/>
  <c r="AJ210" i="6"/>
  <c r="AK210" i="6"/>
  <c r="AI210" i="6"/>
  <c r="AH210" i="6" s="1"/>
  <c r="AA210" i="6" s="1"/>
  <c r="AE210" i="6" s="1"/>
  <c r="AT250" i="6"/>
  <c r="AS250" i="6"/>
  <c r="AR250" i="6" s="1"/>
  <c r="AQ250" i="6" s="1"/>
  <c r="AP250" i="6" s="1"/>
  <c r="AO250" i="6" s="1"/>
  <c r="AN250" i="6" s="1"/>
  <c r="AM250" i="6" s="1"/>
  <c r="AL250" i="6" s="1"/>
  <c r="AC286" i="6"/>
  <c r="I286" i="6"/>
  <c r="M286" i="6"/>
  <c r="AF286" i="6"/>
  <c r="AF326" i="6"/>
  <c r="K326" i="6"/>
  <c r="AC326" i="6"/>
  <c r="AT113" i="6"/>
  <c r="AS113" i="6" s="1"/>
  <c r="AR113" i="6" s="1"/>
  <c r="AQ113" i="6" s="1"/>
  <c r="AP113" i="6" s="1"/>
  <c r="AO113" i="6" s="1"/>
  <c r="AN113" i="6" s="1"/>
  <c r="AM113" i="6" s="1"/>
  <c r="AL113" i="6" s="1"/>
  <c r="AN291" i="6"/>
  <c r="AM291" i="6" s="1"/>
  <c r="AL291" i="6" s="1"/>
  <c r="AT291" i="6"/>
  <c r="AS291" i="6" s="1"/>
  <c r="AR291" i="6" s="1"/>
  <c r="AQ291" i="6" s="1"/>
  <c r="AP291" i="6" s="1"/>
  <c r="AO291" i="6" s="1"/>
  <c r="AK246" i="6"/>
  <c r="AJ246" i="6"/>
  <c r="AI246" i="6"/>
  <c r="AC93" i="6"/>
  <c r="H93" i="6"/>
  <c r="AF93" i="6"/>
  <c r="H87" i="6"/>
  <c r="AC87" i="6"/>
  <c r="AF87" i="6"/>
  <c r="AJ282" i="6"/>
  <c r="AK282" i="6"/>
  <c r="AI282" i="6"/>
  <c r="AT95" i="6"/>
  <c r="AS95" i="6" s="1"/>
  <c r="AR95" i="6" s="1"/>
  <c r="AQ95" i="6" s="1"/>
  <c r="AP95" i="6" s="1"/>
  <c r="AO95" i="6"/>
  <c r="AN95" i="6" s="1"/>
  <c r="AM95" i="6" s="1"/>
  <c r="AL95" i="6" s="1"/>
  <c r="AF312" i="6"/>
  <c r="I312" i="6"/>
  <c r="AC312" i="6"/>
  <c r="AC170" i="6"/>
  <c r="I170" i="6"/>
  <c r="AF170" i="6"/>
  <c r="H81" i="6"/>
  <c r="AC81" i="6"/>
  <c r="AF81" i="6"/>
  <c r="AF161" i="6"/>
  <c r="H161" i="6"/>
  <c r="AC161" i="6"/>
  <c r="AC191" i="6"/>
  <c r="I191" i="6"/>
  <c r="AF191" i="6"/>
  <c r="AT151" i="6"/>
  <c r="AS151" i="6" s="1"/>
  <c r="AR151" i="6" s="1"/>
  <c r="AQ151" i="6" s="1"/>
  <c r="AP151" i="6" s="1"/>
  <c r="AO151" i="6" s="1"/>
  <c r="AN151" i="6" s="1"/>
  <c r="AM151" i="6" s="1"/>
  <c r="AL151" i="6" s="1"/>
  <c r="AT72" i="6"/>
  <c r="AS72" i="6" s="1"/>
  <c r="AR72" i="6" s="1"/>
  <c r="AQ72" i="6" s="1"/>
  <c r="AP72" i="6" s="1"/>
  <c r="AO72" i="6" s="1"/>
  <c r="AN72" i="6" s="1"/>
  <c r="AM72" i="6" s="1"/>
  <c r="AL72" i="6" s="1"/>
  <c r="AF60" i="6"/>
  <c r="AC60" i="6"/>
  <c r="H60" i="6"/>
  <c r="AC25" i="6"/>
  <c r="H25" i="6"/>
  <c r="AF25" i="6"/>
  <c r="I316" i="6"/>
  <c r="AC316" i="6"/>
  <c r="AF316" i="6"/>
  <c r="AF245" i="6"/>
  <c r="AC245" i="6"/>
  <c r="J245" i="6"/>
  <c r="AK253" i="6"/>
  <c r="AI253" i="6"/>
  <c r="AJ253" i="6"/>
  <c r="AT209" i="6"/>
  <c r="AS209" i="6" s="1"/>
  <c r="AR209" i="6" s="1"/>
  <c r="AQ209" i="6" s="1"/>
  <c r="AP209" i="6" s="1"/>
  <c r="AO209" i="6" s="1"/>
  <c r="AN209" i="6" s="1"/>
  <c r="AM209" i="6" s="1"/>
  <c r="AL209" i="6" s="1"/>
  <c r="H103" i="6"/>
  <c r="AC103" i="6"/>
  <c r="AF103" i="6"/>
  <c r="AT234" i="6"/>
  <c r="AS234" i="6" s="1"/>
  <c r="AR234" i="6" s="1"/>
  <c r="AQ234" i="6" s="1"/>
  <c r="AP234" i="6" s="1"/>
  <c r="AO234" i="6" s="1"/>
  <c r="AN234" i="6" s="1"/>
  <c r="AM234" i="6" s="1"/>
  <c r="AL234" i="6" s="1"/>
  <c r="AK356" i="6"/>
  <c r="AJ356" i="6"/>
  <c r="AI356" i="6"/>
  <c r="AH356" i="6" s="1"/>
  <c r="AC42" i="6"/>
  <c r="H42" i="6"/>
  <c r="AF42" i="6"/>
  <c r="H85" i="6"/>
  <c r="AC85" i="6"/>
  <c r="AF85" i="6"/>
  <c r="AT56" i="6"/>
  <c r="AS56" i="6"/>
  <c r="AR56" i="6" s="1"/>
  <c r="AQ56" i="6" s="1"/>
  <c r="AP56" i="6" s="1"/>
  <c r="AO56" i="6" s="1"/>
  <c r="AN56" i="6" s="1"/>
  <c r="AM56" i="6" s="1"/>
  <c r="AL56" i="6" s="1"/>
  <c r="AC239" i="6"/>
  <c r="K239" i="6"/>
  <c r="AF239" i="6"/>
  <c r="AC322" i="6"/>
  <c r="AF322" i="6"/>
  <c r="I322" i="6"/>
  <c r="M322" i="6"/>
  <c r="K349" i="6"/>
  <c r="AC349" i="6"/>
  <c r="AF349" i="6"/>
  <c r="AF83" i="6"/>
  <c r="AC83" i="6"/>
  <c r="H83" i="6"/>
  <c r="AC139" i="6"/>
  <c r="H139" i="6"/>
  <c r="AF139" i="6"/>
  <c r="AF188" i="6"/>
  <c r="I188" i="6"/>
  <c r="AC188" i="6"/>
  <c r="AC195" i="6"/>
  <c r="J195" i="6"/>
  <c r="AF195" i="6"/>
  <c r="AJ243" i="6"/>
  <c r="AI243" i="6"/>
  <c r="AH243" i="6" s="1"/>
  <c r="AA243" i="6" s="1"/>
  <c r="AK243" i="6"/>
  <c r="AK321" i="6"/>
  <c r="AI321" i="6"/>
  <c r="AJ321" i="6"/>
  <c r="BK59" i="6"/>
  <c r="BJ59" i="6" s="1"/>
  <c r="BI59" i="6" s="1"/>
  <c r="BH59" i="6" s="1"/>
  <c r="BG59" i="6" s="1"/>
  <c r="BF59" i="6" s="1"/>
  <c r="BE59" i="6" s="1"/>
  <c r="BD59" i="6" s="1"/>
  <c r="BC59" i="6" s="1"/>
  <c r="AJ150" i="6"/>
  <c r="AK150" i="6"/>
  <c r="AI150" i="6"/>
  <c r="BK29" i="6"/>
  <c r="BJ29" i="6" s="1"/>
  <c r="BI29" i="6" s="1"/>
  <c r="BH29" i="6" s="1"/>
  <c r="BG29" i="6" s="1"/>
  <c r="BF29" i="6" s="1"/>
  <c r="BE29" i="6" s="1"/>
  <c r="BD29" i="6" s="1"/>
  <c r="BC29" i="6" s="1"/>
  <c r="BK65" i="6"/>
  <c r="BJ65" i="6" s="1"/>
  <c r="BI65" i="6" s="1"/>
  <c r="BH65" i="6" s="1"/>
  <c r="BG65" i="6" s="1"/>
  <c r="BF65" i="6" s="1"/>
  <c r="BE65" i="6" s="1"/>
  <c r="BD65" i="6" s="1"/>
  <c r="BC65" i="6" s="1"/>
  <c r="BK103" i="6"/>
  <c r="BJ103" i="6" s="1"/>
  <c r="BI103" i="6" s="1"/>
  <c r="BH103" i="6" s="1"/>
  <c r="BG103" i="6" s="1"/>
  <c r="BF103" i="6" s="1"/>
  <c r="BE103" i="6" s="1"/>
  <c r="BD103" i="6" s="1"/>
  <c r="BC103" i="6" s="1"/>
  <c r="BK104" i="6"/>
  <c r="BJ104" i="6" s="1"/>
  <c r="BI104" i="6" s="1"/>
  <c r="BH104" i="6" s="1"/>
  <c r="BG104" i="6" s="1"/>
  <c r="BF104" i="6" s="1"/>
  <c r="BE104" i="6" s="1"/>
  <c r="BD104" i="6" s="1"/>
  <c r="BC104" i="6" s="1"/>
  <c r="BK107" i="6"/>
  <c r="BJ107" i="6"/>
  <c r="BI107" i="6" s="1"/>
  <c r="BH107" i="6" s="1"/>
  <c r="BG107" i="6" s="1"/>
  <c r="BF107" i="6" s="1"/>
  <c r="BE107" i="6" s="1"/>
  <c r="BD107" i="6" s="1"/>
  <c r="BC107" i="6" s="1"/>
  <c r="AT353" i="6"/>
  <c r="AS353" i="6"/>
  <c r="AR353" i="6" s="1"/>
  <c r="AQ353" i="6" s="1"/>
  <c r="AP353" i="6" s="1"/>
  <c r="AO353" i="6" s="1"/>
  <c r="AN353" i="6" s="1"/>
  <c r="AM353" i="6" s="1"/>
  <c r="AL353" i="6" s="1"/>
  <c r="BK88" i="6"/>
  <c r="BJ88" i="6" s="1"/>
  <c r="BI88" i="6" s="1"/>
  <c r="BH88" i="6" s="1"/>
  <c r="BG88" i="6" s="1"/>
  <c r="BF88" i="6" s="1"/>
  <c r="BE88" i="6" s="1"/>
  <c r="BD88" i="6" s="1"/>
  <c r="BC88" i="6" s="1"/>
  <c r="BK24" i="6"/>
  <c r="BJ24" i="6"/>
  <c r="BI24" i="6" s="1"/>
  <c r="BH24" i="6" s="1"/>
  <c r="BG24" i="6" s="1"/>
  <c r="BF24" i="6" s="1"/>
  <c r="BE24" i="6" s="1"/>
  <c r="BD24" i="6" s="1"/>
  <c r="BC24" i="6" s="1"/>
  <c r="BJ7" i="6"/>
  <c r="BI7" i="6" s="1"/>
  <c r="BH7" i="6" s="1"/>
  <c r="BG7" i="6" s="1"/>
  <c r="BF7" i="6" s="1"/>
  <c r="BE7" i="6" s="1"/>
  <c r="BD7" i="6" s="1"/>
  <c r="BC7" i="6" s="1"/>
  <c r="BK7" i="6"/>
  <c r="BK42" i="6"/>
  <c r="BJ42" i="6" s="1"/>
  <c r="BI42" i="6" s="1"/>
  <c r="BH42" i="6" s="1"/>
  <c r="BG42" i="6" s="1"/>
  <c r="BF42" i="6" s="1"/>
  <c r="BE42" i="6" s="1"/>
  <c r="BD42" i="6" s="1"/>
  <c r="BC42" i="6" s="1"/>
  <c r="AT177" i="6"/>
  <c r="AS177" i="6" s="1"/>
  <c r="AR177" i="6" s="1"/>
  <c r="AQ177" i="6" s="1"/>
  <c r="AP177" i="6" s="1"/>
  <c r="AO177" i="6" s="1"/>
  <c r="AN177" i="6" s="1"/>
  <c r="AM177" i="6" s="1"/>
  <c r="AL177" i="6" s="1"/>
  <c r="AT176" i="6"/>
  <c r="AS176" i="6" s="1"/>
  <c r="AR176" i="6" s="1"/>
  <c r="AQ176" i="6" s="1"/>
  <c r="AP176" i="6" s="1"/>
  <c r="AO176" i="6" s="1"/>
  <c r="AN176" i="6" s="1"/>
  <c r="AM176" i="6" s="1"/>
  <c r="AL176" i="6" s="1"/>
  <c r="AJ123" i="6"/>
  <c r="AI123" i="6"/>
  <c r="AH123" i="6" s="1"/>
  <c r="AK123" i="6"/>
  <c r="BK44" i="6"/>
  <c r="BJ44" i="6" s="1"/>
  <c r="BI44" i="6" s="1"/>
  <c r="BH44" i="6" s="1"/>
  <c r="BG44" i="6" s="1"/>
  <c r="BF44" i="6" s="1"/>
  <c r="BE44" i="6" s="1"/>
  <c r="BD44" i="6" s="1"/>
  <c r="BC44" i="6" s="1"/>
  <c r="BK113" i="6"/>
  <c r="BJ113" i="6" s="1"/>
  <c r="BI113" i="6" s="1"/>
  <c r="BH113" i="6" s="1"/>
  <c r="BG113" i="6" s="1"/>
  <c r="BF113" i="6" s="1"/>
  <c r="BE113" i="6" s="1"/>
  <c r="BD113" i="6" s="1"/>
  <c r="BC113" i="6" s="1"/>
  <c r="BK81" i="6"/>
  <c r="BJ81" i="6" s="1"/>
  <c r="BI81" i="6" s="1"/>
  <c r="BH81" i="6" s="1"/>
  <c r="BG81" i="6" s="1"/>
  <c r="BF81" i="6" s="1"/>
  <c r="BE81" i="6" s="1"/>
  <c r="BD81" i="6" s="1"/>
  <c r="BC81" i="6" s="1"/>
  <c r="AI168" i="6"/>
  <c r="AK168" i="6"/>
  <c r="AJ168" i="6"/>
  <c r="AI92" i="6"/>
  <c r="AJ92" i="6"/>
  <c r="AH92" i="6" s="1"/>
  <c r="AK92" i="6"/>
  <c r="AT110" i="6"/>
  <c r="AS110" i="6" s="1"/>
  <c r="AR110" i="6" s="1"/>
  <c r="AQ110" i="6" s="1"/>
  <c r="AP110" i="6" s="1"/>
  <c r="AO110" i="6" s="1"/>
  <c r="AN110" i="6" s="1"/>
  <c r="AM110" i="6" s="1"/>
  <c r="AL110" i="6" s="1"/>
  <c r="AJ154" i="6"/>
  <c r="AK154" i="6"/>
  <c r="AI154" i="6"/>
  <c r="BJ32" i="6"/>
  <c r="BI32" i="6" s="1"/>
  <c r="BH32" i="6" s="1"/>
  <c r="BG32" i="6" s="1"/>
  <c r="BF32" i="6" s="1"/>
  <c r="BE32" i="6" s="1"/>
  <c r="BD32" i="6" s="1"/>
  <c r="BC32" i="6" s="1"/>
  <c r="BK32" i="6"/>
  <c r="BK21" i="6"/>
  <c r="BJ21" i="6" s="1"/>
  <c r="BI21" i="6" s="1"/>
  <c r="BH21" i="6" s="1"/>
  <c r="BG21" i="6" s="1"/>
  <c r="BF21" i="6" s="1"/>
  <c r="BE21" i="6" s="1"/>
  <c r="BD21" i="6" s="1"/>
  <c r="BC21" i="6" s="1"/>
  <c r="AT194" i="6"/>
  <c r="AS194" i="6" s="1"/>
  <c r="AR194" i="6" s="1"/>
  <c r="AQ194" i="6" s="1"/>
  <c r="AP194" i="6" s="1"/>
  <c r="AO194" i="6" s="1"/>
  <c r="AN194" i="6" s="1"/>
  <c r="AM194" i="6" s="1"/>
  <c r="AL194" i="6" s="1"/>
  <c r="AI308" i="6"/>
  <c r="AK308" i="6"/>
  <c r="AJ308" i="6"/>
  <c r="BK6" i="6"/>
  <c r="BJ6" i="6" s="1"/>
  <c r="BI6" i="6" s="1"/>
  <c r="BH6" i="6" s="1"/>
  <c r="BG6" i="6" s="1"/>
  <c r="BF6" i="6" s="1"/>
  <c r="BE6" i="6" s="1"/>
  <c r="BD6" i="6" s="1"/>
  <c r="BC6" i="6" s="1"/>
  <c r="AT207" i="6"/>
  <c r="AS207" i="6" s="1"/>
  <c r="AR207" i="6" s="1"/>
  <c r="AQ207" i="6" s="1"/>
  <c r="AP207" i="6" s="1"/>
  <c r="AO207" i="6" s="1"/>
  <c r="AN207" i="6" s="1"/>
  <c r="AM207" i="6" s="1"/>
  <c r="AL207" i="6" s="1"/>
  <c r="AT33" i="6"/>
  <c r="AS33" i="6" s="1"/>
  <c r="AR33" i="6" s="1"/>
  <c r="AQ33" i="6" s="1"/>
  <c r="AP33" i="6" s="1"/>
  <c r="AO33" i="6" s="1"/>
  <c r="AN33" i="6" s="1"/>
  <c r="AM33" i="6" s="1"/>
  <c r="AL33" i="6" s="1"/>
  <c r="AF330" i="6"/>
  <c r="AC330" i="6"/>
  <c r="K330" i="6"/>
  <c r="J241" i="6"/>
  <c r="AF241" i="6"/>
  <c r="AC241" i="6"/>
  <c r="AC121" i="6"/>
  <c r="H121" i="6"/>
  <c r="AF121" i="6"/>
  <c r="AT302" i="6"/>
  <c r="AS302" i="6"/>
  <c r="AR302" i="6" s="1"/>
  <c r="AQ302" i="6" s="1"/>
  <c r="AP302" i="6" s="1"/>
  <c r="AO302" i="6" s="1"/>
  <c r="AN302" i="6" s="1"/>
  <c r="AM302" i="6" s="1"/>
  <c r="AL302" i="6" s="1"/>
  <c r="AT288" i="6"/>
  <c r="AS288" i="6" s="1"/>
  <c r="AR288" i="6" s="1"/>
  <c r="AQ288" i="6" s="1"/>
  <c r="AP288" i="6" s="1"/>
  <c r="AO288" i="6" s="1"/>
  <c r="AN288" i="6" s="1"/>
  <c r="AM288" i="6" s="1"/>
  <c r="AL288" i="6" s="1"/>
  <c r="AT219" i="6"/>
  <c r="AS219" i="6" s="1"/>
  <c r="AR219" i="6" s="1"/>
  <c r="AQ219" i="6" s="1"/>
  <c r="AP219" i="6" s="1"/>
  <c r="AO219" i="6" s="1"/>
  <c r="AN219" i="6" s="1"/>
  <c r="AM219" i="6" s="1"/>
  <c r="AL219" i="6" s="1"/>
  <c r="AT155" i="6"/>
  <c r="AS155" i="6" s="1"/>
  <c r="AR155" i="6" s="1"/>
  <c r="AQ155" i="6" s="1"/>
  <c r="AP155" i="6" s="1"/>
  <c r="AO155" i="6" s="1"/>
  <c r="AN155" i="6" s="1"/>
  <c r="AM155" i="6" s="1"/>
  <c r="AL155" i="6" s="1"/>
  <c r="AF250" i="6"/>
  <c r="I250" i="6"/>
  <c r="AC250" i="6"/>
  <c r="AF75" i="6"/>
  <c r="AC75" i="6"/>
  <c r="H75" i="6"/>
  <c r="AT217" i="6"/>
  <c r="AS217" i="6" s="1"/>
  <c r="AR217" i="6" s="1"/>
  <c r="AQ217" i="6" s="1"/>
  <c r="AP217" i="6" s="1"/>
  <c r="AO217" i="6" s="1"/>
  <c r="AN217" i="6" s="1"/>
  <c r="AM217" i="6" s="1"/>
  <c r="AL217" i="6" s="1"/>
  <c r="AR326" i="6"/>
  <c r="AQ326" i="6" s="1"/>
  <c r="AP326" i="6" s="1"/>
  <c r="AO326" i="6" s="1"/>
  <c r="AN326" i="6" s="1"/>
  <c r="AM326" i="6" s="1"/>
  <c r="AL326" i="6" s="1"/>
  <c r="AT326" i="6"/>
  <c r="AS326" i="6"/>
  <c r="AF341" i="6"/>
  <c r="AC341" i="6"/>
  <c r="K341" i="6"/>
  <c r="AT313" i="6"/>
  <c r="AS313" i="6" s="1"/>
  <c r="AR313" i="6" s="1"/>
  <c r="AQ313" i="6" s="1"/>
  <c r="AP313" i="6" s="1"/>
  <c r="AO313" i="6" s="1"/>
  <c r="AN313" i="6" s="1"/>
  <c r="AM313" i="6" s="1"/>
  <c r="AL313" i="6" s="1"/>
  <c r="AF313" i="6"/>
  <c r="J313" i="6"/>
  <c r="AC313" i="6"/>
  <c r="AF291" i="6"/>
  <c r="AC291" i="6"/>
  <c r="J291" i="6"/>
  <c r="AC211" i="6"/>
  <c r="M211" i="6"/>
  <c r="I211" i="6"/>
  <c r="AF211" i="6"/>
  <c r="AT87" i="6"/>
  <c r="AS87" i="6" s="1"/>
  <c r="AR87" i="6" s="1"/>
  <c r="AQ87" i="6" s="1"/>
  <c r="AP87" i="6" s="1"/>
  <c r="AO87" i="6" s="1"/>
  <c r="AN87" i="6" s="1"/>
  <c r="AM87" i="6" s="1"/>
  <c r="AL87" i="6" s="1"/>
  <c r="AT34" i="6"/>
  <c r="AS34" i="6" s="1"/>
  <c r="AR34" i="6" s="1"/>
  <c r="AQ34" i="6" s="1"/>
  <c r="AP34" i="6" s="1"/>
  <c r="AO34" i="6" s="1"/>
  <c r="AN34" i="6" s="1"/>
  <c r="AM34" i="6" s="1"/>
  <c r="AL34" i="6" s="1"/>
  <c r="AC247" i="6"/>
  <c r="AF247" i="6"/>
  <c r="K247" i="6"/>
  <c r="M296" i="6"/>
  <c r="AF296" i="6"/>
  <c r="AC296" i="6"/>
  <c r="I296" i="6"/>
  <c r="AF95" i="6"/>
  <c r="AC95" i="6"/>
  <c r="H95" i="6"/>
  <c r="H71" i="6"/>
  <c r="AC71" i="6"/>
  <c r="AF71" i="6"/>
  <c r="AT191" i="6"/>
  <c r="AS191" i="6" s="1"/>
  <c r="AR191" i="6" s="1"/>
  <c r="AQ191" i="6" s="1"/>
  <c r="AP191" i="6" s="1"/>
  <c r="AO191" i="6" s="1"/>
  <c r="AN191" i="6" s="1"/>
  <c r="AM191" i="6" s="1"/>
  <c r="AL191" i="6" s="1"/>
  <c r="AK99" i="6"/>
  <c r="AI99" i="6"/>
  <c r="AJ99" i="6"/>
  <c r="M269" i="6"/>
  <c r="AC269" i="6"/>
  <c r="AF269" i="6"/>
  <c r="I269" i="6"/>
  <c r="AT225" i="6"/>
  <c r="AS225" i="6" s="1"/>
  <c r="AR225" i="6" s="1"/>
  <c r="AQ225" i="6" s="1"/>
  <c r="AP225" i="6" s="1"/>
  <c r="AO225" i="6" s="1"/>
  <c r="AN225" i="6" s="1"/>
  <c r="AM225" i="6" s="1"/>
  <c r="AL225" i="6" s="1"/>
  <c r="I294" i="6"/>
  <c r="M294" i="6"/>
  <c r="AC294" i="6"/>
  <c r="AF294" i="6"/>
  <c r="J297" i="6"/>
  <c r="AC297" i="6"/>
  <c r="AF297" i="6"/>
  <c r="AI264" i="6"/>
  <c r="AH264" i="6" s="1"/>
  <c r="AA264" i="6" s="1"/>
  <c r="AJ264" i="6"/>
  <c r="AK264" i="6"/>
  <c r="M210" i="6"/>
  <c r="AF210" i="6"/>
  <c r="I210" i="6"/>
  <c r="AC210" i="6"/>
  <c r="AD210" i="6"/>
  <c r="H30" i="6"/>
  <c r="AC30" i="6"/>
  <c r="AB30" i="6"/>
  <c r="AF30" i="6"/>
  <c r="AC47" i="6"/>
  <c r="AF47" i="6"/>
  <c r="H47" i="6"/>
  <c r="AC284" i="6"/>
  <c r="M284" i="6"/>
  <c r="I284" i="6"/>
  <c r="AF284" i="6"/>
  <c r="AC40" i="6"/>
  <c r="H40" i="6"/>
  <c r="AF40" i="6"/>
  <c r="AC56" i="6"/>
  <c r="H56" i="6"/>
  <c r="AF56" i="6"/>
  <c r="AT239" i="6"/>
  <c r="AS239" i="6" s="1"/>
  <c r="AR239" i="6" s="1"/>
  <c r="AQ239" i="6" s="1"/>
  <c r="AP239" i="6" s="1"/>
  <c r="AO239" i="6" s="1"/>
  <c r="AN239" i="6" s="1"/>
  <c r="AM239" i="6" s="1"/>
  <c r="AL239" i="6" s="1"/>
  <c r="AC252" i="6"/>
  <c r="M252" i="6"/>
  <c r="AF252" i="6"/>
  <c r="I252" i="6"/>
  <c r="AR349" i="6"/>
  <c r="AQ349" i="6" s="1"/>
  <c r="AP349" i="6" s="1"/>
  <c r="AO349" i="6" s="1"/>
  <c r="AN349" i="6" s="1"/>
  <c r="AM349" i="6" s="1"/>
  <c r="AL349" i="6" s="1"/>
  <c r="AT349" i="6"/>
  <c r="AS349" i="6" s="1"/>
  <c r="AC29" i="6"/>
  <c r="H29" i="6"/>
  <c r="AF29" i="6"/>
  <c r="AT195" i="6"/>
  <c r="AS195" i="6" s="1"/>
  <c r="AR195" i="6" s="1"/>
  <c r="AQ195" i="6" s="1"/>
  <c r="AP195" i="6" s="1"/>
  <c r="AO195" i="6" s="1"/>
  <c r="AN195" i="6" s="1"/>
  <c r="AM195" i="6" s="1"/>
  <c r="AL195" i="6" s="1"/>
  <c r="J280" i="6"/>
  <c r="AF280" i="6"/>
  <c r="AC280" i="6"/>
  <c r="AC137" i="6"/>
  <c r="H137" i="6"/>
  <c r="AF137" i="6"/>
  <c r="AT339" i="6"/>
  <c r="AS339" i="6" s="1"/>
  <c r="AR339" i="6" s="1"/>
  <c r="AQ339" i="6" s="1"/>
  <c r="AP339" i="6" s="1"/>
  <c r="AO339" i="6" s="1"/>
  <c r="AN339" i="6" s="1"/>
  <c r="AM339" i="6" s="1"/>
  <c r="AL339" i="6" s="1"/>
  <c r="BK74" i="6"/>
  <c r="BJ74" i="6" s="1"/>
  <c r="BI74" i="6" s="1"/>
  <c r="BH74" i="6" s="1"/>
  <c r="BG74" i="6" s="1"/>
  <c r="BF74" i="6" s="1"/>
  <c r="BE74" i="6" s="1"/>
  <c r="BD74" i="6" s="1"/>
  <c r="BC74" i="6" s="1"/>
  <c r="AJ345" i="6"/>
  <c r="AI345" i="6"/>
  <c r="AK345" i="6"/>
  <c r="BK120" i="6"/>
  <c r="BJ120" i="6" s="1"/>
  <c r="BI120" i="6" s="1"/>
  <c r="BH120" i="6" s="1"/>
  <c r="BG120" i="6" s="1"/>
  <c r="BF120" i="6" s="1"/>
  <c r="BE120" i="6" s="1"/>
  <c r="BD120" i="6" s="1"/>
  <c r="BC120" i="6" s="1"/>
  <c r="BK73" i="6"/>
  <c r="BJ73" i="6" s="1"/>
  <c r="BI73" i="6" s="1"/>
  <c r="BH73" i="6" s="1"/>
  <c r="BG73" i="6" s="1"/>
  <c r="BF73" i="6" s="1"/>
  <c r="BE73" i="6" s="1"/>
  <c r="BD73" i="6" s="1"/>
  <c r="BC73" i="6" s="1"/>
  <c r="BK117" i="6"/>
  <c r="BJ117" i="6"/>
  <c r="BI117" i="6" s="1"/>
  <c r="BH117" i="6" s="1"/>
  <c r="BG117" i="6" s="1"/>
  <c r="BF117" i="6" s="1"/>
  <c r="BE117" i="6" s="1"/>
  <c r="BD117" i="6" s="1"/>
  <c r="BC117" i="6" s="1"/>
  <c r="AT69" i="6"/>
  <c r="AS69" i="6" s="1"/>
  <c r="AR69" i="6" s="1"/>
  <c r="AQ69" i="6" s="1"/>
  <c r="AP69" i="6" s="1"/>
  <c r="AO69" i="6" s="1"/>
  <c r="AN69" i="6" s="1"/>
  <c r="AM69" i="6" s="1"/>
  <c r="AL69" i="6" s="1"/>
  <c r="BK56" i="6"/>
  <c r="BJ56" i="6" s="1"/>
  <c r="BI56" i="6" s="1"/>
  <c r="BH56" i="6" s="1"/>
  <c r="BG56" i="6" s="1"/>
  <c r="BF56" i="6" s="1"/>
  <c r="BE56" i="6" s="1"/>
  <c r="BD56" i="6" s="1"/>
  <c r="BC56" i="6" s="1"/>
  <c r="AT132" i="6"/>
  <c r="AS132" i="6" s="1"/>
  <c r="AR132" i="6" s="1"/>
  <c r="AQ132" i="6" s="1"/>
  <c r="AP132" i="6" s="1"/>
  <c r="AO132" i="6" s="1"/>
  <c r="AN132" i="6" s="1"/>
  <c r="AM132" i="6" s="1"/>
  <c r="AL132" i="6" s="1"/>
  <c r="AT135" i="6"/>
  <c r="AS135" i="6" s="1"/>
  <c r="AR135" i="6"/>
  <c r="AQ135" i="6" s="1"/>
  <c r="AP135" i="6" s="1"/>
  <c r="AO135" i="6" s="1"/>
  <c r="AN135" i="6" s="1"/>
  <c r="AM135" i="6" s="1"/>
  <c r="AL135" i="6" s="1"/>
  <c r="BK52" i="6"/>
  <c r="BJ52" i="6" s="1"/>
  <c r="BI52" i="6" s="1"/>
  <c r="BH52" i="6" s="1"/>
  <c r="BG52" i="6" s="1"/>
  <c r="BF52" i="6" s="1"/>
  <c r="BE52" i="6" s="1"/>
  <c r="BD52" i="6" s="1"/>
  <c r="BC52" i="6" s="1"/>
  <c r="BK57" i="6"/>
  <c r="BJ57" i="6" s="1"/>
  <c r="BI57" i="6" s="1"/>
  <c r="BH57" i="6" s="1"/>
  <c r="BG57" i="6" s="1"/>
  <c r="BF57" i="6" s="1"/>
  <c r="BE57" i="6" s="1"/>
  <c r="BD57" i="6" s="1"/>
  <c r="BC57" i="6" s="1"/>
  <c r="BK99" i="6"/>
  <c r="BJ99" i="6" s="1"/>
  <c r="BI99" i="6" s="1"/>
  <c r="BH99" i="6" s="1"/>
  <c r="BG99" i="6" s="1"/>
  <c r="BF99" i="6" s="1"/>
  <c r="BE99" i="6" s="1"/>
  <c r="BD99" i="6" s="1"/>
  <c r="BC99" i="6" s="1"/>
  <c r="BI45" i="6"/>
  <c r="BH45" i="6" s="1"/>
  <c r="BG45" i="6" s="1"/>
  <c r="BF45" i="6" s="1"/>
  <c r="BE45" i="6" s="1"/>
  <c r="BD45" i="6" s="1"/>
  <c r="BC45" i="6" s="1"/>
  <c r="BK45" i="6"/>
  <c r="BJ45" i="6" s="1"/>
  <c r="BK3" i="6"/>
  <c r="BJ3" i="6"/>
  <c r="BI3" i="6" s="1"/>
  <c r="BH3" i="6" s="1"/>
  <c r="BG3" i="6" s="1"/>
  <c r="BF3" i="6" s="1"/>
  <c r="BE3" i="6" s="1"/>
  <c r="BD3" i="6" s="1"/>
  <c r="BC3" i="6" s="1"/>
  <c r="BK9" i="6"/>
  <c r="BJ9" i="6" s="1"/>
  <c r="BI9" i="6" s="1"/>
  <c r="BH9" i="6" s="1"/>
  <c r="BG9" i="6" s="1"/>
  <c r="BF9" i="6" s="1"/>
  <c r="BE9" i="6" s="1"/>
  <c r="BD9" i="6" s="1"/>
  <c r="BC9" i="6" s="1"/>
  <c r="BK31" i="6"/>
  <c r="BJ31" i="6"/>
  <c r="BI31" i="6" s="1"/>
  <c r="BH31" i="6" s="1"/>
  <c r="BG31" i="6" s="1"/>
  <c r="BF31" i="6" s="1"/>
  <c r="BE31" i="6" s="1"/>
  <c r="BD31" i="6" s="1"/>
  <c r="BC31" i="6" s="1"/>
  <c r="AJ346" i="6"/>
  <c r="AI346" i="6"/>
  <c r="AK346" i="6"/>
  <c r="AK145" i="6"/>
  <c r="AJ145" i="6"/>
  <c r="AI145" i="6"/>
  <c r="AT39" i="6"/>
  <c r="AS39" i="6" s="1"/>
  <c r="AR39" i="6" s="1"/>
  <c r="AQ39" i="6" s="1"/>
  <c r="AP39" i="6" s="1"/>
  <c r="AO39" i="6" s="1"/>
  <c r="AN39" i="6" s="1"/>
  <c r="AM39" i="6" s="1"/>
  <c r="AL39" i="6" s="1"/>
  <c r="AK242" i="6"/>
  <c r="AJ242" i="6"/>
  <c r="AI242" i="6"/>
  <c r="AT96" i="6"/>
  <c r="AS96" i="6" s="1"/>
  <c r="AR96" i="6" s="1"/>
  <c r="AQ96" i="6" s="1"/>
  <c r="AP96" i="6" s="1"/>
  <c r="AO96" i="6" s="1"/>
  <c r="AN96" i="6" s="1"/>
  <c r="AM96" i="6" s="1"/>
  <c r="AL96" i="6" s="1"/>
  <c r="AT354" i="6"/>
  <c r="AS354" i="6" s="1"/>
  <c r="AR354" i="6" s="1"/>
  <c r="AQ354" i="6" s="1"/>
  <c r="AP354" i="6" s="1"/>
  <c r="AO354" i="6" s="1"/>
  <c r="AN354" i="6" s="1"/>
  <c r="AM354" i="6" s="1"/>
  <c r="AL354" i="6" s="1"/>
  <c r="AT249" i="6"/>
  <c r="AS249" i="6" s="1"/>
  <c r="AR249" i="6" s="1"/>
  <c r="AQ249" i="6" s="1"/>
  <c r="AP249" i="6" s="1"/>
  <c r="AO249" i="6" s="1"/>
  <c r="AN249" i="6" s="1"/>
  <c r="AM249" i="6" s="1"/>
  <c r="AL249" i="6" s="1"/>
  <c r="AJ100" i="6"/>
  <c r="AI100" i="6"/>
  <c r="AK100" i="6"/>
  <c r="BK77" i="6"/>
  <c r="BJ77" i="6" s="1"/>
  <c r="BI77" i="6" s="1"/>
  <c r="BH77" i="6" s="1"/>
  <c r="BG77" i="6" s="1"/>
  <c r="BF77" i="6" s="1"/>
  <c r="BE77" i="6" s="1"/>
  <c r="BD77" i="6" s="1"/>
  <c r="BC77" i="6" s="1"/>
  <c r="AJ90" i="6"/>
  <c r="AK90" i="6"/>
  <c r="AI90" i="6"/>
  <c r="AH90" i="6" s="1"/>
  <c r="BK78" i="6"/>
  <c r="BJ78" i="6" s="1"/>
  <c r="BI78" i="6" s="1"/>
  <c r="BH78" i="6" s="1"/>
  <c r="BG78" i="6" s="1"/>
  <c r="BF78" i="6" s="1"/>
  <c r="BE78" i="6" s="1"/>
  <c r="BD78" i="6" s="1"/>
  <c r="BC78" i="6" s="1"/>
  <c r="BK54" i="6"/>
  <c r="BJ54" i="6" s="1"/>
  <c r="BI54" i="6" s="1"/>
  <c r="BH54" i="6" s="1"/>
  <c r="BG54" i="6" s="1"/>
  <c r="BF54" i="6" s="1"/>
  <c r="BE54" i="6" s="1"/>
  <c r="BD54" i="6" s="1"/>
  <c r="BC54" i="6" s="1"/>
  <c r="AH223" i="6"/>
  <c r="AK335" i="6"/>
  <c r="AI335" i="6"/>
  <c r="AJ335" i="6"/>
  <c r="AK258" i="6"/>
  <c r="AI258" i="6"/>
  <c r="AH258" i="6" s="1"/>
  <c r="AJ258" i="6"/>
  <c r="AK66" i="6"/>
  <c r="AI66" i="6"/>
  <c r="AJ66" i="6"/>
  <c r="AI235" i="6"/>
  <c r="AK235" i="6"/>
  <c r="AJ235" i="6"/>
  <c r="AI162" i="6"/>
  <c r="AK162" i="6"/>
  <c r="AJ162" i="6"/>
  <c r="AK36" i="6"/>
  <c r="AJ36" i="6"/>
  <c r="AI36" i="6"/>
  <c r="AK208" i="6"/>
  <c r="AI208" i="6"/>
  <c r="AJ208" i="6"/>
  <c r="AK333" i="6"/>
  <c r="AJ333" i="6"/>
  <c r="AI333" i="6"/>
  <c r="AI79" i="6"/>
  <c r="AJ79" i="6"/>
  <c r="AK79" i="6"/>
  <c r="AK347" i="6"/>
  <c r="AJ347" i="6"/>
  <c r="AI347" i="6"/>
  <c r="AK221" i="6"/>
  <c r="AI221" i="6"/>
  <c r="AJ221" i="6"/>
  <c r="AJ126" i="6"/>
  <c r="AK126" i="6"/>
  <c r="AI126" i="6"/>
  <c r="AH126" i="6" s="1"/>
  <c r="AI244" i="6"/>
  <c r="AH244" i="6" s="1"/>
  <c r="AJ244" i="6"/>
  <c r="AK244" i="6"/>
  <c r="AK342" i="6"/>
  <c r="AI342" i="6"/>
  <c r="AJ342" i="6"/>
  <c r="AI230" i="6"/>
  <c r="AJ230" i="6"/>
  <c r="AK230" i="6"/>
  <c r="AJ277" i="6"/>
  <c r="AK277" i="6"/>
  <c r="AI277" i="6"/>
  <c r="AI163" i="6"/>
  <c r="AJ163" i="6"/>
  <c r="AK163" i="6"/>
  <c r="AK231" i="6"/>
  <c r="AI231" i="6"/>
  <c r="AJ231" i="6"/>
  <c r="AK118" i="6"/>
  <c r="AJ118" i="6"/>
  <c r="AI118" i="6"/>
  <c r="AH118" i="6" s="1"/>
  <c r="AK306" i="6"/>
  <c r="AJ306" i="6"/>
  <c r="AI306" i="6"/>
  <c r="AH306" i="6" s="1"/>
  <c r="AJ337" i="6"/>
  <c r="AI337" i="6"/>
  <c r="AK337" i="6"/>
  <c r="AJ317" i="6"/>
  <c r="AI317" i="6"/>
  <c r="AK317" i="6"/>
  <c r="AJ344" i="6"/>
  <c r="AI344" i="6"/>
  <c r="AH344" i="6" s="1"/>
  <c r="AK344" i="6"/>
  <c r="AJ266" i="6"/>
  <c r="AK266" i="6"/>
  <c r="AI266" i="6"/>
  <c r="AH266" i="6" s="1"/>
  <c r="AJ152" i="6"/>
  <c r="AK152" i="6"/>
  <c r="AI152" i="6"/>
  <c r="AJ352" i="6"/>
  <c r="AK352" i="6"/>
  <c r="AI352" i="6"/>
  <c r="AI270" i="6"/>
  <c r="AH270" i="6" s="1"/>
  <c r="AJ270" i="6"/>
  <c r="AK270" i="6"/>
  <c r="AK290" i="6"/>
  <c r="AI290" i="6"/>
  <c r="AJ290" i="6"/>
  <c r="AJ98" i="6"/>
  <c r="AI98" i="6"/>
  <c r="AK98" i="6"/>
  <c r="AK292" i="6"/>
  <c r="AI292" i="6"/>
  <c r="AJ292" i="6"/>
  <c r="AI187" i="6"/>
  <c r="AJ187" i="6"/>
  <c r="AK187" i="6"/>
  <c r="AH53" i="6"/>
  <c r="AH178" i="6"/>
  <c r="AH329" i="6"/>
  <c r="AB336" i="6"/>
  <c r="AA336" i="6"/>
  <c r="AD75" i="6"/>
  <c r="AE75" i="6"/>
  <c r="AA32" i="6"/>
  <c r="AA115" i="6"/>
  <c r="AB115" i="6"/>
  <c r="AB264" i="6"/>
  <c r="AA305" i="6"/>
  <c r="AH281" i="6"/>
  <c r="AJ360" i="6"/>
  <c r="AI360" i="6"/>
  <c r="AK360" i="6"/>
  <c r="AJ358" i="6"/>
  <c r="AI358" i="6"/>
  <c r="AK358" i="6"/>
  <c r="AH359" i="6"/>
  <c r="AB361" i="6"/>
  <c r="AA361" i="6"/>
  <c r="M4" i="4"/>
  <c r="M2" i="4"/>
  <c r="M1" i="4"/>
  <c r="F6" i="6" l="1"/>
  <c r="F7" i="6" s="1"/>
  <c r="AD240" i="6"/>
  <c r="AE240" i="6"/>
  <c r="AB114" i="6"/>
  <c r="AA114" i="6"/>
  <c r="AE30" i="6"/>
  <c r="AD30" i="6"/>
  <c r="AJ104" i="6"/>
  <c r="AK104" i="6"/>
  <c r="AI104" i="6"/>
  <c r="AD274" i="6"/>
  <c r="AH364" i="6"/>
  <c r="AA364" i="6" s="1"/>
  <c r="AH230" i="6"/>
  <c r="AH99" i="6"/>
  <c r="AH67" i="6"/>
  <c r="AH256" i="6"/>
  <c r="AH41" i="6"/>
  <c r="AH279" i="6"/>
  <c r="AH49" i="6"/>
  <c r="AB240" i="6"/>
  <c r="AI171" i="6"/>
  <c r="AH171" i="6" s="1"/>
  <c r="AB83" i="6"/>
  <c r="AH163" i="6"/>
  <c r="AB75" i="6"/>
  <c r="AH292" i="6"/>
  <c r="AA292" i="6" s="1"/>
  <c r="AH342" i="6"/>
  <c r="AH79" i="6"/>
  <c r="AB210" i="6"/>
  <c r="AA316" i="6"/>
  <c r="AE316" i="6" s="1"/>
  <c r="AH221" i="6"/>
  <c r="AH333" i="6"/>
  <c r="AH66" i="6"/>
  <c r="AA267" i="6"/>
  <c r="AH309" i="6"/>
  <c r="AH153" i="6"/>
  <c r="AH173" i="6"/>
  <c r="AK171" i="6"/>
  <c r="AA130" i="6"/>
  <c r="AB130" i="6"/>
  <c r="AH150" i="6"/>
  <c r="AH253" i="6"/>
  <c r="AA253" i="6" s="1"/>
  <c r="AH322" i="6"/>
  <c r="AB322" i="6" s="1"/>
  <c r="AH216" i="6"/>
  <c r="AH183" i="6"/>
  <c r="AH296" i="6"/>
  <c r="AH323" i="6"/>
  <c r="F6" i="1"/>
  <c r="F7" i="1" s="1"/>
  <c r="AA365" i="6"/>
  <c r="AB365" i="6"/>
  <c r="O161" i="4"/>
  <c r="O336" i="4"/>
  <c r="O230" i="4"/>
  <c r="O205" i="4"/>
  <c r="O115" i="4"/>
  <c r="O130" i="4"/>
  <c r="O204" i="4"/>
  <c r="O324" i="4"/>
  <c r="O179" i="4"/>
  <c r="O165" i="4"/>
  <c r="O277" i="4"/>
  <c r="O123" i="4"/>
  <c r="O192" i="4"/>
  <c r="O238" i="4"/>
  <c r="O78" i="4"/>
  <c r="O158" i="4"/>
  <c r="O119" i="4"/>
  <c r="O325" i="4"/>
  <c r="O213" i="4"/>
  <c r="O290" i="4"/>
  <c r="O296" i="4"/>
  <c r="O268" i="4"/>
  <c r="O229" i="4"/>
  <c r="O91" i="4"/>
  <c r="O143" i="4"/>
  <c r="O86" i="4"/>
  <c r="O330" i="4"/>
  <c r="O169" i="4"/>
  <c r="O237" i="4"/>
  <c r="O160" i="4"/>
  <c r="O172" i="4"/>
  <c r="O110" i="4"/>
  <c r="O259" i="4"/>
  <c r="O314" i="4"/>
  <c r="O231" i="4"/>
  <c r="O202" i="4"/>
  <c r="O83" i="4"/>
  <c r="O60" i="4"/>
  <c r="O194" i="4"/>
  <c r="O272" i="4"/>
  <c r="O48" i="4"/>
  <c r="O274" i="4"/>
  <c r="O193" i="4"/>
  <c r="O65" i="4"/>
  <c r="O258" i="4"/>
  <c r="O75" i="4"/>
  <c r="O200" i="4"/>
  <c r="O236" i="4"/>
  <c r="O232" i="4"/>
  <c r="O226" i="4"/>
  <c r="O125" i="4"/>
  <c r="O63" i="4"/>
  <c r="O92" i="4"/>
  <c r="O240" i="4"/>
  <c r="O69" i="4"/>
  <c r="O72" i="4"/>
  <c r="O234" i="4"/>
  <c r="O150" i="4"/>
  <c r="O246" i="4"/>
  <c r="O266" i="4"/>
  <c r="O43" i="4"/>
  <c r="O94" i="4"/>
  <c r="O309" i="4"/>
  <c r="O21" i="4"/>
  <c r="O180" i="4"/>
  <c r="O77" i="4"/>
  <c r="O52" i="4"/>
  <c r="O210" i="4"/>
  <c r="O269" i="4"/>
  <c r="O44" i="4"/>
  <c r="O42" i="4"/>
  <c r="O257" i="4"/>
  <c r="AH362" i="6"/>
  <c r="AH363" i="6"/>
  <c r="O291" i="4"/>
  <c r="O299" i="4"/>
  <c r="O128" i="4"/>
  <c r="O113" i="4"/>
  <c r="O22" i="4"/>
  <c r="O183" i="4"/>
  <c r="O153" i="4"/>
  <c r="O216" i="4"/>
  <c r="O264" i="4"/>
  <c r="O167" i="4"/>
  <c r="O146" i="4"/>
  <c r="O181" i="4"/>
  <c r="O320" i="4"/>
  <c r="O323" i="4"/>
  <c r="O233" i="4"/>
  <c r="O82" i="4"/>
  <c r="O298" i="4"/>
  <c r="O292" i="4"/>
  <c r="O109" i="4"/>
  <c r="O108" i="4"/>
  <c r="O80" i="4"/>
  <c r="O295" i="4"/>
  <c r="O116" i="4"/>
  <c r="O239" i="4"/>
  <c r="O208" i="4"/>
  <c r="O34" i="4"/>
  <c r="O285" i="4"/>
  <c r="O185" i="4"/>
  <c r="O190" i="4"/>
  <c r="O67" i="4"/>
  <c r="O207" i="4"/>
  <c r="O55" i="4"/>
  <c r="O297" i="4"/>
  <c r="O46" i="4"/>
  <c r="O338" i="4"/>
  <c r="O30" i="4"/>
  <c r="O203" i="4"/>
  <c r="O276" i="4"/>
  <c r="O315" i="4"/>
  <c r="O250" i="4"/>
  <c r="O306" i="4"/>
  <c r="O27" i="4"/>
  <c r="O247" i="4"/>
  <c r="O61" i="4"/>
  <c r="O218" i="4"/>
  <c r="O221" i="4"/>
  <c r="O222" i="4"/>
  <c r="O287" i="4"/>
  <c r="O96" i="4"/>
  <c r="O322" i="4"/>
  <c r="O267" i="4"/>
  <c r="O159" i="4"/>
  <c r="O101" i="4"/>
  <c r="O138" i="4"/>
  <c r="O147" i="4"/>
  <c r="O284" i="4"/>
  <c r="O209" i="4"/>
  <c r="O35" i="4"/>
  <c r="O189" i="4"/>
  <c r="O56" i="4"/>
  <c r="O105" i="4"/>
  <c r="O41" i="4"/>
  <c r="O334" i="4"/>
  <c r="O333" i="4"/>
  <c r="O74" i="4"/>
  <c r="O164" i="4"/>
  <c r="O294" i="4"/>
  <c r="O175" i="4"/>
  <c r="O219" i="4"/>
  <c r="O311" i="4"/>
  <c r="O184" i="4"/>
  <c r="O253" i="4"/>
  <c r="O300" i="4"/>
  <c r="O178" i="4"/>
  <c r="O102" i="4"/>
  <c r="O303" i="4"/>
  <c r="O187" i="4"/>
  <c r="O137" i="4"/>
  <c r="O140" i="4"/>
  <c r="O243" i="4"/>
  <c r="O134" i="4"/>
  <c r="O288" i="4"/>
  <c r="O261" i="4"/>
  <c r="O117" i="4"/>
  <c r="O256" i="4"/>
  <c r="O225" i="4"/>
  <c r="O71" i="4"/>
  <c r="O312" i="4"/>
  <c r="O326" i="4"/>
  <c r="O211" i="4"/>
  <c r="O316" i="4"/>
  <c r="O201" i="4"/>
  <c r="O224" i="4"/>
  <c r="O148" i="4"/>
  <c r="O241" i="4"/>
  <c r="O81" i="4"/>
  <c r="O37" i="4"/>
  <c r="O301" i="4"/>
  <c r="O245" i="4"/>
  <c r="O331" i="4"/>
  <c r="O313" i="4"/>
  <c r="O286" i="4"/>
  <c r="O263" i="4"/>
  <c r="O62" i="4"/>
  <c r="O252" i="4"/>
  <c r="O275" i="4"/>
  <c r="O154" i="4"/>
  <c r="O223" i="4"/>
  <c r="O307" i="4"/>
  <c r="O335" i="4"/>
  <c r="O170" i="4"/>
  <c r="O337" i="4"/>
  <c r="O144" i="4"/>
  <c r="O302" i="4"/>
  <c r="O188" i="4"/>
  <c r="O214" i="4"/>
  <c r="O176" i="4"/>
  <c r="O273" i="4"/>
  <c r="O260" i="4"/>
  <c r="O304" i="4"/>
  <c r="O318" i="4"/>
  <c r="O227" i="4"/>
  <c r="O141" i="4"/>
  <c r="O47" i="4"/>
  <c r="O248" i="4"/>
  <c r="O168" i="4"/>
  <c r="O173" i="4"/>
  <c r="O50" i="4"/>
  <c r="O212" i="4"/>
  <c r="O328" i="4"/>
  <c r="O305" i="4"/>
  <c r="O59" i="4"/>
  <c r="O129" i="4"/>
  <c r="O107" i="4"/>
  <c r="O270" i="4"/>
  <c r="O186" i="4"/>
  <c r="O121" i="4"/>
  <c r="O310" i="4"/>
  <c r="O293" i="4"/>
  <c r="O100" i="4"/>
  <c r="O118" i="4"/>
  <c r="O283" i="4"/>
  <c r="O135" i="4"/>
  <c r="O57" i="4"/>
  <c r="O171" i="4"/>
  <c r="O157" i="4"/>
  <c r="O53" i="4"/>
  <c r="O271" i="4"/>
  <c r="O132" i="4"/>
  <c r="O68" i="4"/>
  <c r="O23" i="4"/>
  <c r="O49" i="4"/>
  <c r="O289" i="4"/>
  <c r="O79" i="4"/>
  <c r="O255" i="4"/>
  <c r="O84" i="4"/>
  <c r="O228" i="4"/>
  <c r="O99" i="4"/>
  <c r="O198" i="4"/>
  <c r="O124" i="4"/>
  <c r="O215" i="4"/>
  <c r="O339" i="4"/>
  <c r="O58" i="4"/>
  <c r="O54" i="4"/>
  <c r="O151" i="4"/>
  <c r="O149" i="4"/>
  <c r="O29" i="4"/>
  <c r="O174" i="4"/>
  <c r="O155" i="4"/>
  <c r="O262" i="4"/>
  <c r="O166" i="4"/>
  <c r="O163" i="4"/>
  <c r="O73" i="4"/>
  <c r="O98" i="4"/>
  <c r="O39" i="4"/>
  <c r="O88" i="4"/>
  <c r="O122" i="4"/>
  <c r="O87" i="4"/>
  <c r="O38" i="4"/>
  <c r="O282" i="4"/>
  <c r="O249" i="4"/>
  <c r="O93" i="4"/>
  <c r="O321" i="4"/>
  <c r="O279" i="4"/>
  <c r="O40" i="4"/>
  <c r="O66" i="4"/>
  <c r="O319" i="4"/>
  <c r="O45" i="4"/>
  <c r="O242" i="4"/>
  <c r="O64" i="4"/>
  <c r="O191" i="4"/>
  <c r="O195" i="4"/>
  <c r="O26" i="4"/>
  <c r="O85" i="4"/>
  <c r="O24" i="4"/>
  <c r="O139" i="4"/>
  <c r="O329" i="4"/>
  <c r="O156" i="4"/>
  <c r="O36" i="4"/>
  <c r="O111" i="4"/>
  <c r="O182" i="4"/>
  <c r="O103" i="4"/>
  <c r="O33" i="4"/>
  <c r="O244" i="4"/>
  <c r="O281" i="4"/>
  <c r="O106" i="4"/>
  <c r="O32" i="4"/>
  <c r="O197" i="4"/>
  <c r="O136" i="4"/>
  <c r="O278" i="4"/>
  <c r="O254" i="4"/>
  <c r="O28" i="4"/>
  <c r="O177" i="4"/>
  <c r="O127" i="4"/>
  <c r="O251" i="4"/>
  <c r="O97" i="4"/>
  <c r="O152" i="4"/>
  <c r="O131" i="4"/>
  <c r="O317" i="4"/>
  <c r="O235" i="4"/>
  <c r="O206" i="4"/>
  <c r="O51" i="4"/>
  <c r="O89" i="4"/>
  <c r="O162" i="4"/>
  <c r="O327" i="4"/>
  <c r="O308" i="4"/>
  <c r="O217" i="4"/>
  <c r="O104" i="4"/>
  <c r="O265" i="4"/>
  <c r="O220" i="4"/>
  <c r="O142" i="4"/>
  <c r="O332" i="4"/>
  <c r="O133" i="4"/>
  <c r="O120" i="4"/>
  <c r="O114" i="4"/>
  <c r="O112" i="4"/>
  <c r="O95" i="4"/>
  <c r="O70" i="4"/>
  <c r="O90" i="4"/>
  <c r="O145" i="4"/>
  <c r="O196" i="4"/>
  <c r="O76" i="4"/>
  <c r="O199" i="4"/>
  <c r="O31" i="4"/>
  <c r="O126" i="4"/>
  <c r="O280" i="4"/>
  <c r="O25" i="4"/>
  <c r="C18" i="1"/>
  <c r="BA44" i="6"/>
  <c r="AZ44" i="6" s="1"/>
  <c r="AX44" i="6" s="1"/>
  <c r="BB44" i="6"/>
  <c r="AI28" i="6"/>
  <c r="AK28" i="6"/>
  <c r="AJ28" i="6"/>
  <c r="BA43" i="6"/>
  <c r="BB43" i="6"/>
  <c r="AI354" i="6"/>
  <c r="AH354" i="6" s="1"/>
  <c r="AJ354" i="6"/>
  <c r="AK354" i="6"/>
  <c r="AK225" i="6"/>
  <c r="AJ225" i="6"/>
  <c r="AI225" i="6"/>
  <c r="AI34" i="6"/>
  <c r="AJ34" i="6"/>
  <c r="AK34" i="6"/>
  <c r="BB21" i="6"/>
  <c r="BA21" i="6"/>
  <c r="BA113" i="6"/>
  <c r="BB113" i="6"/>
  <c r="BA42" i="6"/>
  <c r="BB42" i="6"/>
  <c r="BB65" i="6"/>
  <c r="BA65" i="6"/>
  <c r="BB53" i="6"/>
  <c r="BA53" i="6"/>
  <c r="AK124" i="6"/>
  <c r="AJ124" i="6"/>
  <c r="AI124" i="6"/>
  <c r="BA20" i="6"/>
  <c r="BB20" i="6"/>
  <c r="BB72" i="6"/>
  <c r="BA72" i="6"/>
  <c r="BB71" i="6"/>
  <c r="BA71" i="6"/>
  <c r="AJ196" i="6"/>
  <c r="AI196" i="6"/>
  <c r="AK196" i="6"/>
  <c r="BB64" i="6"/>
  <c r="BA64" i="6"/>
  <c r="BB60" i="6"/>
  <c r="BA60" i="6"/>
  <c r="BB62" i="6"/>
  <c r="BA62" i="6"/>
  <c r="AZ62" i="6" s="1"/>
  <c r="AX62" i="6" s="1"/>
  <c r="AJ127" i="6"/>
  <c r="AK127" i="6"/>
  <c r="AI127" i="6"/>
  <c r="AH127" i="6" s="1"/>
  <c r="BB49" i="6"/>
  <c r="BA49" i="6"/>
  <c r="BB96" i="6"/>
  <c r="BA96" i="6"/>
  <c r="AJ247" i="6"/>
  <c r="AK247" i="6"/>
  <c r="AI247" i="6"/>
  <c r="BB52" i="6"/>
  <c r="BA52" i="6"/>
  <c r="AJ43" i="6"/>
  <c r="AI43" i="6"/>
  <c r="AK43" i="6"/>
  <c r="BB77" i="6"/>
  <c r="BA77" i="6"/>
  <c r="BB45" i="6"/>
  <c r="BA45" i="6"/>
  <c r="AZ45" i="6" s="1"/>
  <c r="AX45" i="6" s="1"/>
  <c r="BB117" i="6"/>
  <c r="BA117" i="6"/>
  <c r="AK195" i="6"/>
  <c r="AJ195" i="6"/>
  <c r="AI195" i="6"/>
  <c r="AH195" i="6" s="1"/>
  <c r="BB6" i="6"/>
  <c r="BA6" i="6"/>
  <c r="BB32" i="6"/>
  <c r="BA32" i="6"/>
  <c r="AJ353" i="6"/>
  <c r="AI353" i="6"/>
  <c r="AK353" i="6"/>
  <c r="BB70" i="6"/>
  <c r="BA70" i="6"/>
  <c r="BA12" i="6"/>
  <c r="BB12" i="6"/>
  <c r="AJ265" i="6"/>
  <c r="AI265" i="6"/>
  <c r="AK265" i="6"/>
  <c r="BB82" i="6"/>
  <c r="BA82" i="6"/>
  <c r="AZ82" i="6" s="1"/>
  <c r="AX82" i="6" s="1"/>
  <c r="BB99" i="6"/>
  <c r="BA99" i="6"/>
  <c r="AJ339" i="6"/>
  <c r="AK339" i="6"/>
  <c r="AI339" i="6"/>
  <c r="BA69" i="6"/>
  <c r="AZ69" i="6" s="1"/>
  <c r="AX69" i="6" s="1"/>
  <c r="BB69" i="6"/>
  <c r="AJ215" i="6"/>
  <c r="AK215" i="6"/>
  <c r="AI215" i="6"/>
  <c r="BA17" i="6"/>
  <c r="AZ17" i="6" s="1"/>
  <c r="AX17" i="6" s="1"/>
  <c r="BB17" i="6"/>
  <c r="BA31" i="6"/>
  <c r="BB31" i="6"/>
  <c r="BA57" i="6"/>
  <c r="BB57" i="6"/>
  <c r="AJ132" i="6"/>
  <c r="AI132" i="6"/>
  <c r="AK132" i="6"/>
  <c r="BB73" i="6"/>
  <c r="BA73" i="6"/>
  <c r="AI239" i="6"/>
  <c r="AH239" i="6" s="1"/>
  <c r="AJ239" i="6"/>
  <c r="AK239" i="6"/>
  <c r="BA7" i="6"/>
  <c r="BB7" i="6"/>
  <c r="BB107" i="6"/>
  <c r="BA107" i="6"/>
  <c r="AI151" i="6"/>
  <c r="AJ151" i="6"/>
  <c r="AK151" i="6"/>
  <c r="BA122" i="6"/>
  <c r="BB122" i="6"/>
  <c r="BB92" i="6"/>
  <c r="BA92" i="6"/>
  <c r="AZ92" i="6" s="1"/>
  <c r="AX92" i="6" s="1"/>
  <c r="BB2" i="6"/>
  <c r="BA2" i="6"/>
  <c r="AJ299" i="6"/>
  <c r="AK299" i="6"/>
  <c r="AI299" i="6"/>
  <c r="BA95" i="6"/>
  <c r="BB95" i="6"/>
  <c r="BB40" i="6"/>
  <c r="BA40" i="6"/>
  <c r="BA30" i="6"/>
  <c r="BB30" i="6"/>
  <c r="AJ93" i="6"/>
  <c r="AK93" i="6"/>
  <c r="AI93" i="6"/>
  <c r="AH93" i="6" s="1"/>
  <c r="AK191" i="6"/>
  <c r="AJ191" i="6"/>
  <c r="AI191" i="6"/>
  <c r="AI209" i="6"/>
  <c r="AH209" i="6" s="1"/>
  <c r="AJ209" i="6"/>
  <c r="AK209" i="6"/>
  <c r="BA37" i="6"/>
  <c r="BB37" i="6"/>
  <c r="BA54" i="6"/>
  <c r="BB54" i="6"/>
  <c r="AI39" i="6"/>
  <c r="AH39" i="6" s="1"/>
  <c r="AJ39" i="6"/>
  <c r="AK39" i="6"/>
  <c r="BB120" i="6"/>
  <c r="BA120" i="6"/>
  <c r="AZ120" i="6" s="1"/>
  <c r="AX120" i="6" s="1"/>
  <c r="BA24" i="6"/>
  <c r="BB24" i="6"/>
  <c r="BB59" i="6"/>
  <c r="BA59" i="6"/>
  <c r="AK234" i="6"/>
  <c r="AI234" i="6"/>
  <c r="AH234" i="6" s="1"/>
  <c r="AJ234" i="6"/>
  <c r="AK113" i="6"/>
  <c r="AJ113" i="6"/>
  <c r="AI113" i="6"/>
  <c r="BA90" i="6"/>
  <c r="AZ90" i="6" s="1"/>
  <c r="AX90" i="6" s="1"/>
  <c r="BB90" i="6"/>
  <c r="BB118" i="6"/>
  <c r="BA118" i="6"/>
  <c r="BB10" i="6"/>
  <c r="BA10" i="6"/>
  <c r="AZ10" i="6" s="1"/>
  <c r="AX10" i="6" s="1"/>
  <c r="BA109" i="6"/>
  <c r="BB109" i="6"/>
  <c r="BB106" i="6"/>
  <c r="BA106" i="6"/>
  <c r="BA22" i="6"/>
  <c r="BB22" i="6"/>
  <c r="AI318" i="6"/>
  <c r="AJ318" i="6"/>
  <c r="AK318" i="6"/>
  <c r="AK122" i="6"/>
  <c r="AI122" i="6"/>
  <c r="AH122" i="6" s="1"/>
  <c r="AJ122" i="6"/>
  <c r="BB68" i="6"/>
  <c r="BA68" i="6"/>
  <c r="AI332" i="6"/>
  <c r="AJ332" i="6"/>
  <c r="AK332" i="6"/>
  <c r="AJ96" i="6"/>
  <c r="AK96" i="6"/>
  <c r="AI96" i="6"/>
  <c r="AK288" i="6"/>
  <c r="AJ288" i="6"/>
  <c r="AI288" i="6"/>
  <c r="AK140" i="6"/>
  <c r="AJ140" i="6"/>
  <c r="AI140" i="6"/>
  <c r="BA80" i="6"/>
  <c r="AZ80" i="6" s="1"/>
  <c r="AX80" i="6" s="1"/>
  <c r="BB80" i="6"/>
  <c r="BA78" i="6"/>
  <c r="BB78" i="6"/>
  <c r="AI249" i="6"/>
  <c r="AJ249" i="6"/>
  <c r="AK249" i="6"/>
  <c r="BA9" i="6"/>
  <c r="BB9" i="6"/>
  <c r="BB56" i="6"/>
  <c r="BA56" i="6"/>
  <c r="AJ217" i="6"/>
  <c r="AI217" i="6"/>
  <c r="AK217" i="6"/>
  <c r="AI155" i="6"/>
  <c r="AJ155" i="6"/>
  <c r="AK155" i="6"/>
  <c r="AK33" i="6"/>
  <c r="AI33" i="6"/>
  <c r="AJ33" i="6"/>
  <c r="AI110" i="6"/>
  <c r="AJ110" i="6"/>
  <c r="AK110" i="6"/>
  <c r="AK176" i="6"/>
  <c r="AI176" i="6"/>
  <c r="AH176" i="6" s="1"/>
  <c r="AJ176" i="6"/>
  <c r="BB104" i="6"/>
  <c r="BA104" i="6"/>
  <c r="BA19" i="6"/>
  <c r="BB19" i="6"/>
  <c r="BA34" i="6"/>
  <c r="BB34" i="6"/>
  <c r="BB91" i="6"/>
  <c r="BA91" i="6"/>
  <c r="BB121" i="6"/>
  <c r="BA121" i="6"/>
  <c r="BB116" i="6"/>
  <c r="BA116" i="6"/>
  <c r="AZ116" i="6" s="1"/>
  <c r="AX116" i="6" s="1"/>
  <c r="BB112" i="6"/>
  <c r="BA112" i="6"/>
  <c r="BA28" i="6"/>
  <c r="AZ28" i="6" s="1"/>
  <c r="AX28" i="6" s="1"/>
  <c r="BB28" i="6"/>
  <c r="BA97" i="6"/>
  <c r="BB97" i="6"/>
  <c r="BB86" i="6"/>
  <c r="BA86" i="6"/>
  <c r="AZ86" i="6" s="1"/>
  <c r="AX86" i="6" s="1"/>
  <c r="BA74" i="6"/>
  <c r="BB74" i="6"/>
  <c r="BA29" i="6"/>
  <c r="AZ29" i="6" s="1"/>
  <c r="AX29" i="6" s="1"/>
  <c r="BB29" i="6"/>
  <c r="BA27" i="6"/>
  <c r="BB27" i="6"/>
  <c r="BB3" i="6"/>
  <c r="BA3" i="6"/>
  <c r="AZ3" i="6" s="1"/>
  <c r="AX3" i="6" s="1"/>
  <c r="AJ69" i="6"/>
  <c r="AK69" i="6"/>
  <c r="AI69" i="6"/>
  <c r="AH69" i="6" s="1"/>
  <c r="AI349" i="6"/>
  <c r="AJ349" i="6"/>
  <c r="AK349" i="6"/>
  <c r="AK219" i="6"/>
  <c r="AI219" i="6"/>
  <c r="AJ219" i="6"/>
  <c r="BA81" i="6"/>
  <c r="BB81" i="6"/>
  <c r="AI177" i="6"/>
  <c r="AH177" i="6" s="1"/>
  <c r="AJ177" i="6"/>
  <c r="AK177" i="6"/>
  <c r="BB88" i="6"/>
  <c r="BA88" i="6"/>
  <c r="AZ88" i="6" s="1"/>
  <c r="AX88" i="6" s="1"/>
  <c r="BA103" i="6"/>
  <c r="BB103" i="6"/>
  <c r="BA47" i="6"/>
  <c r="AZ47" i="6" s="1"/>
  <c r="AX47" i="6" s="1"/>
  <c r="BB47" i="6"/>
  <c r="BA79" i="6"/>
  <c r="BB79" i="6"/>
  <c r="BA38" i="6"/>
  <c r="BB38" i="6"/>
  <c r="AK190" i="6"/>
  <c r="AI190" i="6"/>
  <c r="AJ190" i="6"/>
  <c r="BA89" i="6"/>
  <c r="AZ89" i="6" s="1"/>
  <c r="AX89" i="6" s="1"/>
  <c r="BB89" i="6"/>
  <c r="BA75" i="6"/>
  <c r="AZ75" i="6" s="1"/>
  <c r="AX75" i="6" s="1"/>
  <c r="BB75" i="6"/>
  <c r="BA105" i="6"/>
  <c r="BB105" i="6"/>
  <c r="AE243" i="6"/>
  <c r="AD243" i="6"/>
  <c r="AJ181" i="6"/>
  <c r="AK181" i="6"/>
  <c r="AI181" i="6"/>
  <c r="AJ355" i="6"/>
  <c r="AI355" i="6"/>
  <c r="AH355" i="6" s="1"/>
  <c r="AB355" i="6" s="1"/>
  <c r="AK355" i="6"/>
  <c r="BA23" i="6"/>
  <c r="BB23" i="6"/>
  <c r="AJ107" i="6"/>
  <c r="AK107" i="6"/>
  <c r="AI107" i="6"/>
  <c r="AK200" i="6"/>
  <c r="AI200" i="6"/>
  <c r="AJ200" i="6"/>
  <c r="AJ29" i="6"/>
  <c r="AI29" i="6"/>
  <c r="AH29" i="6" s="1"/>
  <c r="AK29" i="6"/>
  <c r="BB61" i="6"/>
  <c r="BA61" i="6"/>
  <c r="BA35" i="6"/>
  <c r="BB35" i="6"/>
  <c r="BA26" i="6"/>
  <c r="BB26" i="6"/>
  <c r="AK324" i="6"/>
  <c r="AI324" i="6"/>
  <c r="AH324" i="6" s="1"/>
  <c r="AJ324" i="6"/>
  <c r="AI261" i="6"/>
  <c r="AK261" i="6"/>
  <c r="AJ261" i="6"/>
  <c r="AH100" i="6"/>
  <c r="AD316" i="6"/>
  <c r="AI250" i="6"/>
  <c r="AH250" i="6" s="1"/>
  <c r="AK250" i="6"/>
  <c r="AJ250" i="6"/>
  <c r="AH169" i="6"/>
  <c r="AA68" i="6"/>
  <c r="AB68" i="6"/>
  <c r="AJ21" i="6"/>
  <c r="AK21" i="6"/>
  <c r="AI21" i="6"/>
  <c r="AH21" i="6" s="1"/>
  <c r="AJ272" i="6"/>
  <c r="AK272" i="6"/>
  <c r="AI272" i="6"/>
  <c r="AJ57" i="6"/>
  <c r="AK57" i="6"/>
  <c r="AI57" i="6"/>
  <c r="AH57" i="6" s="1"/>
  <c r="AJ143" i="6"/>
  <c r="AK143" i="6"/>
  <c r="AI143" i="6"/>
  <c r="AI175" i="6"/>
  <c r="AK175" i="6"/>
  <c r="AJ175" i="6"/>
  <c r="AJ257" i="6"/>
  <c r="AK257" i="6"/>
  <c r="AI257" i="6"/>
  <c r="AK204" i="6"/>
  <c r="AI204" i="6"/>
  <c r="AH204" i="6" s="1"/>
  <c r="AJ204" i="6"/>
  <c r="AA81" i="6"/>
  <c r="AB81" i="6"/>
  <c r="BB101" i="6"/>
  <c r="BA101" i="6"/>
  <c r="AK157" i="6"/>
  <c r="AJ157" i="6"/>
  <c r="AI157" i="6"/>
  <c r="AI227" i="6"/>
  <c r="AJ227" i="6"/>
  <c r="AK227" i="6"/>
  <c r="AK63" i="6"/>
  <c r="AI63" i="6"/>
  <c r="AJ63" i="6"/>
  <c r="BA94" i="6"/>
  <c r="AZ94" i="6" s="1"/>
  <c r="AX94" i="6" s="1"/>
  <c r="BB94" i="6"/>
  <c r="AI84" i="6"/>
  <c r="AJ84" i="6"/>
  <c r="AK84" i="6"/>
  <c r="AJ311" i="6"/>
  <c r="AK311" i="6"/>
  <c r="AI311" i="6"/>
  <c r="AI326" i="6"/>
  <c r="AK326" i="6"/>
  <c r="AJ326" i="6"/>
  <c r="BB102" i="6"/>
  <c r="BA102" i="6"/>
  <c r="AA88" i="6"/>
  <c r="AE88" i="6" s="1"/>
  <c r="AH317" i="6"/>
  <c r="AA317" i="6" s="1"/>
  <c r="AE317" i="6" s="1"/>
  <c r="AB223" i="6"/>
  <c r="AA223" i="6"/>
  <c r="AH145" i="6"/>
  <c r="AH154" i="6"/>
  <c r="AH168" i="6"/>
  <c r="AB253" i="6"/>
  <c r="AI121" i="6"/>
  <c r="AK121" i="6"/>
  <c r="AJ121" i="6"/>
  <c r="AH121" i="6" s="1"/>
  <c r="AI109" i="6"/>
  <c r="AH109" i="6" s="1"/>
  <c r="AJ109" i="6"/>
  <c r="AK109" i="6"/>
  <c r="AK206" i="6"/>
  <c r="AI206" i="6"/>
  <c r="AJ206" i="6"/>
  <c r="AI108" i="6"/>
  <c r="AK108" i="6"/>
  <c r="AJ108" i="6"/>
  <c r="AJ179" i="6"/>
  <c r="AI179" i="6"/>
  <c r="AK179" i="6"/>
  <c r="AK348" i="6"/>
  <c r="AI348" i="6"/>
  <c r="AJ348" i="6"/>
  <c r="AJ232" i="6"/>
  <c r="AK232" i="6"/>
  <c r="AI232" i="6"/>
  <c r="AJ106" i="6"/>
  <c r="AK106" i="6"/>
  <c r="AI106" i="6"/>
  <c r="AK120" i="6"/>
  <c r="AI120" i="6"/>
  <c r="AJ120" i="6"/>
  <c r="AK47" i="6"/>
  <c r="AJ47" i="6"/>
  <c r="AI47" i="6"/>
  <c r="AJ238" i="6"/>
  <c r="AK238" i="6"/>
  <c r="AI238" i="6"/>
  <c r="AH238" i="6" s="1"/>
  <c r="AJ211" i="6"/>
  <c r="AI211" i="6"/>
  <c r="AH211" i="6" s="1"/>
  <c r="AK211" i="6"/>
  <c r="BB25" i="6"/>
  <c r="BA25" i="6"/>
  <c r="BA67" i="6"/>
  <c r="BB67" i="6"/>
  <c r="AI139" i="6"/>
  <c r="AJ139" i="6"/>
  <c r="AK139" i="6"/>
  <c r="AI207" i="6"/>
  <c r="AH207" i="6" s="1"/>
  <c r="AK207" i="6"/>
  <c r="AJ207" i="6"/>
  <c r="AJ27" i="6"/>
  <c r="AK27" i="6"/>
  <c r="AI27" i="6"/>
  <c r="AH27" i="6" s="1"/>
  <c r="AA27" i="6" s="1"/>
  <c r="AE27" i="6" s="1"/>
  <c r="AK351" i="6"/>
  <c r="AJ351" i="6"/>
  <c r="AI351" i="6"/>
  <c r="AJ199" i="6"/>
  <c r="AI199" i="6"/>
  <c r="AK199" i="6"/>
  <c r="AB150" i="6"/>
  <c r="AA150" i="6"/>
  <c r="AA67" i="6"/>
  <c r="AB67" i="6"/>
  <c r="AJ116" i="6"/>
  <c r="AK116" i="6"/>
  <c r="AI116" i="6"/>
  <c r="AJ340" i="6"/>
  <c r="AI340" i="6"/>
  <c r="AH340" i="6" s="1"/>
  <c r="AK340" i="6"/>
  <c r="BB36" i="6"/>
  <c r="BA36" i="6"/>
  <c r="AZ36" i="6" s="1"/>
  <c r="AX36" i="6" s="1"/>
  <c r="AK142" i="6"/>
  <c r="AJ142" i="6"/>
  <c r="AI142" i="6"/>
  <c r="BA14" i="6"/>
  <c r="BB14" i="6"/>
  <c r="BA83" i="6"/>
  <c r="BB83" i="6"/>
  <c r="AK147" i="6"/>
  <c r="AJ147" i="6"/>
  <c r="AI147" i="6"/>
  <c r="BA46" i="6"/>
  <c r="AZ46" i="6" s="1"/>
  <c r="AX46" i="6" s="1"/>
  <c r="BB46" i="6"/>
  <c r="AJ128" i="6"/>
  <c r="AK128" i="6"/>
  <c r="AI128" i="6"/>
  <c r="AI170" i="6"/>
  <c r="AH170" i="6" s="1"/>
  <c r="AJ170" i="6"/>
  <c r="AK170" i="6"/>
  <c r="AK156" i="6"/>
  <c r="AI156" i="6"/>
  <c r="AJ156" i="6"/>
  <c r="BB13" i="6"/>
  <c r="BA13" i="6"/>
  <c r="AK255" i="6"/>
  <c r="AJ255" i="6"/>
  <c r="AI255" i="6"/>
  <c r="AI343" i="6"/>
  <c r="AH343" i="6" s="1"/>
  <c r="AJ343" i="6"/>
  <c r="AK343" i="6"/>
  <c r="BA11" i="6"/>
  <c r="BB11" i="6"/>
  <c r="BB39" i="6"/>
  <c r="BA39" i="6"/>
  <c r="AJ46" i="6"/>
  <c r="AK46" i="6"/>
  <c r="AI46" i="6"/>
  <c r="AJ357" i="6"/>
  <c r="AI357" i="6"/>
  <c r="AK357" i="6"/>
  <c r="AI220" i="6"/>
  <c r="AH220" i="6" s="1"/>
  <c r="AK220" i="6"/>
  <c r="AJ220" i="6"/>
  <c r="AI45" i="6"/>
  <c r="AH45" i="6" s="1"/>
  <c r="AJ45" i="6"/>
  <c r="AK45" i="6"/>
  <c r="BA66" i="6"/>
  <c r="BB66" i="6"/>
  <c r="BA100" i="6"/>
  <c r="AZ100" i="6" s="1"/>
  <c r="AX100" i="6" s="1"/>
  <c r="BB100" i="6"/>
  <c r="BA111" i="6"/>
  <c r="BB111" i="6"/>
  <c r="AI131" i="6"/>
  <c r="AJ131" i="6"/>
  <c r="AK131" i="6"/>
  <c r="AI148" i="6"/>
  <c r="AJ148" i="6"/>
  <c r="AH148" i="6" s="1"/>
  <c r="AK148" i="6"/>
  <c r="BB87" i="6"/>
  <c r="BA87" i="6"/>
  <c r="AJ237" i="6"/>
  <c r="AK237" i="6"/>
  <c r="AI237" i="6"/>
  <c r="AK77" i="6"/>
  <c r="AI77" i="6"/>
  <c r="AH77" i="6" s="1"/>
  <c r="AJ77" i="6"/>
  <c r="AI201" i="6"/>
  <c r="AJ201" i="6"/>
  <c r="AK201" i="6"/>
  <c r="AB323" i="6"/>
  <c r="AA323" i="6"/>
  <c r="AK275" i="6"/>
  <c r="AJ275" i="6"/>
  <c r="AI275" i="6"/>
  <c r="AK331" i="6"/>
  <c r="AJ331" i="6"/>
  <c r="AI331" i="6"/>
  <c r="AI214" i="6"/>
  <c r="AK214" i="6"/>
  <c r="AJ214" i="6"/>
  <c r="BB58" i="6"/>
  <c r="BA58" i="6"/>
  <c r="BA48" i="6"/>
  <c r="BB48" i="6"/>
  <c r="AJ135" i="6"/>
  <c r="AK135" i="6"/>
  <c r="AI135" i="6"/>
  <c r="AA99" i="6"/>
  <c r="AB99" i="6"/>
  <c r="AI87" i="6"/>
  <c r="AK87" i="6"/>
  <c r="AJ87" i="6"/>
  <c r="AI194" i="6"/>
  <c r="AK194" i="6"/>
  <c r="AJ194" i="6"/>
  <c r="AJ56" i="6"/>
  <c r="AK56" i="6"/>
  <c r="AI56" i="6"/>
  <c r="AA356" i="6"/>
  <c r="AB356" i="6"/>
  <c r="AJ95" i="6"/>
  <c r="AK95" i="6"/>
  <c r="AI95" i="6"/>
  <c r="AE251" i="6"/>
  <c r="AD251" i="6"/>
  <c r="AI89" i="6"/>
  <c r="AH89" i="6" s="1"/>
  <c r="AJ89" i="6"/>
  <c r="AK89" i="6"/>
  <c r="AA301" i="6"/>
  <c r="AB301" i="6"/>
  <c r="AI278" i="6"/>
  <c r="AJ278" i="6"/>
  <c r="AK278" i="6"/>
  <c r="AI202" i="6"/>
  <c r="AH202" i="6" s="1"/>
  <c r="AJ202" i="6"/>
  <c r="AK202" i="6"/>
  <c r="AJ71" i="6"/>
  <c r="AK71" i="6"/>
  <c r="AI71" i="6"/>
  <c r="AA213" i="6"/>
  <c r="AB213" i="6"/>
  <c r="AJ289" i="6"/>
  <c r="AI289" i="6"/>
  <c r="AK289" i="6"/>
  <c r="AK197" i="6"/>
  <c r="AJ197" i="6"/>
  <c r="AI197" i="6"/>
  <c r="AK254" i="6"/>
  <c r="AJ254" i="6"/>
  <c r="AI254" i="6"/>
  <c r="BA93" i="6"/>
  <c r="BB93" i="6"/>
  <c r="BB18" i="6"/>
  <c r="BA18" i="6"/>
  <c r="AI315" i="6"/>
  <c r="AK315" i="6"/>
  <c r="AJ315" i="6"/>
  <c r="AH315" i="6" s="1"/>
  <c r="AA315" i="6" s="1"/>
  <c r="AE315" i="6" s="1"/>
  <c r="AK165" i="6"/>
  <c r="AI165" i="6"/>
  <c r="AJ165" i="6"/>
  <c r="AI164" i="6"/>
  <c r="AK164" i="6"/>
  <c r="AJ164" i="6"/>
  <c r="BB8" i="6"/>
  <c r="BA8" i="6"/>
  <c r="AZ8" i="6" s="1"/>
  <c r="AX8" i="6" s="1"/>
  <c r="AI38" i="6"/>
  <c r="AK38" i="6"/>
  <c r="AJ38" i="6"/>
  <c r="AI138" i="6"/>
  <c r="AJ138" i="6"/>
  <c r="AK138" i="6"/>
  <c r="AJ327" i="6"/>
  <c r="AK327" i="6"/>
  <c r="AI327" i="6"/>
  <c r="AJ293" i="6"/>
  <c r="AI293" i="6"/>
  <c r="AK293" i="6"/>
  <c r="AI193" i="6"/>
  <c r="AJ193" i="6"/>
  <c r="AK193" i="6"/>
  <c r="BA114" i="6"/>
  <c r="AZ114" i="6" s="1"/>
  <c r="AX114" i="6" s="1"/>
  <c r="BB114" i="6"/>
  <c r="AK226" i="6"/>
  <c r="AJ226" i="6"/>
  <c r="AI226" i="6"/>
  <c r="AK236" i="6"/>
  <c r="AJ236" i="6"/>
  <c r="AI236" i="6"/>
  <c r="AI287" i="6"/>
  <c r="AH287" i="6" s="1"/>
  <c r="AK287" i="6"/>
  <c r="AJ287" i="6"/>
  <c r="AI302" i="6"/>
  <c r="AK302" i="6"/>
  <c r="AJ302" i="6"/>
  <c r="AB123" i="6"/>
  <c r="AA123" i="6"/>
  <c r="BA51" i="6"/>
  <c r="AZ51" i="6" s="1"/>
  <c r="AX51" i="6" s="1"/>
  <c r="BB51" i="6"/>
  <c r="AH321" i="6"/>
  <c r="AH65" i="6"/>
  <c r="AI245" i="6"/>
  <c r="AK245" i="6"/>
  <c r="AJ245" i="6"/>
  <c r="AJ192" i="6"/>
  <c r="AK192" i="6"/>
  <c r="AI192" i="6"/>
  <c r="AJ280" i="6"/>
  <c r="AI280" i="6"/>
  <c r="AK280" i="6"/>
  <c r="AJ105" i="6"/>
  <c r="AK105" i="6"/>
  <c r="AI105" i="6"/>
  <c r="AJ22" i="6"/>
  <c r="AI22" i="6"/>
  <c r="AK22" i="6"/>
  <c r="AK307" i="6"/>
  <c r="AJ307" i="6"/>
  <c r="AI307" i="6"/>
  <c r="AK314" i="6"/>
  <c r="AJ314" i="6"/>
  <c r="AI314" i="6"/>
  <c r="AH314" i="6" s="1"/>
  <c r="AK64" i="6"/>
  <c r="AI64" i="6"/>
  <c r="AJ64" i="6"/>
  <c r="AB70" i="6"/>
  <c r="AA70" i="6"/>
  <c r="AK35" i="6"/>
  <c r="AI35" i="6"/>
  <c r="AJ35" i="6"/>
  <c r="AK222" i="6"/>
  <c r="AJ222" i="6"/>
  <c r="AI222" i="6"/>
  <c r="AI182" i="6"/>
  <c r="AK182" i="6"/>
  <c r="AJ182" i="6"/>
  <c r="BA115" i="6"/>
  <c r="BB115" i="6"/>
  <c r="AD260" i="6"/>
  <c r="AE260" i="6"/>
  <c r="AJ273" i="6"/>
  <c r="AI273" i="6"/>
  <c r="AK273" i="6"/>
  <c r="AJ172" i="6"/>
  <c r="AK172" i="6"/>
  <c r="AI172" i="6"/>
  <c r="AH172" i="6" s="1"/>
  <c r="BA85" i="6"/>
  <c r="AZ85" i="6" s="1"/>
  <c r="AX85" i="6" s="1"/>
  <c r="BB85" i="6"/>
  <c r="AJ40" i="6"/>
  <c r="AI40" i="6"/>
  <c r="AK40" i="6"/>
  <c r="AB256" i="6"/>
  <c r="AA256" i="6"/>
  <c r="BA41" i="6"/>
  <c r="AZ41" i="6" s="1"/>
  <c r="AX41" i="6" s="1"/>
  <c r="BB41" i="6"/>
  <c r="AK269" i="6"/>
  <c r="AI269" i="6"/>
  <c r="AJ269" i="6"/>
  <c r="AH346" i="6"/>
  <c r="AH282" i="6"/>
  <c r="AI291" i="6"/>
  <c r="AJ291" i="6"/>
  <c r="AK291" i="6"/>
  <c r="AA300" i="6"/>
  <c r="AB300" i="6"/>
  <c r="AJ60" i="6"/>
  <c r="AI60" i="6"/>
  <c r="AK60" i="6"/>
  <c r="AI136" i="6"/>
  <c r="AK136" i="6"/>
  <c r="AJ136" i="6"/>
  <c r="AK319" i="6"/>
  <c r="AJ319" i="6"/>
  <c r="AI319" i="6"/>
  <c r="AB251" i="6"/>
  <c r="AB243" i="6"/>
  <c r="AJ325" i="6"/>
  <c r="AK325" i="6"/>
  <c r="AI325" i="6"/>
  <c r="AI271" i="6"/>
  <c r="AJ271" i="6"/>
  <c r="AK271" i="6"/>
  <c r="BB5" i="6"/>
  <c r="BA5" i="6"/>
  <c r="BB15" i="6"/>
  <c r="BA15" i="6"/>
  <c r="AZ15" i="6" s="1"/>
  <c r="AX15" i="6" s="1"/>
  <c r="AK166" i="6"/>
  <c r="AI166" i="6"/>
  <c r="AJ166" i="6"/>
  <c r="AI112" i="6"/>
  <c r="AJ112" i="6"/>
  <c r="AK112" i="6"/>
  <c r="AK294" i="6"/>
  <c r="AJ294" i="6"/>
  <c r="AI294" i="6"/>
  <c r="AI52" i="6"/>
  <c r="AK52" i="6"/>
  <c r="AJ52" i="6"/>
  <c r="AI241" i="6"/>
  <c r="AK241" i="6"/>
  <c r="AJ241" i="6"/>
  <c r="BA33" i="6"/>
  <c r="AZ33" i="6" s="1"/>
  <c r="AX33" i="6" s="1"/>
  <c r="BB33" i="6"/>
  <c r="BA110" i="6"/>
  <c r="BB110" i="6"/>
  <c r="BB63" i="6"/>
  <c r="BA63" i="6"/>
  <c r="AI252" i="6"/>
  <c r="AJ252" i="6"/>
  <c r="AK252" i="6"/>
  <c r="AI334" i="6"/>
  <c r="AK334" i="6"/>
  <c r="AJ334" i="6"/>
  <c r="AA92" i="6"/>
  <c r="AB92" i="6"/>
  <c r="AJ72" i="6"/>
  <c r="AI72" i="6"/>
  <c r="AK72" i="6"/>
  <c r="AK101" i="6"/>
  <c r="AJ101" i="6"/>
  <c r="AI101" i="6"/>
  <c r="BB98" i="6"/>
  <c r="BA98" i="6"/>
  <c r="AB90" i="6"/>
  <c r="AA90" i="6"/>
  <c r="AJ313" i="6"/>
  <c r="AK313" i="6"/>
  <c r="AI313" i="6"/>
  <c r="AA330" i="6"/>
  <c r="AH185" i="6"/>
  <c r="AA216" i="6"/>
  <c r="AB216" i="6"/>
  <c r="AJ25" i="6"/>
  <c r="AI25" i="6"/>
  <c r="AH25" i="6" s="1"/>
  <c r="AK25" i="6"/>
  <c r="AJ129" i="6"/>
  <c r="AK129" i="6"/>
  <c r="AI129" i="6"/>
  <c r="AI94" i="6"/>
  <c r="AK94" i="6"/>
  <c r="AJ94" i="6"/>
  <c r="BA50" i="6"/>
  <c r="AZ50" i="6" s="1"/>
  <c r="AX50" i="6" s="1"/>
  <c r="BB50" i="6"/>
  <c r="AA322" i="6"/>
  <c r="AJ303" i="6"/>
  <c r="AK303" i="6"/>
  <c r="AI303" i="6"/>
  <c r="AK133" i="6"/>
  <c r="AJ133" i="6"/>
  <c r="AI133" i="6"/>
  <c r="AH133" i="6" s="1"/>
  <c r="AJ119" i="6"/>
  <c r="AK119" i="6"/>
  <c r="AI119" i="6"/>
  <c r="AK134" i="6"/>
  <c r="AI134" i="6"/>
  <c r="AJ134" i="6"/>
  <c r="BA119" i="6"/>
  <c r="BB119" i="6"/>
  <c r="BA16" i="6"/>
  <c r="AZ16" i="6" s="1"/>
  <c r="AX16" i="6" s="1"/>
  <c r="BB16" i="6"/>
  <c r="AK137" i="6"/>
  <c r="AJ137" i="6"/>
  <c r="AI137" i="6"/>
  <c r="AK212" i="6"/>
  <c r="AJ212" i="6"/>
  <c r="AI212" i="6"/>
  <c r="AH212" i="6" s="1"/>
  <c r="BA76" i="6"/>
  <c r="AZ76" i="6" s="1"/>
  <c r="AX76" i="6" s="1"/>
  <c r="BB76" i="6"/>
  <c r="AK117" i="6"/>
  <c r="AI117" i="6"/>
  <c r="AJ117" i="6"/>
  <c r="BA55" i="6"/>
  <c r="BB55" i="6"/>
  <c r="BA84" i="6"/>
  <c r="AZ84" i="6" s="1"/>
  <c r="AX84" i="6" s="1"/>
  <c r="BB84" i="6"/>
  <c r="AI111" i="6"/>
  <c r="AJ111" i="6"/>
  <c r="AK111" i="6"/>
  <c r="AJ50" i="6"/>
  <c r="AI50" i="6"/>
  <c r="AK50" i="6"/>
  <c r="BA4" i="6"/>
  <c r="AZ4" i="6" s="1"/>
  <c r="AX4" i="6" s="1"/>
  <c r="BB4" i="6"/>
  <c r="BA108" i="6"/>
  <c r="BB108" i="6"/>
  <c r="AK85" i="6"/>
  <c r="AI85" i="6"/>
  <c r="AJ85" i="6"/>
  <c r="AI59" i="6"/>
  <c r="AJ59" i="6"/>
  <c r="AK59" i="6"/>
  <c r="AI262" i="6"/>
  <c r="AK262" i="6"/>
  <c r="AJ262" i="6"/>
  <c r="AA203" i="6"/>
  <c r="AB203" i="6"/>
  <c r="AH152" i="6"/>
  <c r="AH242" i="6"/>
  <c r="AH345" i="6"/>
  <c r="AH308" i="6"/>
  <c r="AH246" i="6"/>
  <c r="AH23" i="6"/>
  <c r="AH161" i="6"/>
  <c r="AH144" i="6"/>
  <c r="AH80" i="6"/>
  <c r="AH31" i="6"/>
  <c r="AH310" i="6"/>
  <c r="AI284" i="6"/>
  <c r="AJ284" i="6"/>
  <c r="AK284" i="6"/>
  <c r="AJ141" i="6"/>
  <c r="AK141" i="6"/>
  <c r="AI141" i="6"/>
  <c r="AB158" i="6"/>
  <c r="AA158" i="6"/>
  <c r="AH189" i="6"/>
  <c r="AH61" i="6"/>
  <c r="AH297" i="6"/>
  <c r="AH58" i="6"/>
  <c r="AH205" i="6"/>
  <c r="AH180" i="6"/>
  <c r="AH62" i="6"/>
  <c r="AA51" i="6"/>
  <c r="AH341" i="6"/>
  <c r="AA312" i="6"/>
  <c r="AH229" i="6"/>
  <c r="AJ54" i="6"/>
  <c r="AI54" i="6"/>
  <c r="AK54" i="6"/>
  <c r="AB146" i="6"/>
  <c r="AA146" i="6"/>
  <c r="AH276" i="6"/>
  <c r="AI259" i="6"/>
  <c r="AK259" i="6"/>
  <c r="AJ259" i="6"/>
  <c r="AH24" i="6"/>
  <c r="AH248" i="6"/>
  <c r="AI233" i="6"/>
  <c r="AH233" i="6" s="1"/>
  <c r="AK233" i="6"/>
  <c r="AJ233" i="6"/>
  <c r="AH73" i="6"/>
  <c r="AH74" i="6"/>
  <c r="AB173" i="6"/>
  <c r="AA173" i="6"/>
  <c r="AH218" i="6"/>
  <c r="AH167" i="6"/>
  <c r="AI283" i="6"/>
  <c r="AH283" i="6" s="1"/>
  <c r="AK283" i="6"/>
  <c r="AJ283" i="6"/>
  <c r="AB171" i="6"/>
  <c r="AA171" i="6"/>
  <c r="AI224" i="6"/>
  <c r="AJ224" i="6"/>
  <c r="AK224" i="6"/>
  <c r="AB125" i="6"/>
  <c r="AA125" i="6"/>
  <c r="AK44" i="6"/>
  <c r="AI44" i="6"/>
  <c r="AJ44" i="6"/>
  <c r="AK184" i="6"/>
  <c r="AI184" i="6"/>
  <c r="AJ184" i="6"/>
  <c r="AJ91" i="6"/>
  <c r="AK91" i="6"/>
  <c r="AI91" i="6"/>
  <c r="AK338" i="6"/>
  <c r="AI338" i="6"/>
  <c r="AJ338" i="6"/>
  <c r="AK48" i="6"/>
  <c r="AI48" i="6"/>
  <c r="AH48" i="6" s="1"/>
  <c r="AJ48" i="6"/>
  <c r="AH286" i="6"/>
  <c r="AH268" i="6"/>
  <c r="AB153" i="6"/>
  <c r="AA153" i="6"/>
  <c r="AJ295" i="6"/>
  <c r="AI295" i="6"/>
  <c r="AK295" i="6"/>
  <c r="AI228" i="6"/>
  <c r="AH228" i="6" s="1"/>
  <c r="AJ228" i="6"/>
  <c r="AK228" i="6"/>
  <c r="AJ97" i="6"/>
  <c r="AI97" i="6"/>
  <c r="AK97" i="6"/>
  <c r="AK82" i="6"/>
  <c r="AJ82" i="6"/>
  <c r="AI82" i="6"/>
  <c r="AI298" i="6"/>
  <c r="AJ298" i="6"/>
  <c r="AK298" i="6"/>
  <c r="AJ26" i="6"/>
  <c r="AK26" i="6"/>
  <c r="AI26" i="6"/>
  <c r="AA174" i="6"/>
  <c r="AB174" i="6"/>
  <c r="C18" i="6"/>
  <c r="AK186" i="6"/>
  <c r="AJ186" i="6"/>
  <c r="AI186" i="6"/>
  <c r="AB320" i="6"/>
  <c r="AA320" i="6"/>
  <c r="AI42" i="6"/>
  <c r="AH42" i="6" s="1"/>
  <c r="AK42" i="6"/>
  <c r="AJ42" i="6"/>
  <c r="AK160" i="6"/>
  <c r="AJ160" i="6"/>
  <c r="AI160" i="6"/>
  <c r="AI285" i="6"/>
  <c r="AJ285" i="6"/>
  <c r="AK285" i="6"/>
  <c r="AI37" i="6"/>
  <c r="AK37" i="6"/>
  <c r="AJ37" i="6"/>
  <c r="AI55" i="6"/>
  <c r="AK55" i="6"/>
  <c r="AJ55" i="6"/>
  <c r="AA350" i="6"/>
  <c r="AB350" i="6"/>
  <c r="AK103" i="6"/>
  <c r="AJ103" i="6"/>
  <c r="AI103" i="6"/>
  <c r="AH103" i="6" s="1"/>
  <c r="AB103" i="6" s="1"/>
  <c r="AI76" i="6"/>
  <c r="AJ76" i="6"/>
  <c r="AK76" i="6"/>
  <c r="AH78" i="6"/>
  <c r="AH304" i="6"/>
  <c r="AK149" i="6"/>
  <c r="AI149" i="6"/>
  <c r="AJ149" i="6"/>
  <c r="AI263" i="6"/>
  <c r="AJ263" i="6"/>
  <c r="AK263" i="6"/>
  <c r="AH86" i="6"/>
  <c r="AH328" i="6"/>
  <c r="AJ198" i="6"/>
  <c r="AK198" i="6"/>
  <c r="AI198" i="6"/>
  <c r="AA183" i="6"/>
  <c r="AB183" i="6"/>
  <c r="AH102" i="6"/>
  <c r="AH159" i="6"/>
  <c r="AH188" i="6"/>
  <c r="AA230" i="6"/>
  <c r="AB230" i="6"/>
  <c r="AB244" i="6"/>
  <c r="AA244" i="6"/>
  <c r="AH162" i="6"/>
  <c r="AA258" i="6"/>
  <c r="AB258" i="6"/>
  <c r="AH360" i="6"/>
  <c r="AA360" i="6" s="1"/>
  <c r="AE305" i="6"/>
  <c r="AD305" i="6"/>
  <c r="AD32" i="6"/>
  <c r="AE32" i="6"/>
  <c r="AD336" i="6"/>
  <c r="AE336" i="6"/>
  <c r="AB178" i="6"/>
  <c r="AA178" i="6"/>
  <c r="AB266" i="6"/>
  <c r="AA266" i="6"/>
  <c r="AB126" i="6"/>
  <c r="AA126" i="6"/>
  <c r="AH208" i="6"/>
  <c r="AA270" i="6"/>
  <c r="AB270" i="6"/>
  <c r="AB118" i="6"/>
  <c r="AA118" i="6"/>
  <c r="AB163" i="6"/>
  <c r="AA163" i="6"/>
  <c r="AH104" i="6"/>
  <c r="AE264" i="6"/>
  <c r="AD264" i="6"/>
  <c r="AB329" i="6"/>
  <c r="AA329" i="6"/>
  <c r="AH98" i="6"/>
  <c r="AH352" i="6"/>
  <c r="AH337" i="6"/>
  <c r="AH277" i="6"/>
  <c r="AH36" i="6"/>
  <c r="AH235" i="6"/>
  <c r="AE114" i="6"/>
  <c r="AD114" i="6"/>
  <c r="AB342" i="6"/>
  <c r="AA342" i="6"/>
  <c r="AA79" i="6"/>
  <c r="AB79" i="6"/>
  <c r="AE83" i="6"/>
  <c r="AD83" i="6"/>
  <c r="AA53" i="6"/>
  <c r="AB53" i="6"/>
  <c r="AB344" i="6"/>
  <c r="AA344" i="6"/>
  <c r="AB306" i="6"/>
  <c r="AA306" i="6"/>
  <c r="AB221" i="6"/>
  <c r="AA221" i="6"/>
  <c r="AA333" i="6"/>
  <c r="AB333" i="6"/>
  <c r="AB66" i="6"/>
  <c r="AA66" i="6"/>
  <c r="AA281" i="6"/>
  <c r="AB281" i="6"/>
  <c r="AH187" i="6"/>
  <c r="AH290" i="6"/>
  <c r="AB152" i="6"/>
  <c r="AA152" i="6"/>
  <c r="AH231" i="6"/>
  <c r="AH335" i="6"/>
  <c r="AE115" i="6"/>
  <c r="AD115" i="6"/>
  <c r="AH347" i="6"/>
  <c r="AD361" i="6"/>
  <c r="AE361" i="6"/>
  <c r="AA359" i="6"/>
  <c r="AB359" i="6"/>
  <c r="AH358" i="6"/>
  <c r="M312" i="4"/>
  <c r="M227" i="4"/>
  <c r="M149" i="4"/>
  <c r="M140" i="4"/>
  <c r="M225" i="4"/>
  <c r="M105" i="4"/>
  <c r="M138" i="4"/>
  <c r="M63" i="4"/>
  <c r="M120" i="4"/>
  <c r="M201" i="4"/>
  <c r="M90" i="4"/>
  <c r="M279" i="4"/>
  <c r="M22" i="4"/>
  <c r="M104" i="4"/>
  <c r="M295" i="4"/>
  <c r="M64" i="4"/>
  <c r="M333" i="4"/>
  <c r="M207" i="4"/>
  <c r="M236" i="4"/>
  <c r="M51" i="4"/>
  <c r="M84" i="4"/>
  <c r="M192" i="4"/>
  <c r="M238" i="4"/>
  <c r="M210" i="4"/>
  <c r="M69" i="4"/>
  <c r="M194" i="4"/>
  <c r="M39" i="4"/>
  <c r="M181" i="4"/>
  <c r="M246" i="4"/>
  <c r="M168" i="4"/>
  <c r="M33" i="4"/>
  <c r="M166" i="4"/>
  <c r="M41" i="4"/>
  <c r="M185" i="4"/>
  <c r="M135" i="4"/>
  <c r="M96" i="4"/>
  <c r="M303" i="4"/>
  <c r="M54" i="4"/>
  <c r="M180" i="4"/>
  <c r="M297" i="4"/>
  <c r="M326" i="4"/>
  <c r="M57" i="4"/>
  <c r="M109" i="4"/>
  <c r="M320" i="4"/>
  <c r="M187" i="4"/>
  <c r="M339" i="4"/>
  <c r="M173" i="4"/>
  <c r="M230" i="4"/>
  <c r="M280" i="4"/>
  <c r="M318" i="4"/>
  <c r="M125" i="4"/>
  <c r="M234" i="4"/>
  <c r="M48" i="4"/>
  <c r="M248" i="4"/>
  <c r="M266" i="4"/>
  <c r="M99" i="4"/>
  <c r="M182" i="4"/>
  <c r="M250" i="4"/>
  <c r="M81" i="4"/>
  <c r="M306" i="4"/>
  <c r="M117" i="4"/>
  <c r="M59" i="4"/>
  <c r="M82" i="4"/>
  <c r="M276" i="4"/>
  <c r="M195" i="4"/>
  <c r="M241" i="4"/>
  <c r="M332" i="4"/>
  <c r="M127" i="4"/>
  <c r="M160" i="4"/>
  <c r="M124" i="4"/>
  <c r="M319" i="4"/>
  <c r="M79" i="4"/>
  <c r="M112" i="4"/>
  <c r="M37" i="4"/>
  <c r="M108" i="4"/>
  <c r="M255" i="4"/>
  <c r="M53" i="4"/>
  <c r="M86" i="4"/>
  <c r="M313" i="4"/>
  <c r="M216" i="4"/>
  <c r="M214" i="4"/>
  <c r="M73" i="4"/>
  <c r="M158" i="4"/>
  <c r="M218" i="4"/>
  <c r="M65" i="4"/>
  <c r="M254" i="4"/>
  <c r="M93" i="4"/>
  <c r="M43" i="4"/>
  <c r="M66" i="4"/>
  <c r="M228" i="4"/>
  <c r="M294" i="4"/>
  <c r="M172" i="4"/>
  <c r="M23" i="4"/>
  <c r="M157" i="4"/>
  <c r="M198" i="4"/>
  <c r="M213" i="4"/>
  <c r="M139" i="4"/>
  <c r="M162" i="4"/>
  <c r="M118" i="4"/>
  <c r="M233" i="4"/>
  <c r="M176" i="4"/>
  <c r="M188" i="4"/>
  <c r="M309" i="4"/>
  <c r="M83" i="4"/>
  <c r="M239" i="4"/>
  <c r="M123" i="4"/>
  <c r="M94" i="4"/>
  <c r="M30" i="4"/>
  <c r="M130" i="4"/>
  <c r="M253" i="4"/>
  <c r="M205" i="4"/>
  <c r="M302" i="4"/>
  <c r="M219" i="4"/>
  <c r="M92" i="4"/>
  <c r="M231" i="4"/>
  <c r="M95" i="4"/>
  <c r="M72" i="4"/>
  <c r="M273" i="4"/>
  <c r="M132" i="4"/>
  <c r="M167" i="4"/>
  <c r="M170" i="4"/>
  <c r="M67" i="4"/>
  <c r="M331" i="4"/>
  <c r="M122" i="4"/>
  <c r="M337" i="4"/>
  <c r="M259" i="4"/>
  <c r="M251" i="4"/>
  <c r="M215" i="4"/>
  <c r="M338" i="4"/>
  <c r="M159" i="4"/>
  <c r="M26" i="4"/>
  <c r="M111" i="4"/>
  <c r="M119" i="4"/>
  <c r="M199" i="4"/>
  <c r="M107" i="4"/>
  <c r="M46" i="4"/>
  <c r="M134" i="4"/>
  <c r="M256" i="4"/>
  <c r="M97" i="4"/>
  <c r="M245" i="4"/>
  <c r="M88" i="4"/>
  <c r="M262" i="4"/>
  <c r="M200" i="4"/>
  <c r="M285" i="4"/>
  <c r="M47" i="4"/>
  <c r="M60" i="4"/>
  <c r="M177" i="4"/>
  <c r="M272" i="4"/>
  <c r="M106" i="4"/>
  <c r="M315" i="4"/>
  <c r="M179" i="4"/>
  <c r="M80" i="4"/>
  <c r="M305" i="4"/>
  <c r="M329" i="4"/>
  <c r="M164" i="4"/>
  <c r="M85" i="4"/>
  <c r="M150" i="4"/>
  <c r="M293" i="4"/>
  <c r="M275" i="4"/>
  <c r="M146" i="4"/>
  <c r="M287" i="4"/>
  <c r="M335" i="4"/>
  <c r="M235" i="4"/>
  <c r="M169" i="4"/>
  <c r="M91" i="4"/>
  <c r="M336" i="4"/>
  <c r="M110" i="4"/>
  <c r="M71" i="4"/>
  <c r="M328" i="4"/>
  <c r="M209" i="4"/>
  <c r="M204" i="4"/>
  <c r="M298" i="4"/>
  <c r="M171" i="4"/>
  <c r="M49" i="4"/>
  <c r="M21" i="4"/>
  <c r="M141" i="4"/>
  <c r="M178" i="4"/>
  <c r="M311" i="4"/>
  <c r="M115" i="4"/>
  <c r="M267" i="4"/>
  <c r="M291" i="4"/>
  <c r="M212" i="4"/>
  <c r="M128" i="4"/>
  <c r="M137" i="4"/>
  <c r="M193" i="4"/>
  <c r="M240" i="4"/>
  <c r="M129" i="4"/>
  <c r="M208" i="4"/>
  <c r="M314" i="4"/>
  <c r="M68" i="4"/>
  <c r="M304" i="4"/>
  <c r="M271" i="4"/>
  <c r="M310" i="4"/>
  <c r="M143" i="4"/>
  <c r="M191" i="4"/>
  <c r="M38" i="4"/>
  <c r="M226" i="4"/>
  <c r="M325" i="4"/>
  <c r="M36" i="4"/>
  <c r="M237" i="4"/>
  <c r="M261" i="4"/>
  <c r="M316" i="4"/>
  <c r="M44" i="4"/>
  <c r="M50" i="4"/>
  <c r="M220" i="4"/>
  <c r="M222" i="4"/>
  <c r="M152" i="4"/>
  <c r="M131" i="4"/>
  <c r="M190" i="4"/>
  <c r="M278" i="4"/>
  <c r="M274" i="4"/>
  <c r="M78" i="4"/>
  <c r="M247" i="4"/>
  <c r="M269" i="4"/>
  <c r="M300" i="4"/>
  <c r="M154" i="4"/>
  <c r="M307" i="4"/>
  <c r="M284" i="4"/>
  <c r="M184" i="4"/>
  <c r="M165" i="4"/>
  <c r="M257" i="4"/>
  <c r="M40" i="4"/>
  <c r="M242" i="4"/>
  <c r="M34" i="4"/>
  <c r="M89" i="4"/>
  <c r="M292" i="4"/>
  <c r="M116" i="4"/>
  <c r="M113" i="4"/>
  <c r="M290" i="4"/>
  <c r="M121" i="4"/>
  <c r="M29" i="4"/>
  <c r="M55" i="4"/>
  <c r="M263" i="4"/>
  <c r="M202" i="4"/>
  <c r="M151" i="4"/>
  <c r="M308" i="4"/>
  <c r="M145" i="4"/>
  <c r="M100" i="4"/>
  <c r="M196" i="4"/>
  <c r="M203" i="4"/>
  <c r="M322" i="4"/>
  <c r="M147" i="4"/>
  <c r="M114" i="4"/>
  <c r="M224" i="4"/>
  <c r="M299" i="4"/>
  <c r="M25" i="4"/>
  <c r="M221" i="4"/>
  <c r="M7" i="4"/>
  <c r="E6" i="4" s="1"/>
  <c r="E9" i="4" s="1"/>
  <c r="M223" i="4"/>
  <c r="M156" i="4"/>
  <c r="M142" i="4"/>
  <c r="M31" i="4"/>
  <c r="M317" i="4"/>
  <c r="M265" i="4"/>
  <c r="M323" i="4"/>
  <c r="M77" i="4"/>
  <c r="M229" i="4"/>
  <c r="M186" i="4"/>
  <c r="M155" i="4"/>
  <c r="M281" i="4"/>
  <c r="M321" i="4"/>
  <c r="M74" i="4"/>
  <c r="M70" i="4"/>
  <c r="M183" i="4"/>
  <c r="M252" i="4"/>
  <c r="M76" i="4"/>
  <c r="M56" i="4"/>
  <c r="M27" i="4"/>
  <c r="M28" i="4"/>
  <c r="M296" i="4"/>
  <c r="M35" i="4"/>
  <c r="M277" i="4"/>
  <c r="M101" i="4"/>
  <c r="M217" i="4"/>
  <c r="M102" i="4"/>
  <c r="M258" i="4"/>
  <c r="M301" i="4"/>
  <c r="M206" i="4"/>
  <c r="M161" i="4"/>
  <c r="M24" i="4"/>
  <c r="M189" i="4"/>
  <c r="M243" i="4"/>
  <c r="M286" i="4"/>
  <c r="M133" i="4"/>
  <c r="M75" i="4"/>
  <c r="M174" i="4"/>
  <c r="M148" i="4"/>
  <c r="M197" i="4"/>
  <c r="M289" i="4"/>
  <c r="M330" i="4"/>
  <c r="M136" i="4"/>
  <c r="M62" i="4"/>
  <c r="M260" i="4"/>
  <c r="M288" i="4"/>
  <c r="M282" i="4"/>
  <c r="M270" i="4"/>
  <c r="M232" i="4"/>
  <c r="M327" i="4"/>
  <c r="M144" i="4"/>
  <c r="M163" i="4"/>
  <c r="M42" i="4"/>
  <c r="M244" i="4"/>
  <c r="M103" i="4"/>
  <c r="M87" i="4"/>
  <c r="M98" i="4"/>
  <c r="M324" i="4"/>
  <c r="M45" i="4"/>
  <c r="M249" i="4"/>
  <c r="M153" i="4"/>
  <c r="M52" i="4"/>
  <c r="M334" i="4"/>
  <c r="M268" i="4"/>
  <c r="M211" i="4"/>
  <c r="M58" i="4"/>
  <c r="M32" i="4"/>
  <c r="M264" i="4"/>
  <c r="M175" i="4"/>
  <c r="M126" i="4"/>
  <c r="M283" i="4"/>
  <c r="M61" i="4"/>
  <c r="N282" i="4"/>
  <c r="N179" i="4"/>
  <c r="N224" i="4"/>
  <c r="N229" i="4"/>
  <c r="N112" i="4"/>
  <c r="N102" i="4"/>
  <c r="N51" i="4"/>
  <c r="N77" i="4"/>
  <c r="N222" i="4"/>
  <c r="N266" i="4"/>
  <c r="N171" i="4"/>
  <c r="N208" i="4"/>
  <c r="N106" i="4"/>
  <c r="N76" i="4"/>
  <c r="N94" i="4"/>
  <c r="N43" i="4"/>
  <c r="N69" i="4"/>
  <c r="N80" i="4"/>
  <c r="N87" i="4"/>
  <c r="N205" i="4"/>
  <c r="N195" i="4"/>
  <c r="N245" i="4"/>
  <c r="N206" i="4"/>
  <c r="N250" i="4"/>
  <c r="N163" i="4"/>
  <c r="N127" i="4"/>
  <c r="N275" i="4"/>
  <c r="N68" i="4"/>
  <c r="N86" i="4"/>
  <c r="N35" i="4"/>
  <c r="N251" i="4"/>
  <c r="N181" i="4"/>
  <c r="N326" i="4"/>
  <c r="N88" i="4"/>
  <c r="N159" i="4"/>
  <c r="N147" i="4"/>
  <c r="N297" i="4"/>
  <c r="N29" i="4"/>
  <c r="N70" i="4"/>
  <c r="N322" i="4"/>
  <c r="N42" i="4"/>
  <c r="N44" i="4"/>
  <c r="N262" i="4"/>
  <c r="N285" i="4"/>
  <c r="N243" i="4"/>
  <c r="N265" i="4"/>
  <c r="N238" i="4"/>
  <c r="N53" i="4"/>
  <c r="N280" i="4"/>
  <c r="N223" i="4"/>
  <c r="N126" i="4"/>
  <c r="N227" i="4"/>
  <c r="N183" i="4"/>
  <c r="N331" i="4"/>
  <c r="N67" i="4"/>
  <c r="N274" i="4"/>
  <c r="N175" i="4"/>
  <c r="N216" i="4"/>
  <c r="N170" i="4"/>
  <c r="N180" i="4"/>
  <c r="N98" i="4"/>
  <c r="N47" i="4"/>
  <c r="N73" i="4"/>
  <c r="N144" i="4"/>
  <c r="N52" i="4"/>
  <c r="N104" i="4"/>
  <c r="N139" i="4"/>
  <c r="N189" i="4"/>
  <c r="N313" i="4"/>
  <c r="N303" i="4"/>
  <c r="N186" i="4"/>
  <c r="N116" i="4"/>
  <c r="N108" i="4"/>
  <c r="N45" i="4"/>
  <c r="N268" i="4"/>
  <c r="N307" i="4"/>
  <c r="N329" i="4"/>
  <c r="N264" i="4"/>
  <c r="N117" i="4"/>
  <c r="N54" i="4"/>
  <c r="N321" i="4"/>
  <c r="N83" i="4"/>
  <c r="N28" i="4"/>
  <c r="N234" i="4"/>
  <c r="N132" i="4"/>
  <c r="N101" i="4"/>
  <c r="N25" i="4"/>
  <c r="N288" i="4"/>
  <c r="N142" i="4"/>
  <c r="N214" i="4"/>
  <c r="N167" i="4"/>
  <c r="N279" i="4"/>
  <c r="N90" i="4"/>
  <c r="N129" i="4"/>
  <c r="N172" i="4"/>
  <c r="N22" i="4"/>
  <c r="N46" i="4"/>
  <c r="N30" i="4"/>
  <c r="N197" i="4"/>
  <c r="N78" i="4"/>
  <c r="N75" i="4"/>
  <c r="N65" i="4"/>
  <c r="N111" i="4"/>
  <c r="N196" i="4"/>
  <c r="N334" i="4"/>
  <c r="N324" i="4"/>
  <c r="N158" i="4"/>
  <c r="N212" i="4"/>
  <c r="N278" i="4"/>
  <c r="N99" i="4"/>
  <c r="N168" i="4"/>
  <c r="N306" i="4"/>
  <c r="N309" i="4"/>
  <c r="N228" i="4"/>
  <c r="N91" i="4"/>
  <c r="N40" i="4"/>
  <c r="N318" i="4"/>
  <c r="N332" i="4"/>
  <c r="N241" i="4"/>
  <c r="N242" i="4"/>
  <c r="N89" i="4"/>
  <c r="N64" i="4"/>
  <c r="N138" i="4"/>
  <c r="N211" i="4"/>
  <c r="N156" i="4"/>
  <c r="N27" i="4"/>
  <c r="N164" i="4"/>
  <c r="N114" i="4"/>
  <c r="N281" i="4"/>
  <c r="N150" i="4"/>
  <c r="N225" i="4"/>
  <c r="N194" i="4"/>
  <c r="N31" i="4"/>
  <c r="N232" i="4"/>
  <c r="N182" i="4"/>
  <c r="N55" i="4"/>
  <c r="N263" i="4"/>
  <c r="N287" i="4"/>
  <c r="N305" i="4"/>
  <c r="N71" i="4"/>
  <c r="N218" i="4"/>
  <c r="N79" i="4"/>
  <c r="N310" i="4"/>
  <c r="N339" i="4"/>
  <c r="N254" i="4"/>
  <c r="N217" i="4"/>
  <c r="N118" i="4"/>
  <c r="N221" i="4"/>
  <c r="N154" i="4"/>
  <c r="N61" i="4"/>
  <c r="N301" i="4"/>
  <c r="N320" i="4"/>
  <c r="N269" i="4"/>
  <c r="N125" i="4"/>
  <c r="N62" i="4"/>
  <c r="N294" i="4"/>
  <c r="N136" i="4"/>
  <c r="N41" i="4"/>
  <c r="N148" i="4"/>
  <c r="N177" i="4"/>
  <c r="N146" i="4"/>
  <c r="N237" i="4"/>
  <c r="N319" i="4"/>
  <c r="N85" i="4"/>
  <c r="N60" i="4"/>
  <c r="N63" i="4"/>
  <c r="N202" i="4"/>
  <c r="N165" i="4"/>
  <c r="N121" i="4"/>
  <c r="N203" i="4"/>
  <c r="N131" i="4"/>
  <c r="N304" i="4"/>
  <c r="N293" i="4"/>
  <c r="N312" i="4"/>
  <c r="N124" i="4"/>
  <c r="N185" i="4"/>
  <c r="N160" i="4"/>
  <c r="N192" i="4"/>
  <c r="N58" i="4"/>
  <c r="N84" i="4"/>
  <c r="N26" i="4"/>
  <c r="N253" i="4"/>
  <c r="N100" i="4"/>
  <c r="N283" i="4"/>
  <c r="N209" i="4"/>
  <c r="N103" i="4"/>
  <c r="N74" i="4"/>
  <c r="N236" i="4"/>
  <c r="N152" i="4"/>
  <c r="N249" i="4"/>
  <c r="N258" i="4"/>
  <c r="N95" i="4"/>
  <c r="N248" i="4"/>
  <c r="N198" i="4"/>
  <c r="N97" i="4"/>
  <c r="N271" i="4"/>
  <c r="N259" i="4"/>
  <c r="N155" i="4"/>
  <c r="N300" i="4"/>
  <c r="N187" i="4"/>
  <c r="N213" i="4"/>
  <c r="N96" i="4"/>
  <c r="N204" i="4"/>
  <c r="N239" i="4"/>
  <c r="N120" i="4"/>
  <c r="N244" i="4"/>
  <c r="N336" i="4"/>
  <c r="N252" i="4"/>
  <c r="N323" i="4"/>
  <c r="N153" i="4"/>
  <c r="N201" i="4"/>
  <c r="N57" i="4"/>
  <c r="N327" i="4"/>
  <c r="N226" i="4"/>
  <c r="N231" i="4"/>
  <c r="N176" i="4"/>
  <c r="N36" i="4"/>
  <c r="N246" i="4"/>
  <c r="N140" i="4"/>
  <c r="N109" i="4"/>
  <c r="N302" i="4"/>
  <c r="N233" i="4"/>
  <c r="N82" i="4"/>
  <c r="N191" i="4"/>
  <c r="N284" i="4"/>
  <c r="N298" i="4"/>
  <c r="N184" i="4"/>
  <c r="N247" i="4"/>
  <c r="N215" i="4"/>
  <c r="N174" i="4"/>
  <c r="N33" i="4"/>
  <c r="N178" i="4"/>
  <c r="N235" i="4"/>
  <c r="N190" i="4"/>
  <c r="N56" i="4"/>
  <c r="N200" i="4"/>
  <c r="N311" i="4"/>
  <c r="N316" i="4"/>
  <c r="N255" i="4"/>
  <c r="N207" i="4"/>
  <c r="N333" i="4"/>
  <c r="N270" i="4"/>
  <c r="N337" i="4"/>
  <c r="N273" i="4"/>
  <c r="N66" i="4"/>
  <c r="N290" i="4"/>
  <c r="N325" i="4"/>
  <c r="N72" i="4"/>
  <c r="N38" i="4"/>
  <c r="N130" i="4"/>
  <c r="N308" i="4"/>
  <c r="N49" i="4"/>
  <c r="N92" i="4"/>
  <c r="N128" i="4"/>
  <c r="N32" i="4"/>
  <c r="N292" i="4"/>
  <c r="N296" i="4"/>
  <c r="N134" i="4"/>
  <c r="N219" i="4"/>
  <c r="N81" i="4"/>
  <c r="N113" i="4"/>
  <c r="N21" i="4"/>
  <c r="N145" i="4"/>
  <c r="N261" i="4"/>
  <c r="N272" i="4"/>
  <c r="N291" i="4"/>
  <c r="N169" i="4"/>
  <c r="N137" i="4"/>
  <c r="N299" i="4"/>
  <c r="N277" i="4"/>
  <c r="N257" i="4"/>
  <c r="N39" i="4"/>
  <c r="N260" i="4"/>
  <c r="N115" i="4"/>
  <c r="N119" i="4"/>
  <c r="N166" i="4"/>
  <c r="N107" i="4"/>
  <c r="N161" i="4"/>
  <c r="N59" i="4"/>
  <c r="N330" i="4"/>
  <c r="N210" i="4"/>
  <c r="N286" i="4"/>
  <c r="N314" i="4"/>
  <c r="N188" i="4"/>
  <c r="N110" i="4"/>
  <c r="N230" i="4"/>
  <c r="N151" i="4"/>
  <c r="N23" i="4"/>
  <c r="N317" i="4"/>
  <c r="N105" i="4"/>
  <c r="N338" i="4"/>
  <c r="N141" i="4"/>
  <c r="N240" i="4"/>
  <c r="N143" i="4"/>
  <c r="N133" i="4"/>
  <c r="N199" i="4"/>
  <c r="N173" i="4"/>
  <c r="N193" i="4"/>
  <c r="N50" i="4"/>
  <c r="N123" i="4"/>
  <c r="N328" i="4"/>
  <c r="N267" i="4"/>
  <c r="N149" i="4"/>
  <c r="N220" i="4"/>
  <c r="N34" i="4"/>
  <c r="N122" i="4"/>
  <c r="N24" i="4"/>
  <c r="N289" i="4"/>
  <c r="N335" i="4"/>
  <c r="N315" i="4"/>
  <c r="N295" i="4"/>
  <c r="N157" i="4"/>
  <c r="N162" i="4"/>
  <c r="N93" i="4"/>
  <c r="N256" i="4"/>
  <c r="N276" i="4"/>
  <c r="N135" i="4"/>
  <c r="N48" i="4"/>
  <c r="N37" i="4"/>
  <c r="O18" i="4"/>
  <c r="N18" i="4"/>
  <c r="M18" i="4"/>
  <c r="F8" i="6" l="1"/>
  <c r="AH198" i="6"/>
  <c r="AH44" i="6"/>
  <c r="AH117" i="6"/>
  <c r="AH129" i="6"/>
  <c r="AH112" i="6"/>
  <c r="AH319" i="6"/>
  <c r="AH40" i="6"/>
  <c r="AH273" i="6"/>
  <c r="AA273" i="6" s="1"/>
  <c r="AE273" i="6" s="1"/>
  <c r="AH245" i="6"/>
  <c r="AH226" i="6"/>
  <c r="AH138" i="6"/>
  <c r="AH331" i="6"/>
  <c r="AB41" i="6"/>
  <c r="AA41" i="6"/>
  <c r="AB360" i="6"/>
  <c r="AD88" i="6"/>
  <c r="AA355" i="6"/>
  <c r="AH101" i="6"/>
  <c r="AH222" i="6"/>
  <c r="AH280" i="6"/>
  <c r="AH302" i="6"/>
  <c r="AH293" i="6"/>
  <c r="AZ87" i="6"/>
  <c r="AX87" i="6" s="1"/>
  <c r="AH142" i="6"/>
  <c r="AA142" i="6" s="1"/>
  <c r="AH199" i="6"/>
  <c r="AZ25" i="6"/>
  <c r="AX25" i="6" s="1"/>
  <c r="AH47" i="6"/>
  <c r="AH179" i="6"/>
  <c r="AH261" i="6"/>
  <c r="AZ61" i="6"/>
  <c r="AX61" i="6" s="1"/>
  <c r="AZ121" i="6"/>
  <c r="AX121" i="6" s="1"/>
  <c r="AZ104" i="6"/>
  <c r="AX104" i="6" s="1"/>
  <c r="AZ68" i="6"/>
  <c r="AX68" i="6" s="1"/>
  <c r="AZ118" i="6"/>
  <c r="AX118" i="6" s="1"/>
  <c r="AB364" i="6"/>
  <c r="AD130" i="6"/>
  <c r="AE130" i="6"/>
  <c r="AE267" i="6"/>
  <c r="AD267" i="6"/>
  <c r="AH325" i="6"/>
  <c r="AB325" i="6" s="1"/>
  <c r="AH192" i="6"/>
  <c r="AA192" i="6" s="1"/>
  <c r="AH327" i="6"/>
  <c r="AA327" i="6" s="1"/>
  <c r="AH56" i="6"/>
  <c r="AB56" i="6" s="1"/>
  <c r="AH108" i="6"/>
  <c r="AA108" i="6" s="1"/>
  <c r="AH143" i="6"/>
  <c r="AH96" i="6"/>
  <c r="AB296" i="6"/>
  <c r="AA296" i="6"/>
  <c r="AB292" i="6"/>
  <c r="AH26" i="6"/>
  <c r="AH141" i="6"/>
  <c r="AH241" i="6"/>
  <c r="AH105" i="6"/>
  <c r="AH128" i="6"/>
  <c r="AH215" i="6"/>
  <c r="AH247" i="6"/>
  <c r="AB49" i="6"/>
  <c r="AA49" i="6"/>
  <c r="AH160" i="6"/>
  <c r="AA160" i="6" s="1"/>
  <c r="AH186" i="6"/>
  <c r="AH224" i="6"/>
  <c r="AH54" i="6"/>
  <c r="AH50" i="6"/>
  <c r="AZ55" i="6"/>
  <c r="AX55" i="6" s="1"/>
  <c r="AH252" i="6"/>
  <c r="AZ5" i="6"/>
  <c r="AX5" i="6" s="1"/>
  <c r="AH197" i="6"/>
  <c r="AA197" i="6" s="1"/>
  <c r="AH278" i="6"/>
  <c r="AZ66" i="6"/>
  <c r="AX66" i="6" s="1"/>
  <c r="AH357" i="6"/>
  <c r="AZ11" i="6"/>
  <c r="AX11" i="6" s="1"/>
  <c r="AZ83" i="6"/>
  <c r="AX83" i="6" s="1"/>
  <c r="AH139" i="6"/>
  <c r="AH348" i="6"/>
  <c r="AA348" i="6" s="1"/>
  <c r="AH63" i="6"/>
  <c r="AZ101" i="6"/>
  <c r="AX101" i="6" s="1"/>
  <c r="AZ26" i="6"/>
  <c r="AX26" i="6" s="1"/>
  <c r="AZ103" i="6"/>
  <c r="AX103" i="6" s="1"/>
  <c r="AZ74" i="6"/>
  <c r="AX74" i="6" s="1"/>
  <c r="AZ34" i="6"/>
  <c r="AX34" i="6" s="1"/>
  <c r="AH155" i="6"/>
  <c r="AZ109" i="6"/>
  <c r="AX109" i="6" s="1"/>
  <c r="AZ24" i="6"/>
  <c r="AX24" i="6" s="1"/>
  <c r="AZ95" i="6"/>
  <c r="AX95" i="6" s="1"/>
  <c r="AZ7" i="6"/>
  <c r="AX7" i="6" s="1"/>
  <c r="AZ70" i="6"/>
  <c r="AX70" i="6" s="1"/>
  <c r="AZ77" i="6"/>
  <c r="AX77" i="6" s="1"/>
  <c r="AH196" i="6"/>
  <c r="AB196" i="6" s="1"/>
  <c r="AH124" i="6"/>
  <c r="AZ42" i="6"/>
  <c r="AX42" i="6" s="1"/>
  <c r="AH225" i="6"/>
  <c r="AB309" i="6"/>
  <c r="AA309" i="6"/>
  <c r="AA279" i="6"/>
  <c r="AB279" i="6"/>
  <c r="F8" i="1"/>
  <c r="AD365" i="6"/>
  <c r="AE365" i="6"/>
  <c r="AD364" i="6"/>
  <c r="AE364" i="6"/>
  <c r="AB363" i="6"/>
  <c r="AA363" i="6"/>
  <c r="AB362" i="6"/>
  <c r="AA362" i="6"/>
  <c r="AA188" i="6"/>
  <c r="AB188" i="6"/>
  <c r="AA328" i="6"/>
  <c r="AB328" i="6"/>
  <c r="AA304" i="6"/>
  <c r="AB304" i="6"/>
  <c r="AA42" i="6"/>
  <c r="AB42" i="6"/>
  <c r="AH82" i="6"/>
  <c r="AB228" i="6"/>
  <c r="AA228" i="6"/>
  <c r="AB283" i="6"/>
  <c r="AA283" i="6"/>
  <c r="AD146" i="6"/>
  <c r="AE146" i="6"/>
  <c r="AE51" i="6"/>
  <c r="AD51" i="6"/>
  <c r="AD158" i="6"/>
  <c r="AE158" i="6"/>
  <c r="AB310" i="6"/>
  <c r="AA310" i="6"/>
  <c r="AA345" i="6"/>
  <c r="AB345" i="6"/>
  <c r="AH294" i="6"/>
  <c r="AH22" i="6"/>
  <c r="AB192" i="6"/>
  <c r="AH254" i="6"/>
  <c r="AA202" i="6"/>
  <c r="AB202" i="6"/>
  <c r="AA89" i="6"/>
  <c r="AB89" i="6"/>
  <c r="AZ58" i="6"/>
  <c r="AX58" i="6" s="1"/>
  <c r="AH275" i="6"/>
  <c r="AZ39" i="6"/>
  <c r="AX39" i="6" s="1"/>
  <c r="AH351" i="6"/>
  <c r="AB207" i="6"/>
  <c r="AA207" i="6"/>
  <c r="AA109" i="6"/>
  <c r="AB109" i="6"/>
  <c r="AA145" i="6"/>
  <c r="AB145" i="6"/>
  <c r="AH157" i="6"/>
  <c r="AB204" i="6"/>
  <c r="AA204" i="6"/>
  <c r="AA143" i="6"/>
  <c r="AB143" i="6"/>
  <c r="AB324" i="6"/>
  <c r="AA324" i="6"/>
  <c r="AB177" i="6"/>
  <c r="AA177" i="6"/>
  <c r="AZ91" i="6"/>
  <c r="AX91" i="6" s="1"/>
  <c r="AB96" i="6"/>
  <c r="AA96" i="6"/>
  <c r="AZ106" i="6"/>
  <c r="AX106" i="6" s="1"/>
  <c r="AZ59" i="6"/>
  <c r="AX59" i="6" s="1"/>
  <c r="AA39" i="6"/>
  <c r="AB39" i="6"/>
  <c r="AH191" i="6"/>
  <c r="AZ40" i="6"/>
  <c r="AX40" i="6" s="1"/>
  <c r="AZ107" i="6"/>
  <c r="AX107" i="6" s="1"/>
  <c r="AZ32" i="6"/>
  <c r="AX32" i="6" s="1"/>
  <c r="AZ52" i="6"/>
  <c r="AX52" i="6" s="1"/>
  <c r="AZ64" i="6"/>
  <c r="AX64" i="6" s="1"/>
  <c r="AZ65" i="6"/>
  <c r="AX65" i="6" s="1"/>
  <c r="AB354" i="6"/>
  <c r="AA354" i="6"/>
  <c r="AA159" i="6"/>
  <c r="AB159" i="6"/>
  <c r="AA86" i="6"/>
  <c r="AB86" i="6"/>
  <c r="AA78" i="6"/>
  <c r="AB78" i="6"/>
  <c r="AE350" i="6"/>
  <c r="AD350" i="6"/>
  <c r="AE320" i="6"/>
  <c r="AD320" i="6"/>
  <c r="AE174" i="6"/>
  <c r="AD174" i="6"/>
  <c r="AA48" i="6"/>
  <c r="AB48" i="6"/>
  <c r="AB167" i="6"/>
  <c r="AA167" i="6"/>
  <c r="AB233" i="6"/>
  <c r="AA233" i="6"/>
  <c r="AB62" i="6"/>
  <c r="AA62" i="6"/>
  <c r="AA31" i="6"/>
  <c r="AB31" i="6"/>
  <c r="AA242" i="6"/>
  <c r="AB242" i="6"/>
  <c r="AA212" i="6"/>
  <c r="AB212" i="6"/>
  <c r="AB133" i="6"/>
  <c r="AA133" i="6"/>
  <c r="AB25" i="6"/>
  <c r="AA25" i="6"/>
  <c r="AA172" i="6"/>
  <c r="AB172" i="6"/>
  <c r="AB314" i="6"/>
  <c r="AA314" i="6"/>
  <c r="AA287" i="6"/>
  <c r="AB287" i="6"/>
  <c r="AB77" i="6"/>
  <c r="AA77" i="6"/>
  <c r="AB148" i="6"/>
  <c r="AA148" i="6"/>
  <c r="AA220" i="6"/>
  <c r="AB220" i="6"/>
  <c r="AB170" i="6"/>
  <c r="AA170" i="6"/>
  <c r="AA211" i="6"/>
  <c r="AB211" i="6"/>
  <c r="AA121" i="6"/>
  <c r="AB121" i="6"/>
  <c r="AE223" i="6"/>
  <c r="AD223" i="6"/>
  <c r="AB21" i="6"/>
  <c r="AA21" i="6"/>
  <c r="AA250" i="6"/>
  <c r="AB250" i="6"/>
  <c r="AA29" i="6"/>
  <c r="AB29" i="6"/>
  <c r="AB69" i="6"/>
  <c r="AA69" i="6"/>
  <c r="AA176" i="6"/>
  <c r="AB176" i="6"/>
  <c r="AA122" i="6"/>
  <c r="AB122" i="6"/>
  <c r="AB127" i="6"/>
  <c r="AA127" i="6"/>
  <c r="AB102" i="6"/>
  <c r="AA102" i="6"/>
  <c r="AH285" i="6"/>
  <c r="AA26" i="6"/>
  <c r="AB26" i="6"/>
  <c r="AH295" i="6"/>
  <c r="AH184" i="6"/>
  <c r="AB218" i="6"/>
  <c r="AA218" i="6"/>
  <c r="AB248" i="6"/>
  <c r="AA248" i="6"/>
  <c r="AB180" i="6"/>
  <c r="AA180" i="6"/>
  <c r="AB141" i="6"/>
  <c r="AA141" i="6"/>
  <c r="AA80" i="6"/>
  <c r="AB80" i="6"/>
  <c r="AH59" i="6"/>
  <c r="AZ119" i="6"/>
  <c r="AX119" i="6" s="1"/>
  <c r="AE90" i="6"/>
  <c r="AD90" i="6"/>
  <c r="AH72" i="6"/>
  <c r="AB241" i="6"/>
  <c r="AA241" i="6"/>
  <c r="AH136" i="6"/>
  <c r="AH291" i="6"/>
  <c r="AE256" i="6"/>
  <c r="AD256" i="6"/>
  <c r="AZ115" i="6"/>
  <c r="AX115" i="6" s="1"/>
  <c r="AH35" i="6"/>
  <c r="AB105" i="6"/>
  <c r="AA105" i="6"/>
  <c r="AD123" i="6"/>
  <c r="AE123" i="6"/>
  <c r="AH236" i="6"/>
  <c r="AD213" i="6"/>
  <c r="AE213" i="6"/>
  <c r="AE99" i="6"/>
  <c r="AD99" i="6"/>
  <c r="AZ13" i="6"/>
  <c r="AX13" i="6" s="1"/>
  <c r="AB128" i="6"/>
  <c r="AA128" i="6"/>
  <c r="AD67" i="6"/>
  <c r="AE67" i="6"/>
  <c r="AH120" i="6"/>
  <c r="AH311" i="6"/>
  <c r="AH257" i="6"/>
  <c r="AZ23" i="6"/>
  <c r="AX23" i="6" s="1"/>
  <c r="AH190" i="6"/>
  <c r="AZ81" i="6"/>
  <c r="AX81" i="6" s="1"/>
  <c r="AZ112" i="6"/>
  <c r="AX112" i="6" s="1"/>
  <c r="AZ9" i="6"/>
  <c r="AX9" i="6" s="1"/>
  <c r="AH140" i="6"/>
  <c r="AH113" i="6"/>
  <c r="AZ54" i="6"/>
  <c r="AX54" i="6" s="1"/>
  <c r="AH132" i="6"/>
  <c r="AA215" i="6"/>
  <c r="AB215" i="6"/>
  <c r="AZ99" i="6"/>
  <c r="AX99" i="6" s="1"/>
  <c r="AZ12" i="6"/>
  <c r="AX12" i="6" s="1"/>
  <c r="AZ6" i="6"/>
  <c r="AX6" i="6" s="1"/>
  <c r="AZ20" i="6"/>
  <c r="AX20" i="6" s="1"/>
  <c r="AH34" i="6"/>
  <c r="AZ43" i="6"/>
  <c r="AX43" i="6" s="1"/>
  <c r="AA186" i="6"/>
  <c r="AB186" i="6"/>
  <c r="AA224" i="6"/>
  <c r="AB224" i="6"/>
  <c r="AD173" i="6"/>
  <c r="AE173" i="6"/>
  <c r="AB24" i="6"/>
  <c r="AA24" i="6"/>
  <c r="AB54" i="6"/>
  <c r="AA54" i="6"/>
  <c r="AA205" i="6"/>
  <c r="AB205" i="6"/>
  <c r="AB144" i="6"/>
  <c r="AA144" i="6"/>
  <c r="AB50" i="6"/>
  <c r="AA50" i="6"/>
  <c r="AA252" i="6"/>
  <c r="AB252" i="6"/>
  <c r="AA282" i="6"/>
  <c r="AB282" i="6"/>
  <c r="AH182" i="6"/>
  <c r="AH164" i="6"/>
  <c r="AH71" i="6"/>
  <c r="AA278" i="6"/>
  <c r="AB278" i="6"/>
  <c r="AH95" i="6"/>
  <c r="AH194" i="6"/>
  <c r="AH135" i="6"/>
  <c r="AD323" i="6"/>
  <c r="AE323" i="6"/>
  <c r="AH237" i="6"/>
  <c r="AE150" i="6"/>
  <c r="AD150" i="6"/>
  <c r="AA139" i="6"/>
  <c r="AB139" i="6"/>
  <c r="AA238" i="6"/>
  <c r="AB238" i="6"/>
  <c r="AA63" i="6"/>
  <c r="AB63" i="6"/>
  <c r="AA57" i="6"/>
  <c r="AB57" i="6"/>
  <c r="AA100" i="6"/>
  <c r="AB100" i="6"/>
  <c r="AA93" i="6"/>
  <c r="AB93" i="6"/>
  <c r="AA196" i="6"/>
  <c r="AB124" i="6"/>
  <c r="AA124" i="6"/>
  <c r="AE183" i="6"/>
  <c r="AD183" i="6"/>
  <c r="AH263" i="6"/>
  <c r="AH76" i="6"/>
  <c r="AH55" i="6"/>
  <c r="AH97" i="6"/>
  <c r="AD153" i="6"/>
  <c r="AE153" i="6"/>
  <c r="AH338" i="6"/>
  <c r="AE171" i="6"/>
  <c r="AD171" i="6"/>
  <c r="AH259" i="6"/>
  <c r="AB58" i="6"/>
  <c r="AA58" i="6"/>
  <c r="AA161" i="6"/>
  <c r="AB161" i="6"/>
  <c r="AD203" i="6"/>
  <c r="AE203" i="6"/>
  <c r="AH85" i="6"/>
  <c r="AH137" i="6"/>
  <c r="AH134" i="6"/>
  <c r="AH303" i="6"/>
  <c r="AH94" i="6"/>
  <c r="AE216" i="6"/>
  <c r="AD216" i="6"/>
  <c r="AZ98" i="6"/>
  <c r="AX98" i="6" s="1"/>
  <c r="AZ63" i="6"/>
  <c r="AX63" i="6" s="1"/>
  <c r="AH60" i="6"/>
  <c r="AA346" i="6"/>
  <c r="AB346" i="6"/>
  <c r="AD70" i="6"/>
  <c r="AE70" i="6"/>
  <c r="AH307" i="6"/>
  <c r="AH193" i="6"/>
  <c r="AZ18" i="6"/>
  <c r="AX18" i="6" s="1"/>
  <c r="AH214" i="6"/>
  <c r="AB340" i="6"/>
  <c r="AA340" i="6"/>
  <c r="AH106" i="6"/>
  <c r="AH206" i="6"/>
  <c r="AH200" i="6"/>
  <c r="AZ105" i="6"/>
  <c r="AX105" i="6" s="1"/>
  <c r="AH219" i="6"/>
  <c r="AZ37" i="6"/>
  <c r="AX37" i="6" s="1"/>
  <c r="AH299" i="6"/>
  <c r="AZ122" i="6"/>
  <c r="AX122" i="6" s="1"/>
  <c r="AA195" i="6"/>
  <c r="AB195" i="6"/>
  <c r="AA198" i="6"/>
  <c r="AB198" i="6"/>
  <c r="AA44" i="6"/>
  <c r="AB44" i="6"/>
  <c r="AB74" i="6"/>
  <c r="AA74" i="6"/>
  <c r="AB229" i="6"/>
  <c r="AA229" i="6"/>
  <c r="AA297" i="6"/>
  <c r="AB297" i="6"/>
  <c r="AB23" i="6"/>
  <c r="AA23" i="6"/>
  <c r="AB117" i="6"/>
  <c r="AA117" i="6"/>
  <c r="AB129" i="6"/>
  <c r="AA129" i="6"/>
  <c r="AB185" i="6"/>
  <c r="AA185" i="6"/>
  <c r="AE92" i="6"/>
  <c r="AD92" i="6"/>
  <c r="AA112" i="6"/>
  <c r="AB112" i="6"/>
  <c r="AA319" i="6"/>
  <c r="AB319" i="6"/>
  <c r="AA40" i="6"/>
  <c r="AB40" i="6"/>
  <c r="AA226" i="6"/>
  <c r="AB226" i="6"/>
  <c r="AB138" i="6"/>
  <c r="AA138" i="6"/>
  <c r="AD301" i="6"/>
  <c r="AE301" i="6"/>
  <c r="AB331" i="6"/>
  <c r="AA331" i="6"/>
  <c r="AH131" i="6"/>
  <c r="AH46" i="6"/>
  <c r="AH156" i="6"/>
  <c r="AZ14" i="6"/>
  <c r="AX14" i="6" s="1"/>
  <c r="AZ67" i="6"/>
  <c r="AX67" i="6" s="1"/>
  <c r="AD253" i="6"/>
  <c r="AE253" i="6"/>
  <c r="AZ102" i="6"/>
  <c r="AX102" i="6" s="1"/>
  <c r="AH175" i="6"/>
  <c r="AD68" i="6"/>
  <c r="AE68" i="6"/>
  <c r="AZ35" i="6"/>
  <c r="AX35" i="6" s="1"/>
  <c r="AZ38" i="6"/>
  <c r="AX38" i="6" s="1"/>
  <c r="AZ19" i="6"/>
  <c r="AX19" i="6" s="1"/>
  <c r="AH110" i="6"/>
  <c r="AH217" i="6"/>
  <c r="AH249" i="6"/>
  <c r="AH288" i="6"/>
  <c r="AH332" i="6"/>
  <c r="AH318" i="6"/>
  <c r="AZ57" i="6"/>
  <c r="AX57" i="6" s="1"/>
  <c r="AZ96" i="6"/>
  <c r="AX96" i="6" s="1"/>
  <c r="AZ71" i="6"/>
  <c r="AX71" i="6" s="1"/>
  <c r="AZ113" i="6"/>
  <c r="AX113" i="6" s="1"/>
  <c r="AH28" i="6"/>
  <c r="AA103" i="6"/>
  <c r="AE103" i="6" s="1"/>
  <c r="AH149" i="6"/>
  <c r="AB268" i="6"/>
  <c r="AA268" i="6"/>
  <c r="AH91" i="6"/>
  <c r="AB73" i="6"/>
  <c r="AA73" i="6"/>
  <c r="AD312" i="6"/>
  <c r="AE312" i="6"/>
  <c r="AA61" i="6"/>
  <c r="AB61" i="6"/>
  <c r="AA246" i="6"/>
  <c r="AB246" i="6"/>
  <c r="AH119" i="6"/>
  <c r="AD330" i="6"/>
  <c r="AE330" i="6"/>
  <c r="AB101" i="6"/>
  <c r="AA101" i="6"/>
  <c r="AH334" i="6"/>
  <c r="AH269" i="6"/>
  <c r="AA222" i="6"/>
  <c r="AB222" i="6"/>
  <c r="AA280" i="6"/>
  <c r="AB280" i="6"/>
  <c r="AA65" i="6"/>
  <c r="AB65" i="6"/>
  <c r="AA302" i="6"/>
  <c r="AB302" i="6"/>
  <c r="AB293" i="6"/>
  <c r="AA293" i="6"/>
  <c r="AH38" i="6"/>
  <c r="AH87" i="6"/>
  <c r="AB45" i="6"/>
  <c r="AA45" i="6"/>
  <c r="AA343" i="6"/>
  <c r="AB343" i="6"/>
  <c r="AB142" i="6"/>
  <c r="AH116" i="6"/>
  <c r="AB199" i="6"/>
  <c r="AA199" i="6"/>
  <c r="AA47" i="6"/>
  <c r="AB47" i="6"/>
  <c r="AB179" i="6"/>
  <c r="AA179" i="6"/>
  <c r="AA168" i="6"/>
  <c r="AB168" i="6"/>
  <c r="AE81" i="6"/>
  <c r="AD81" i="6"/>
  <c r="AH272" i="6"/>
  <c r="AB169" i="6"/>
  <c r="AA169" i="6"/>
  <c r="AA261" i="6"/>
  <c r="AB261" i="6"/>
  <c r="AH107" i="6"/>
  <c r="AH181" i="6"/>
  <c r="AA234" i="6"/>
  <c r="AB234" i="6"/>
  <c r="AA239" i="6"/>
  <c r="AB239" i="6"/>
  <c r="AH353" i="6"/>
  <c r="AH43" i="6"/>
  <c r="AZ60" i="6"/>
  <c r="AX60" i="6" s="1"/>
  <c r="AZ53" i="6"/>
  <c r="AX53" i="6" s="1"/>
  <c r="AZ21" i="6"/>
  <c r="AX21" i="6" s="1"/>
  <c r="AH37" i="6"/>
  <c r="AH298" i="6"/>
  <c r="AA286" i="6"/>
  <c r="AB286" i="6"/>
  <c r="AD125" i="6"/>
  <c r="AE125" i="6"/>
  <c r="AB276" i="6"/>
  <c r="AA276" i="6"/>
  <c r="AA341" i="6"/>
  <c r="AB341" i="6"/>
  <c r="AA189" i="6"/>
  <c r="AB189" i="6"/>
  <c r="AH284" i="6"/>
  <c r="AB308" i="6"/>
  <c r="AA308" i="6"/>
  <c r="AH262" i="6"/>
  <c r="AZ108" i="6"/>
  <c r="AX108" i="6" s="1"/>
  <c r="AH111" i="6"/>
  <c r="AD322" i="6"/>
  <c r="AE322" i="6"/>
  <c r="AH313" i="6"/>
  <c r="AZ110" i="6"/>
  <c r="AX110" i="6" s="1"/>
  <c r="AH52" i="6"/>
  <c r="AH166" i="6"/>
  <c r="AH271" i="6"/>
  <c r="AE300" i="6"/>
  <c r="AD300" i="6"/>
  <c r="AH64" i="6"/>
  <c r="AA321" i="6"/>
  <c r="AB321" i="6"/>
  <c r="AH165" i="6"/>
  <c r="AZ93" i="6"/>
  <c r="AX93" i="6" s="1"/>
  <c r="AH289" i="6"/>
  <c r="AE356" i="6"/>
  <c r="AD356" i="6"/>
  <c r="AZ48" i="6"/>
  <c r="AX48" i="6" s="1"/>
  <c r="AH201" i="6"/>
  <c r="AA201" i="6" s="1"/>
  <c r="AE201" i="6" s="1"/>
  <c r="AZ111" i="6"/>
  <c r="AX111" i="6" s="1"/>
  <c r="AH255" i="6"/>
  <c r="AH147" i="6"/>
  <c r="AH232" i="6"/>
  <c r="AA154" i="6"/>
  <c r="AB154" i="6"/>
  <c r="AH326" i="6"/>
  <c r="AH84" i="6"/>
  <c r="AH227" i="6"/>
  <c r="AZ79" i="6"/>
  <c r="AX79" i="6" s="1"/>
  <c r="AH349" i="6"/>
  <c r="AZ27" i="6"/>
  <c r="AX27" i="6" s="1"/>
  <c r="AZ97" i="6"/>
  <c r="AX97" i="6" s="1"/>
  <c r="AH33" i="6"/>
  <c r="AZ56" i="6"/>
  <c r="AX56" i="6" s="1"/>
  <c r="AZ78" i="6"/>
  <c r="AX78" i="6" s="1"/>
  <c r="AZ22" i="6"/>
  <c r="AX22" i="6" s="1"/>
  <c r="AB209" i="6"/>
  <c r="AA209" i="6"/>
  <c r="AZ30" i="6"/>
  <c r="AX30" i="6" s="1"/>
  <c r="AZ2" i="6"/>
  <c r="AX2" i="6" s="1"/>
  <c r="AH151" i="6"/>
  <c r="AZ73" i="6"/>
  <c r="AX73" i="6" s="1"/>
  <c r="AZ31" i="6"/>
  <c r="AX31" i="6" s="1"/>
  <c r="AH339" i="6"/>
  <c r="AH265" i="6"/>
  <c r="AZ117" i="6"/>
  <c r="AX117" i="6" s="1"/>
  <c r="AZ49" i="6"/>
  <c r="AX49" i="6" s="1"/>
  <c r="AZ72" i="6"/>
  <c r="AX72" i="6" s="1"/>
  <c r="AD152" i="6"/>
  <c r="AE152" i="6"/>
  <c r="AD329" i="6"/>
  <c r="AE329" i="6"/>
  <c r="AE244" i="6"/>
  <c r="AD244" i="6"/>
  <c r="AE355" i="6"/>
  <c r="AD355" i="6"/>
  <c r="AD333" i="6"/>
  <c r="AE333" i="6"/>
  <c r="AB208" i="6"/>
  <c r="AA208" i="6"/>
  <c r="AA290" i="6"/>
  <c r="AB290" i="6"/>
  <c r="AD221" i="6"/>
  <c r="AE221" i="6"/>
  <c r="AB235" i="6"/>
  <c r="AA235" i="6"/>
  <c r="AE270" i="6"/>
  <c r="AD270" i="6"/>
  <c r="AE126" i="6"/>
  <c r="AD126" i="6"/>
  <c r="AE178" i="6"/>
  <c r="AD178" i="6"/>
  <c r="AB347" i="6"/>
  <c r="AA347" i="6"/>
  <c r="AA187" i="6"/>
  <c r="AB187" i="6"/>
  <c r="AD53" i="6"/>
  <c r="AE53" i="6"/>
  <c r="AB36" i="6"/>
  <c r="AA36" i="6"/>
  <c r="AD273" i="6"/>
  <c r="AE230" i="6"/>
  <c r="AD230" i="6"/>
  <c r="AE306" i="6"/>
  <c r="AD306" i="6"/>
  <c r="AB277" i="6"/>
  <c r="AA277" i="6"/>
  <c r="AA104" i="6"/>
  <c r="AB104" i="6"/>
  <c r="AE266" i="6"/>
  <c r="AD266" i="6"/>
  <c r="AD281" i="6"/>
  <c r="AE281" i="6"/>
  <c r="AE79" i="6"/>
  <c r="AD79" i="6"/>
  <c r="AA337" i="6"/>
  <c r="AB337" i="6"/>
  <c r="AE163" i="6"/>
  <c r="AD163" i="6"/>
  <c r="AD292" i="6"/>
  <c r="AE292" i="6"/>
  <c r="AA335" i="6"/>
  <c r="AB335" i="6"/>
  <c r="AE66" i="6"/>
  <c r="AD66" i="6"/>
  <c r="AD344" i="6"/>
  <c r="AE344" i="6"/>
  <c r="AE342" i="6"/>
  <c r="AD342" i="6"/>
  <c r="AB352" i="6"/>
  <c r="AA352" i="6"/>
  <c r="AD258" i="6"/>
  <c r="AE258" i="6"/>
  <c r="AB231" i="6"/>
  <c r="AA231" i="6"/>
  <c r="AA98" i="6"/>
  <c r="AB98" i="6"/>
  <c r="AE118" i="6"/>
  <c r="AD118" i="6"/>
  <c r="AA162" i="6"/>
  <c r="AB162" i="6"/>
  <c r="AD359" i="6"/>
  <c r="AE359" i="6"/>
  <c r="AB358" i="6"/>
  <c r="AA358" i="6"/>
  <c r="AD360" i="6"/>
  <c r="AE360" i="6"/>
  <c r="E5" i="4"/>
  <c r="E4" i="4"/>
  <c r="AB247" i="6" l="1"/>
  <c r="AA247" i="6"/>
  <c r="AB348" i="6"/>
  <c r="AB327" i="6"/>
  <c r="AE296" i="6"/>
  <c r="AD296" i="6"/>
  <c r="AB197" i="6"/>
  <c r="AB160" i="6"/>
  <c r="AB108" i="6"/>
  <c r="AA56" i="6"/>
  <c r="AD279" i="6"/>
  <c r="AE279" i="6"/>
  <c r="AB357" i="6"/>
  <c r="AA357" i="6"/>
  <c r="AD41" i="6"/>
  <c r="AE41" i="6"/>
  <c r="AE309" i="6"/>
  <c r="AD309" i="6"/>
  <c r="AB273" i="6"/>
  <c r="AB225" i="6"/>
  <c r="AA225" i="6"/>
  <c r="AA325" i="6"/>
  <c r="AD49" i="6"/>
  <c r="AE49" i="6"/>
  <c r="AA155" i="6"/>
  <c r="AB155" i="6"/>
  <c r="AB245" i="6"/>
  <c r="AA245" i="6"/>
  <c r="AD362" i="6"/>
  <c r="AE362" i="6"/>
  <c r="AD363" i="6"/>
  <c r="AE363" i="6"/>
  <c r="K266" i="4"/>
  <c r="L266" i="4" s="1"/>
  <c r="K273" i="4"/>
  <c r="L273" i="4" s="1"/>
  <c r="K92" i="4"/>
  <c r="L92" i="4" s="1"/>
  <c r="K229" i="4"/>
  <c r="P229" i="4" s="1"/>
  <c r="AD103" i="6"/>
  <c r="AA232" i="6"/>
  <c r="AB232" i="6"/>
  <c r="AB289" i="6"/>
  <c r="AA289" i="6"/>
  <c r="AB271" i="6"/>
  <c r="AA271" i="6"/>
  <c r="AD341" i="6"/>
  <c r="AE341" i="6"/>
  <c r="AB37" i="6"/>
  <c r="AA37" i="6"/>
  <c r="AB272" i="6"/>
  <c r="AA272" i="6"/>
  <c r="AE47" i="6"/>
  <c r="AD47" i="6"/>
  <c r="AD45" i="6"/>
  <c r="AE45" i="6"/>
  <c r="AE101" i="6"/>
  <c r="AD101" i="6"/>
  <c r="AD61" i="6"/>
  <c r="AE61" i="6"/>
  <c r="AA149" i="6"/>
  <c r="AB149" i="6"/>
  <c r="AA332" i="6"/>
  <c r="AB332" i="6"/>
  <c r="AB156" i="6"/>
  <c r="AA156" i="6"/>
  <c r="AD112" i="6"/>
  <c r="AE112" i="6"/>
  <c r="AA299" i="6"/>
  <c r="AB299" i="6"/>
  <c r="AD346" i="6"/>
  <c r="AE346" i="6"/>
  <c r="AB134" i="6"/>
  <c r="AA134" i="6"/>
  <c r="AA55" i="6"/>
  <c r="AB55" i="6"/>
  <c r="AE196" i="6"/>
  <c r="AD196" i="6"/>
  <c r="AD63" i="6"/>
  <c r="AE63" i="6"/>
  <c r="AD278" i="6"/>
  <c r="AE278" i="6"/>
  <c r="AE54" i="6"/>
  <c r="AD54" i="6"/>
  <c r="AE26" i="6"/>
  <c r="AD26" i="6"/>
  <c r="AD122" i="6"/>
  <c r="AE122" i="6"/>
  <c r="AE250" i="6"/>
  <c r="AD250" i="6"/>
  <c r="AE211" i="6"/>
  <c r="AD211" i="6"/>
  <c r="AD31" i="6"/>
  <c r="AE31" i="6"/>
  <c r="AD48" i="6"/>
  <c r="AE48" i="6"/>
  <c r="AD78" i="6"/>
  <c r="AE78" i="6"/>
  <c r="AB275" i="6"/>
  <c r="AA275" i="6"/>
  <c r="AB254" i="6"/>
  <c r="AA254" i="6"/>
  <c r="AA294" i="6"/>
  <c r="AB294" i="6"/>
  <c r="AE209" i="6"/>
  <c r="AD209" i="6"/>
  <c r="AB349" i="6"/>
  <c r="AA349" i="6"/>
  <c r="AA147" i="6"/>
  <c r="AB147" i="6"/>
  <c r="AB166" i="6"/>
  <c r="AA166" i="6"/>
  <c r="AA262" i="6"/>
  <c r="AB262" i="6"/>
  <c r="AE276" i="6"/>
  <c r="AD276" i="6"/>
  <c r="AD234" i="6"/>
  <c r="AE234" i="6"/>
  <c r="AD199" i="6"/>
  <c r="AE199" i="6"/>
  <c r="AE65" i="6"/>
  <c r="AD65" i="6"/>
  <c r="AB288" i="6"/>
  <c r="AA288" i="6"/>
  <c r="AA46" i="6"/>
  <c r="AB46" i="6"/>
  <c r="AD23" i="6"/>
  <c r="AE23" i="6"/>
  <c r="AA214" i="6"/>
  <c r="AB214" i="6"/>
  <c r="AA60" i="6"/>
  <c r="AB60" i="6"/>
  <c r="AA137" i="6"/>
  <c r="AB137" i="6"/>
  <c r="AB259" i="6"/>
  <c r="AA259" i="6"/>
  <c r="AB76" i="6"/>
  <c r="AA76" i="6"/>
  <c r="AB237" i="6"/>
  <c r="AA237" i="6"/>
  <c r="AA71" i="6"/>
  <c r="AB71" i="6"/>
  <c r="AD252" i="6"/>
  <c r="AE252" i="6"/>
  <c r="AE186" i="6"/>
  <c r="AD186" i="6"/>
  <c r="AA236" i="6"/>
  <c r="AB236" i="6"/>
  <c r="AD248" i="6"/>
  <c r="AE248" i="6"/>
  <c r="AA285" i="6"/>
  <c r="AB285" i="6"/>
  <c r="AD21" i="6"/>
  <c r="AE21" i="6"/>
  <c r="AD170" i="6"/>
  <c r="AE170" i="6"/>
  <c r="AD133" i="6"/>
  <c r="AE133" i="6"/>
  <c r="AD62" i="6"/>
  <c r="AE62" i="6"/>
  <c r="AE109" i="6"/>
  <c r="AD109" i="6"/>
  <c r="AD42" i="6"/>
  <c r="AE42" i="6"/>
  <c r="AB265" i="6"/>
  <c r="AA265" i="6"/>
  <c r="AB255" i="6"/>
  <c r="AA255" i="6"/>
  <c r="AB165" i="6"/>
  <c r="AA165" i="6"/>
  <c r="AA52" i="6"/>
  <c r="AB52" i="6"/>
  <c r="AD308" i="6"/>
  <c r="AE308" i="6"/>
  <c r="AA181" i="6"/>
  <c r="AB181" i="6"/>
  <c r="AB87" i="6"/>
  <c r="AA87" i="6"/>
  <c r="AB28" i="6"/>
  <c r="AA28" i="6"/>
  <c r="AA249" i="6"/>
  <c r="AB249" i="6"/>
  <c r="AA175" i="6"/>
  <c r="AB175" i="6"/>
  <c r="AA131" i="6"/>
  <c r="AB131" i="6"/>
  <c r="AD226" i="6"/>
  <c r="AE226" i="6"/>
  <c r="AD44" i="6"/>
  <c r="AE44" i="6"/>
  <c r="AB219" i="6"/>
  <c r="AA219" i="6"/>
  <c r="AB85" i="6"/>
  <c r="AA85" i="6"/>
  <c r="AB263" i="6"/>
  <c r="AA263" i="6"/>
  <c r="AD93" i="6"/>
  <c r="AE93" i="6"/>
  <c r="AD348" i="6"/>
  <c r="AE348" i="6"/>
  <c r="AE50" i="6"/>
  <c r="AD50" i="6"/>
  <c r="AE24" i="6"/>
  <c r="AD24" i="6"/>
  <c r="AD128" i="6"/>
  <c r="AE128" i="6"/>
  <c r="AA291" i="6"/>
  <c r="AB291" i="6"/>
  <c r="AA59" i="6"/>
  <c r="AB59" i="6"/>
  <c r="AD102" i="6"/>
  <c r="AE102" i="6"/>
  <c r="AD176" i="6"/>
  <c r="AE176" i="6"/>
  <c r="AD287" i="6"/>
  <c r="AE287" i="6"/>
  <c r="AD86" i="6"/>
  <c r="AE86" i="6"/>
  <c r="AE96" i="6"/>
  <c r="AD96" i="6"/>
  <c r="AE143" i="6"/>
  <c r="AD143" i="6"/>
  <c r="AE56" i="6"/>
  <c r="AD56" i="6"/>
  <c r="AE327" i="6"/>
  <c r="AD327" i="6"/>
  <c r="AD345" i="6"/>
  <c r="AE345" i="6"/>
  <c r="AB339" i="6"/>
  <c r="AA339" i="6"/>
  <c r="AB227" i="6"/>
  <c r="AA227" i="6"/>
  <c r="AA107" i="6"/>
  <c r="AB107" i="6"/>
  <c r="AB116" i="6"/>
  <c r="AA116" i="6"/>
  <c r="AA38" i="6"/>
  <c r="AB38" i="6"/>
  <c r="AE280" i="6"/>
  <c r="AD280" i="6"/>
  <c r="AE73" i="6"/>
  <c r="AD73" i="6"/>
  <c r="AA217" i="6"/>
  <c r="AB217" i="6"/>
  <c r="AE331" i="6"/>
  <c r="AD331" i="6"/>
  <c r="AE185" i="6"/>
  <c r="AD185" i="6"/>
  <c r="AA193" i="6"/>
  <c r="AB193" i="6"/>
  <c r="AD197" i="6"/>
  <c r="AE197" i="6"/>
  <c r="AE160" i="6"/>
  <c r="AD160" i="6"/>
  <c r="AE215" i="6"/>
  <c r="AD215" i="6"/>
  <c r="AB190" i="6"/>
  <c r="AA190" i="6"/>
  <c r="AA136" i="6"/>
  <c r="AB136" i="6"/>
  <c r="AD218" i="6"/>
  <c r="AE218" i="6"/>
  <c r="AE69" i="6"/>
  <c r="AD69" i="6"/>
  <c r="AD314" i="6"/>
  <c r="AE314" i="6"/>
  <c r="AD233" i="6"/>
  <c r="AE233" i="6"/>
  <c r="AD204" i="6"/>
  <c r="AE204" i="6"/>
  <c r="AE108" i="6"/>
  <c r="AD108" i="6"/>
  <c r="AD192" i="6"/>
  <c r="AE192" i="6"/>
  <c r="AD310" i="6"/>
  <c r="AE310" i="6"/>
  <c r="AD283" i="6"/>
  <c r="AE283" i="6"/>
  <c r="AE304" i="6"/>
  <c r="AD304" i="6"/>
  <c r="AB84" i="6"/>
  <c r="AA84" i="6"/>
  <c r="AE321" i="6"/>
  <c r="AD321" i="6"/>
  <c r="AA313" i="6"/>
  <c r="AB313" i="6"/>
  <c r="AA284" i="6"/>
  <c r="AB284" i="6"/>
  <c r="AB43" i="6"/>
  <c r="AA43" i="6"/>
  <c r="AD168" i="6"/>
  <c r="AE168" i="6"/>
  <c r="AE142" i="6"/>
  <c r="AD142" i="6"/>
  <c r="AD293" i="6"/>
  <c r="AE293" i="6"/>
  <c r="AB119" i="6"/>
  <c r="AA119" i="6"/>
  <c r="AB110" i="6"/>
  <c r="AA110" i="6"/>
  <c r="AE40" i="6"/>
  <c r="AD40" i="6"/>
  <c r="AE297" i="6"/>
  <c r="AD297" i="6"/>
  <c r="AD198" i="6"/>
  <c r="AE198" i="6"/>
  <c r="AA200" i="6"/>
  <c r="AB200" i="6"/>
  <c r="AA307" i="6"/>
  <c r="AB307" i="6"/>
  <c r="AA338" i="6"/>
  <c r="AB338" i="6"/>
  <c r="AD100" i="6"/>
  <c r="AE100" i="6"/>
  <c r="AE238" i="6"/>
  <c r="AD238" i="6"/>
  <c r="AA135" i="6"/>
  <c r="AB135" i="6"/>
  <c r="AA164" i="6"/>
  <c r="AB164" i="6"/>
  <c r="AE144" i="6"/>
  <c r="AD144" i="6"/>
  <c r="AA132" i="6"/>
  <c r="AB132" i="6"/>
  <c r="AE105" i="6"/>
  <c r="AD105" i="6"/>
  <c r="AD241" i="6"/>
  <c r="AE241" i="6"/>
  <c r="AE80" i="6"/>
  <c r="AD80" i="6"/>
  <c r="AE220" i="6"/>
  <c r="AD220" i="6"/>
  <c r="AD212" i="6"/>
  <c r="AE212" i="6"/>
  <c r="AD159" i="6"/>
  <c r="AE159" i="6"/>
  <c r="AE207" i="6"/>
  <c r="AD207" i="6"/>
  <c r="AB326" i="6"/>
  <c r="AA326" i="6"/>
  <c r="AA64" i="6"/>
  <c r="AB64" i="6"/>
  <c r="AA353" i="6"/>
  <c r="AB353" i="6"/>
  <c r="AD261" i="6"/>
  <c r="AE261" i="6"/>
  <c r="AE179" i="6"/>
  <c r="AD179" i="6"/>
  <c r="AD222" i="6"/>
  <c r="AE222" i="6"/>
  <c r="AB91" i="6"/>
  <c r="AA91" i="6"/>
  <c r="AE129" i="6"/>
  <c r="AD129" i="6"/>
  <c r="AD229" i="6"/>
  <c r="AE229" i="6"/>
  <c r="AB206" i="6"/>
  <c r="AA206" i="6"/>
  <c r="AE124" i="6"/>
  <c r="AD124" i="6"/>
  <c r="AB194" i="6"/>
  <c r="AA194" i="6"/>
  <c r="AA182" i="6"/>
  <c r="AB182" i="6"/>
  <c r="AA34" i="6"/>
  <c r="AB34" i="6"/>
  <c r="AA257" i="6"/>
  <c r="AB257" i="6"/>
  <c r="AD141" i="6"/>
  <c r="AE141" i="6"/>
  <c r="AA184" i="6"/>
  <c r="AB184" i="6"/>
  <c r="AE127" i="6"/>
  <c r="AD127" i="6"/>
  <c r="AE148" i="6"/>
  <c r="AD148" i="6"/>
  <c r="AE167" i="6"/>
  <c r="AD167" i="6"/>
  <c r="AE354" i="6"/>
  <c r="AD354" i="6"/>
  <c r="AB191" i="6"/>
  <c r="AA191" i="6"/>
  <c r="AE177" i="6"/>
  <c r="AD177" i="6"/>
  <c r="AA157" i="6"/>
  <c r="AB157" i="6"/>
  <c r="AE89" i="6"/>
  <c r="AD89" i="6"/>
  <c r="AA22" i="6"/>
  <c r="AB22" i="6"/>
  <c r="AE228" i="6"/>
  <c r="AD228" i="6"/>
  <c r="AD328" i="6"/>
  <c r="AE328" i="6"/>
  <c r="AB151" i="6"/>
  <c r="AA151" i="6"/>
  <c r="AA33" i="6"/>
  <c r="AB33" i="6"/>
  <c r="AD189" i="6"/>
  <c r="AE189" i="6"/>
  <c r="AD286" i="6"/>
  <c r="AE286" i="6"/>
  <c r="AE169" i="6"/>
  <c r="AD169" i="6"/>
  <c r="AB269" i="6"/>
  <c r="AA269" i="6"/>
  <c r="AD246" i="6"/>
  <c r="AE246" i="6"/>
  <c r="AD268" i="6"/>
  <c r="AE268" i="6"/>
  <c r="AD319" i="6"/>
  <c r="AE319" i="6"/>
  <c r="AE195" i="6"/>
  <c r="AD195" i="6"/>
  <c r="AB106" i="6"/>
  <c r="AA106" i="6"/>
  <c r="AB94" i="6"/>
  <c r="AA94" i="6"/>
  <c r="AD161" i="6"/>
  <c r="AE161" i="6"/>
  <c r="AD57" i="6"/>
  <c r="AE57" i="6"/>
  <c r="AD139" i="6"/>
  <c r="AE139" i="6"/>
  <c r="AA95" i="6"/>
  <c r="AB95" i="6"/>
  <c r="AA113" i="6"/>
  <c r="AB113" i="6"/>
  <c r="AA311" i="6"/>
  <c r="AB311" i="6"/>
  <c r="AA35" i="6"/>
  <c r="AB35" i="6"/>
  <c r="AB72" i="6"/>
  <c r="AA72" i="6"/>
  <c r="AB295" i="6"/>
  <c r="AA295" i="6"/>
  <c r="AD29" i="6"/>
  <c r="AE29" i="6"/>
  <c r="AD121" i="6"/>
  <c r="AE121" i="6"/>
  <c r="AE172" i="6"/>
  <c r="AD172" i="6"/>
  <c r="AE242" i="6"/>
  <c r="AD242" i="6"/>
  <c r="AA351" i="6"/>
  <c r="AB351" i="6"/>
  <c r="AD325" i="6"/>
  <c r="AE325" i="6"/>
  <c r="K219" i="4"/>
  <c r="L219" i="4" s="1"/>
  <c r="AE154" i="6"/>
  <c r="AD154" i="6"/>
  <c r="AB111" i="6"/>
  <c r="AA111" i="6"/>
  <c r="AB298" i="6"/>
  <c r="AA298" i="6"/>
  <c r="AD239" i="6"/>
  <c r="AE239" i="6"/>
  <c r="AD343" i="6"/>
  <c r="AE343" i="6"/>
  <c r="AE302" i="6"/>
  <c r="AD302" i="6"/>
  <c r="AB334" i="6"/>
  <c r="AA334" i="6"/>
  <c r="AA318" i="6"/>
  <c r="AB318" i="6"/>
  <c r="AE138" i="6"/>
  <c r="AD138" i="6"/>
  <c r="AE117" i="6"/>
  <c r="AD117" i="6"/>
  <c r="AD74" i="6"/>
  <c r="AE74" i="6"/>
  <c r="AE340" i="6"/>
  <c r="AD340" i="6"/>
  <c r="AB303" i="6"/>
  <c r="AA303" i="6"/>
  <c r="AE58" i="6"/>
  <c r="AD58" i="6"/>
  <c r="AA97" i="6"/>
  <c r="AB97" i="6"/>
  <c r="AD282" i="6"/>
  <c r="AE282" i="6"/>
  <c r="AE205" i="6"/>
  <c r="AD205" i="6"/>
  <c r="AE224" i="6"/>
  <c r="AD224" i="6"/>
  <c r="AB140" i="6"/>
  <c r="AA140" i="6"/>
  <c r="AB120" i="6"/>
  <c r="AA120" i="6"/>
  <c r="AD180" i="6"/>
  <c r="AE180" i="6"/>
  <c r="AD77" i="6"/>
  <c r="AE77" i="6"/>
  <c r="AE25" i="6"/>
  <c r="AD25" i="6"/>
  <c r="AE39" i="6"/>
  <c r="AD39" i="6"/>
  <c r="AD324" i="6"/>
  <c r="AE324" i="6"/>
  <c r="AD145" i="6"/>
  <c r="AE145" i="6"/>
  <c r="AD202" i="6"/>
  <c r="AE202" i="6"/>
  <c r="AA82" i="6"/>
  <c r="AB82" i="6"/>
  <c r="AE188" i="6"/>
  <c r="AD188" i="6"/>
  <c r="K81" i="4"/>
  <c r="L81" i="4" s="1"/>
  <c r="K173" i="4"/>
  <c r="L173" i="4" s="1"/>
  <c r="AE36" i="6"/>
  <c r="AD36" i="6"/>
  <c r="K87" i="4"/>
  <c r="L87" i="4" s="1"/>
  <c r="K120" i="4"/>
  <c r="L120" i="4" s="1"/>
  <c r="AD187" i="6"/>
  <c r="AE187" i="6"/>
  <c r="AE290" i="6"/>
  <c r="AD290" i="6"/>
  <c r="K30" i="4"/>
  <c r="P30" i="4" s="1"/>
  <c r="AE231" i="6"/>
  <c r="AD231" i="6"/>
  <c r="AE347" i="6"/>
  <c r="AD347" i="6"/>
  <c r="AD235" i="6"/>
  <c r="AE235" i="6"/>
  <c r="AD208" i="6"/>
  <c r="AE208" i="6"/>
  <c r="K326" i="4"/>
  <c r="L326" i="4" s="1"/>
  <c r="K280" i="4"/>
  <c r="P280" i="4" s="1"/>
  <c r="K249" i="4"/>
  <c r="P249" i="4" s="1"/>
  <c r="AE104" i="6"/>
  <c r="AD104" i="6"/>
  <c r="K156" i="4"/>
  <c r="P156" i="4" s="1"/>
  <c r="K47" i="4"/>
  <c r="L47" i="4" s="1"/>
  <c r="K55" i="4"/>
  <c r="P55" i="4" s="1"/>
  <c r="AE277" i="6"/>
  <c r="AD277" i="6"/>
  <c r="K148" i="4"/>
  <c r="P148" i="4" s="1"/>
  <c r="K199" i="4"/>
  <c r="P199" i="4" s="1"/>
  <c r="K169" i="4"/>
  <c r="L169" i="4" s="1"/>
  <c r="AE162" i="6"/>
  <c r="AD162" i="6"/>
  <c r="AD352" i="6"/>
  <c r="AE352" i="6"/>
  <c r="K213" i="4"/>
  <c r="P213" i="4" s="1"/>
  <c r="K304" i="4"/>
  <c r="P304" i="4" s="1"/>
  <c r="AD98" i="6"/>
  <c r="AE98" i="6"/>
  <c r="AD335" i="6"/>
  <c r="AE335" i="6"/>
  <c r="AD337" i="6"/>
  <c r="AE337" i="6"/>
  <c r="AD358" i="6"/>
  <c r="AE358" i="6"/>
  <c r="K52" i="4"/>
  <c r="L52" i="4" s="1"/>
  <c r="K150" i="4"/>
  <c r="L150" i="4" s="1"/>
  <c r="K324" i="4"/>
  <c r="L324" i="4" s="1"/>
  <c r="K325" i="4"/>
  <c r="L325" i="4" s="1"/>
  <c r="K79" i="4"/>
  <c r="L79" i="4" s="1"/>
  <c r="K285" i="4"/>
  <c r="L285" i="4" s="1"/>
  <c r="K77" i="4"/>
  <c r="L77" i="4" s="1"/>
  <c r="K296" i="4"/>
  <c r="P296" i="4" s="1"/>
  <c r="K25" i="4"/>
  <c r="L25" i="4" s="1"/>
  <c r="K103" i="4"/>
  <c r="P103" i="4" s="1"/>
  <c r="K33" i="4"/>
  <c r="L33" i="4" s="1"/>
  <c r="K235" i="4"/>
  <c r="L235" i="4" s="1"/>
  <c r="K220" i="4"/>
  <c r="P220" i="4" s="1"/>
  <c r="K59" i="4"/>
  <c r="P59" i="4" s="1"/>
  <c r="K177" i="4"/>
  <c r="P177" i="4" s="1"/>
  <c r="K337" i="4"/>
  <c r="P337" i="4" s="1"/>
  <c r="K259" i="4"/>
  <c r="L259" i="4" s="1"/>
  <c r="K330" i="4"/>
  <c r="L330" i="4" s="1"/>
  <c r="K108" i="4"/>
  <c r="L108" i="4" s="1"/>
  <c r="K151" i="4"/>
  <c r="P151" i="4" s="1"/>
  <c r="K76" i="4"/>
  <c r="P76" i="4" s="1"/>
  <c r="K186" i="4"/>
  <c r="L186" i="4" s="1"/>
  <c r="K209" i="4"/>
  <c r="L209" i="4" s="1"/>
  <c r="K230" i="4"/>
  <c r="P230" i="4" s="1"/>
  <c r="K188" i="4"/>
  <c r="P188" i="4" s="1"/>
  <c r="K307" i="4"/>
  <c r="L307" i="4" s="1"/>
  <c r="K256" i="4"/>
  <c r="P256" i="4" s="1"/>
  <c r="K84" i="4"/>
  <c r="P84" i="4" s="1"/>
  <c r="K54" i="4"/>
  <c r="L54" i="4" s="1"/>
  <c r="K239" i="4"/>
  <c r="L239" i="4" s="1"/>
  <c r="K140" i="4"/>
  <c r="L140" i="4" s="1"/>
  <c r="K323" i="4"/>
  <c r="P323" i="4" s="1"/>
  <c r="K202" i="4"/>
  <c r="L202" i="4" s="1"/>
  <c r="K48" i="4"/>
  <c r="L48" i="4" s="1"/>
  <c r="K316" i="4"/>
  <c r="P316" i="4" s="1"/>
  <c r="K328" i="4"/>
  <c r="P328" i="4" s="1"/>
  <c r="K115" i="4"/>
  <c r="L115" i="4" s="1"/>
  <c r="K339" i="4"/>
  <c r="P339" i="4" s="1"/>
  <c r="K170" i="4"/>
  <c r="L170" i="4" s="1"/>
  <c r="K171" i="4"/>
  <c r="P171" i="4" s="1"/>
  <c r="K238" i="4"/>
  <c r="L238" i="4" s="1"/>
  <c r="K29" i="4"/>
  <c r="L29" i="4" s="1"/>
  <c r="K204" i="4"/>
  <c r="P204" i="4" s="1"/>
  <c r="K271" i="4"/>
  <c r="L271" i="4" s="1"/>
  <c r="K305" i="4"/>
  <c r="L305" i="4" s="1"/>
  <c r="K28" i="4"/>
  <c r="L28" i="4" s="1"/>
  <c r="K227" i="4"/>
  <c r="P227" i="4" s="1"/>
  <c r="K192" i="4"/>
  <c r="L192" i="4" s="1"/>
  <c r="K89" i="4"/>
  <c r="P89" i="4" s="1"/>
  <c r="K143" i="4"/>
  <c r="P143" i="4" s="1"/>
  <c r="K290" i="4"/>
  <c r="L290" i="4" s="1"/>
  <c r="K49" i="4"/>
  <c r="L49" i="4" s="1"/>
  <c r="K252" i="4"/>
  <c r="L252" i="4" s="1"/>
  <c r="K201" i="4"/>
  <c r="L201" i="4" s="1"/>
  <c r="K300" i="4"/>
  <c r="L300" i="4" s="1"/>
  <c r="K214" i="4"/>
  <c r="P214" i="4" s="1"/>
  <c r="K269" i="4"/>
  <c r="P269" i="4" s="1"/>
  <c r="K278" i="4"/>
  <c r="L278" i="4" s="1"/>
  <c r="K329" i="4"/>
  <c r="P329" i="4" s="1"/>
  <c r="K224" i="4"/>
  <c r="L224" i="4" s="1"/>
  <c r="K36" i="4"/>
  <c r="P36" i="4" s="1"/>
  <c r="K232" i="4"/>
  <c r="P232" i="4" s="1"/>
  <c r="K119" i="4"/>
  <c r="L119" i="4" s="1"/>
  <c r="K78" i="4"/>
  <c r="L78" i="4" s="1"/>
  <c r="K123" i="4"/>
  <c r="P123" i="4" s="1"/>
  <c r="K302" i="4"/>
  <c r="L302" i="4" s="1"/>
  <c r="K58" i="4"/>
  <c r="P58" i="4" s="1"/>
  <c r="K122" i="4"/>
  <c r="L122" i="4" s="1"/>
  <c r="K223" i="4"/>
  <c r="P223" i="4" s="1"/>
  <c r="K99" i="4"/>
  <c r="P99" i="4" s="1"/>
  <c r="K157" i="4"/>
  <c r="P157" i="4" s="1"/>
  <c r="K130" i="4"/>
  <c r="P130" i="4" s="1"/>
  <c r="K237" i="4"/>
  <c r="P237" i="4" s="1"/>
  <c r="K45" i="4"/>
  <c r="P45" i="4" s="1"/>
  <c r="K109" i="4"/>
  <c r="P109" i="4" s="1"/>
  <c r="K34" i="4"/>
  <c r="P34" i="4" s="1"/>
  <c r="K168" i="4"/>
  <c r="L168" i="4" s="1"/>
  <c r="K274" i="4"/>
  <c r="L274" i="4" s="1"/>
  <c r="K113" i="4"/>
  <c r="L113" i="4" s="1"/>
  <c r="K264" i="4"/>
  <c r="P264" i="4" s="1"/>
  <c r="K258" i="4"/>
  <c r="P258" i="4" s="1"/>
  <c r="K178" i="4"/>
  <c r="L178" i="4" s="1"/>
  <c r="K129" i="4"/>
  <c r="L129" i="4" s="1"/>
  <c r="K159" i="4"/>
  <c r="P159" i="4" s="1"/>
  <c r="K118" i="4"/>
  <c r="P118" i="4" s="1"/>
  <c r="K131" i="4"/>
  <c r="P131" i="4" s="1"/>
  <c r="K282" i="4"/>
  <c r="P282" i="4" s="1"/>
  <c r="K222" i="4"/>
  <c r="L222" i="4" s="1"/>
  <c r="K275" i="4"/>
  <c r="L275" i="4" s="1"/>
  <c r="K301" i="4"/>
  <c r="P301" i="4" s="1"/>
  <c r="K221" i="4"/>
  <c r="P221" i="4" s="1"/>
  <c r="K146" i="4"/>
  <c r="L146" i="4" s="1"/>
  <c r="K196" i="4"/>
  <c r="P196" i="4" s="1"/>
  <c r="K72" i="4"/>
  <c r="L72" i="4" s="1"/>
  <c r="K114" i="4"/>
  <c r="P114" i="4" s="1"/>
  <c r="K144" i="4"/>
  <c r="P144" i="4" s="1"/>
  <c r="K172" i="4"/>
  <c r="P172" i="4" s="1"/>
  <c r="K147" i="4"/>
  <c r="P147" i="4" s="1"/>
  <c r="K217" i="4"/>
  <c r="P217" i="4" s="1"/>
  <c r="K281" i="4"/>
  <c r="P281" i="4" s="1"/>
  <c r="K70" i="4"/>
  <c r="P70" i="4" s="1"/>
  <c r="K187" i="4"/>
  <c r="P187" i="4" s="1"/>
  <c r="K247" i="4"/>
  <c r="P247" i="4" s="1"/>
  <c r="K198" i="4"/>
  <c r="P198" i="4" s="1"/>
  <c r="K276" i="4"/>
  <c r="L276" i="4" s="1"/>
  <c r="K312" i="4"/>
  <c r="P312" i="4" s="1"/>
  <c r="K203" i="4"/>
  <c r="P203" i="4" s="1"/>
  <c r="K191" i="4"/>
  <c r="P191" i="4" s="1"/>
  <c r="K226" i="4"/>
  <c r="P226" i="4" s="1"/>
  <c r="K38" i="4"/>
  <c r="L38" i="4" s="1"/>
  <c r="K68" i="4"/>
  <c r="P68" i="4" s="1"/>
  <c r="K64" i="4"/>
  <c r="L64" i="4" s="1"/>
  <c r="K152" i="4"/>
  <c r="L152" i="4" s="1"/>
  <c r="K180" i="4"/>
  <c r="L180" i="4" s="1"/>
  <c r="K327" i="4"/>
  <c r="P327" i="4" s="1"/>
  <c r="K93" i="4"/>
  <c r="L93" i="4" s="1"/>
  <c r="K183" i="4"/>
  <c r="L183" i="4" s="1"/>
  <c r="K134" i="4"/>
  <c r="P134" i="4" s="1"/>
  <c r="K107" i="4"/>
  <c r="P107" i="4" s="1"/>
  <c r="K153" i="4"/>
  <c r="L153" i="4" s="1"/>
  <c r="K126" i="4"/>
  <c r="P126" i="4" s="1"/>
  <c r="K245" i="4"/>
  <c r="P245" i="4" s="1"/>
  <c r="K179" i="4"/>
  <c r="P179" i="4" s="1"/>
  <c r="K262" i="4"/>
  <c r="L262" i="4" s="1"/>
  <c r="K332" i="4"/>
  <c r="P332" i="4" s="1"/>
  <c r="K88" i="4"/>
  <c r="L88" i="4" s="1"/>
  <c r="K335" i="4"/>
  <c r="L335" i="4" s="1"/>
  <c r="K73" i="4"/>
  <c r="P73" i="4" s="1"/>
  <c r="K37" i="4"/>
  <c r="P37" i="4" s="1"/>
  <c r="K106" i="4"/>
  <c r="P106" i="4" s="1"/>
  <c r="K110" i="4"/>
  <c r="L110" i="4" s="1"/>
  <c r="K289" i="4"/>
  <c r="L289" i="4" s="1"/>
  <c r="K272" i="4"/>
  <c r="L272" i="4" s="1"/>
  <c r="K65" i="4"/>
  <c r="L65" i="4" s="1"/>
  <c r="K206" i="4"/>
  <c r="P206" i="4" s="1"/>
  <c r="K174" i="4"/>
  <c r="P174" i="4" s="1"/>
  <c r="K91" i="4"/>
  <c r="L91" i="4" s="1"/>
  <c r="K116" i="4"/>
  <c r="P116" i="4" s="1"/>
  <c r="K319" i="4"/>
  <c r="L319" i="4" s="1"/>
  <c r="K66" i="4"/>
  <c r="L66" i="4" s="1"/>
  <c r="K44" i="4"/>
  <c r="L44" i="4" s="1"/>
  <c r="K263" i="4"/>
  <c r="P263" i="4" s="1"/>
  <c r="K62" i="4"/>
  <c r="P62" i="4" s="1"/>
  <c r="K286" i="4"/>
  <c r="L286" i="4" s="1"/>
  <c r="K75" i="4"/>
  <c r="P75" i="4" s="1"/>
  <c r="K242" i="4"/>
  <c r="P242" i="4" s="1"/>
  <c r="K336" i="4"/>
  <c r="P336" i="4" s="1"/>
  <c r="K244" i="4"/>
  <c r="L244" i="4" s="1"/>
  <c r="K46" i="4"/>
  <c r="P46" i="4" s="1"/>
  <c r="K98" i="4"/>
  <c r="P98" i="4" s="1"/>
  <c r="K261" i="4"/>
  <c r="P261" i="4" s="1"/>
  <c r="K137" i="4"/>
  <c r="P137" i="4" s="1"/>
  <c r="K42" i="4"/>
  <c r="P42" i="4" s="1"/>
  <c r="K215" i="4"/>
  <c r="L215" i="4" s="1"/>
  <c r="K95" i="4"/>
  <c r="L95" i="4" s="1"/>
  <c r="K21" i="4"/>
  <c r="L21" i="4" s="1"/>
  <c r="K135" i="4"/>
  <c r="P135" i="4" s="1"/>
  <c r="K268" i="4"/>
  <c r="L268" i="4" s="1"/>
  <c r="K270" i="4"/>
  <c r="L270" i="4" s="1"/>
  <c r="K277" i="4"/>
  <c r="L277" i="4" s="1"/>
  <c r="K22" i="4"/>
  <c r="P22" i="4" s="1"/>
  <c r="K255" i="4"/>
  <c r="L255" i="4" s="1"/>
  <c r="K236" i="4"/>
  <c r="P236" i="4" s="1"/>
  <c r="K318" i="4"/>
  <c r="L318" i="4" s="1"/>
  <c r="K128" i="4"/>
  <c r="P128" i="4" s="1"/>
  <c r="K311" i="4"/>
  <c r="P311" i="4" s="1"/>
  <c r="K194" i="4"/>
  <c r="L194" i="4" s="1"/>
  <c r="K228" i="4"/>
  <c r="L228" i="4" s="1"/>
  <c r="K200" i="4"/>
  <c r="P200" i="4" s="1"/>
  <c r="K67" i="4"/>
  <c r="L67" i="4" s="1"/>
  <c r="K105" i="4"/>
  <c r="L105" i="4" s="1"/>
  <c r="K233" i="4"/>
  <c r="L233" i="4" s="1"/>
  <c r="K306" i="4"/>
  <c r="L306" i="4" s="1"/>
  <c r="K102" i="4"/>
  <c r="L102" i="4" s="1"/>
  <c r="K234" i="4"/>
  <c r="L234" i="4" s="1"/>
  <c r="K253" i="4"/>
  <c r="P253" i="4" s="1"/>
  <c r="K158" i="4"/>
  <c r="L158" i="4" s="1"/>
  <c r="K205" i="4"/>
  <c r="P205" i="4" s="1"/>
  <c r="K248" i="4"/>
  <c r="P248" i="4" s="1"/>
  <c r="K100" i="4"/>
  <c r="P100" i="4" s="1"/>
  <c r="K101" i="4"/>
  <c r="L101" i="4" s="1"/>
  <c r="K127" i="4"/>
  <c r="L127" i="4" s="1"/>
  <c r="K50" i="4"/>
  <c r="L50" i="4" s="1"/>
  <c r="K40" i="4"/>
  <c r="L40" i="4" s="1"/>
  <c r="K139" i="4"/>
  <c r="P139" i="4" s="1"/>
  <c r="K27" i="4"/>
  <c r="L27" i="4" s="1"/>
  <c r="K26" i="4"/>
  <c r="L26" i="4" s="1"/>
  <c r="K86" i="4"/>
  <c r="L86" i="4" s="1"/>
  <c r="K257" i="4"/>
  <c r="L257" i="4" s="1"/>
  <c r="K291" i="4"/>
  <c r="P291" i="4" s="1"/>
  <c r="K141" i="4"/>
  <c r="P141" i="4" s="1"/>
  <c r="K231" i="4"/>
  <c r="P231" i="4" s="1"/>
  <c r="K162" i="4"/>
  <c r="L162" i="4" s="1"/>
  <c r="K294" i="4"/>
  <c r="P294" i="4" s="1"/>
  <c r="K161" i="4"/>
  <c r="P161" i="4" s="1"/>
  <c r="K90" i="4"/>
  <c r="P90" i="4" s="1"/>
  <c r="K83" i="4"/>
  <c r="P83" i="4" s="1"/>
  <c r="K94" i="4"/>
  <c r="P94" i="4" s="1"/>
  <c r="K295" i="4"/>
  <c r="P295" i="4" s="1"/>
  <c r="K298" i="4"/>
  <c r="L298" i="4" s="1"/>
  <c r="K195" i="4"/>
  <c r="P195" i="4" s="1"/>
  <c r="K322" i="4"/>
  <c r="P322" i="4" s="1"/>
  <c r="K303" i="4"/>
  <c r="L303" i="4" s="1"/>
  <c r="K145" i="4"/>
  <c r="L145" i="4" s="1"/>
  <c r="K97" i="4"/>
  <c r="P97" i="4" s="1"/>
  <c r="K111" i="4"/>
  <c r="L111" i="4" s="1"/>
  <c r="K265" i="4"/>
  <c r="L265" i="4" s="1"/>
  <c r="K288" i="4"/>
  <c r="L288" i="4" s="1"/>
  <c r="K197" i="4"/>
  <c r="L197" i="4" s="1"/>
  <c r="K163" i="4"/>
  <c r="P163" i="4" s="1"/>
  <c r="K165" i="4"/>
  <c r="L165" i="4" s="1"/>
  <c r="K207" i="4"/>
  <c r="P207" i="4" s="1"/>
  <c r="K216" i="4"/>
  <c r="L216" i="4" s="1"/>
  <c r="K155" i="4"/>
  <c r="L155" i="4" s="1"/>
  <c r="K181" i="4"/>
  <c r="L181" i="4" s="1"/>
  <c r="K167" i="4"/>
  <c r="L167" i="4" s="1"/>
  <c r="K80" i="4"/>
  <c r="P80" i="4" s="1"/>
  <c r="K333" i="4"/>
  <c r="P333" i="4" s="1"/>
  <c r="K283" i="4"/>
  <c r="P283" i="4" s="1"/>
  <c r="K24" i="4"/>
  <c r="P24" i="4" s="1"/>
  <c r="K71" i="4"/>
  <c r="L71" i="4" s="1"/>
  <c r="K299" i="4"/>
  <c r="P299" i="4" s="1"/>
  <c r="K218" i="4"/>
  <c r="P218" i="4" s="1"/>
  <c r="K320" i="4"/>
  <c r="L320" i="4" s="1"/>
  <c r="K125" i="4"/>
  <c r="P125" i="4" s="1"/>
  <c r="K74" i="4"/>
  <c r="L74" i="4" s="1"/>
  <c r="K31" i="4"/>
  <c r="L31" i="4" s="1"/>
  <c r="K117" i="4"/>
  <c r="L117" i="4" s="1"/>
  <c r="K154" i="4"/>
  <c r="L154" i="4" s="1"/>
  <c r="K243" i="4"/>
  <c r="L243" i="4" s="1"/>
  <c r="K35" i="4"/>
  <c r="P35" i="4" s="1"/>
  <c r="K308" i="4"/>
  <c r="L308" i="4" s="1"/>
  <c r="K193" i="4"/>
  <c r="P193" i="4" s="1"/>
  <c r="K56" i="4"/>
  <c r="L56" i="4" s="1"/>
  <c r="K297" i="4"/>
  <c r="P297" i="4" s="1"/>
  <c r="K96" i="4"/>
  <c r="P96" i="4" s="1"/>
  <c r="K124" i="4"/>
  <c r="P124" i="4" s="1"/>
  <c r="K121" i="4"/>
  <c r="P121" i="4" s="1"/>
  <c r="K321" i="4"/>
  <c r="P321" i="4" s="1"/>
  <c r="K334" i="4"/>
  <c r="P334" i="4" s="1"/>
  <c r="K138" i="4"/>
  <c r="L138" i="4" s="1"/>
  <c r="K293" i="4"/>
  <c r="P293" i="4" s="1"/>
  <c r="K225" i="4"/>
  <c r="P225" i="4" s="1"/>
  <c r="K314" i="4"/>
  <c r="P314" i="4" s="1"/>
  <c r="K317" i="4"/>
  <c r="P317" i="4" s="1"/>
  <c r="K85" i="4"/>
  <c r="P85" i="4" s="1"/>
  <c r="K254" i="4"/>
  <c r="L254" i="4" s="1"/>
  <c r="K287" i="4"/>
  <c r="L287" i="4" s="1"/>
  <c r="K313" i="4"/>
  <c r="P313" i="4" s="1"/>
  <c r="K57" i="4"/>
  <c r="P57" i="4" s="1"/>
  <c r="K23" i="4"/>
  <c r="L23" i="4" s="1"/>
  <c r="K315" i="4"/>
  <c r="L315" i="4" s="1"/>
  <c r="K164" i="4"/>
  <c r="P164" i="4" s="1"/>
  <c r="K160" i="4"/>
  <c r="P160" i="4" s="1"/>
  <c r="K60" i="4"/>
  <c r="L60" i="4" s="1"/>
  <c r="K136" i="4"/>
  <c r="P136" i="4" s="1"/>
  <c r="K211" i="4"/>
  <c r="P211" i="4" s="1"/>
  <c r="K267" i="4"/>
  <c r="L267" i="4" s="1"/>
  <c r="K208" i="4"/>
  <c r="P208" i="4" s="1"/>
  <c r="K142" i="4"/>
  <c r="L142" i="4" s="1"/>
  <c r="K149" i="4"/>
  <c r="L149" i="4" s="1"/>
  <c r="K133" i="4"/>
  <c r="P133" i="4" s="1"/>
  <c r="K190" i="4"/>
  <c r="P190" i="4" s="1"/>
  <c r="K166" i="4"/>
  <c r="P166" i="4" s="1"/>
  <c r="K309" i="4"/>
  <c r="L309" i="4" s="1"/>
  <c r="K331" i="4"/>
  <c r="L331" i="4" s="1"/>
  <c r="K212" i="4"/>
  <c r="L212" i="4" s="1"/>
  <c r="K189" i="4"/>
  <c r="P189" i="4" s="1"/>
  <c r="K251" i="4"/>
  <c r="L251" i="4" s="1"/>
  <c r="K260" i="4"/>
  <c r="P260" i="4" s="1"/>
  <c r="K51" i="4"/>
  <c r="P51" i="4" s="1"/>
  <c r="K292" i="4"/>
  <c r="L292" i="4" s="1"/>
  <c r="K338" i="4"/>
  <c r="P338" i="4" s="1"/>
  <c r="K210" i="4"/>
  <c r="L210" i="4" s="1"/>
  <c r="K176" i="4"/>
  <c r="L176" i="4" s="1"/>
  <c r="K32" i="4"/>
  <c r="L32" i="4" s="1"/>
  <c r="K246" i="4"/>
  <c r="L246" i="4" s="1"/>
  <c r="K184" i="4"/>
  <c r="L184" i="4" s="1"/>
  <c r="K284" i="4"/>
  <c r="P284" i="4" s="1"/>
  <c r="K82" i="4"/>
  <c r="P82" i="4" s="1"/>
  <c r="K250" i="4"/>
  <c r="P250" i="4" s="1"/>
  <c r="K61" i="4"/>
  <c r="P61" i="4" s="1"/>
  <c r="K69" i="4"/>
  <c r="L69" i="4" s="1"/>
  <c r="K175" i="4"/>
  <c r="L175" i="4" s="1"/>
  <c r="K132" i="4"/>
  <c r="L132" i="4" s="1"/>
  <c r="K241" i="4"/>
  <c r="P241" i="4" s="1"/>
  <c r="K310" i="4"/>
  <c r="L310" i="4" s="1"/>
  <c r="K185" i="4"/>
  <c r="P185" i="4" s="1"/>
  <c r="K240" i="4"/>
  <c r="L240" i="4" s="1"/>
  <c r="K63" i="4"/>
  <c r="P63" i="4" s="1"/>
  <c r="K104" i="4"/>
  <c r="L104" i="4" s="1"/>
  <c r="K53" i="4"/>
  <c r="L53" i="4" s="1"/>
  <c r="K279" i="4"/>
  <c r="L279" i="4" s="1"/>
  <c r="K39" i="4"/>
  <c r="L39" i="4" s="1"/>
  <c r="K43" i="4"/>
  <c r="L43" i="4" s="1"/>
  <c r="K182" i="4"/>
  <c r="L182" i="4" s="1"/>
  <c r="K112" i="4"/>
  <c r="L112" i="4" s="1"/>
  <c r="K41" i="4"/>
  <c r="P41" i="4" s="1"/>
  <c r="P209" i="4" l="1"/>
  <c r="AE357" i="6"/>
  <c r="AD357" i="6"/>
  <c r="AE225" i="6"/>
  <c r="AD225" i="6"/>
  <c r="AD245" i="6"/>
  <c r="AE245" i="6"/>
  <c r="AE247" i="6"/>
  <c r="AD247" i="6"/>
  <c r="AD155" i="6"/>
  <c r="AE155" i="6"/>
  <c r="P335" i="4"/>
  <c r="P119" i="4"/>
  <c r="L249" i="4"/>
  <c r="L223" i="4"/>
  <c r="L304" i="4"/>
  <c r="L148" i="4"/>
  <c r="P120" i="4"/>
  <c r="P273" i="4"/>
  <c r="P173" i="4"/>
  <c r="P326" i="4"/>
  <c r="P79" i="4"/>
  <c r="L36" i="4"/>
  <c r="P285" i="4"/>
  <c r="L229" i="4"/>
  <c r="L99" i="4"/>
  <c r="P239" i="4"/>
  <c r="P28" i="4"/>
  <c r="L59" i="4"/>
  <c r="P186" i="4"/>
  <c r="P268" i="4"/>
  <c r="P115" i="4"/>
  <c r="P54" i="4"/>
  <c r="P305" i="4"/>
  <c r="P92" i="4"/>
  <c r="P183" i="4"/>
  <c r="P252" i="4"/>
  <c r="L97" i="4"/>
  <c r="L70" i="4"/>
  <c r="L196" i="4"/>
  <c r="L161" i="4"/>
  <c r="L55" i="4"/>
  <c r="L220" i="4"/>
  <c r="L118" i="4"/>
  <c r="L30" i="4"/>
  <c r="L76" i="4"/>
  <c r="P300" i="4"/>
  <c r="L107" i="4"/>
  <c r="L62" i="4"/>
  <c r="P113" i="4"/>
  <c r="L247" i="4"/>
  <c r="L236" i="4"/>
  <c r="P266" i="4"/>
  <c r="P81" i="4"/>
  <c r="L204" i="4"/>
  <c r="L24" i="4"/>
  <c r="P39" i="4"/>
  <c r="P306" i="4"/>
  <c r="P298" i="4"/>
  <c r="L83" i="4"/>
  <c r="P319" i="4"/>
  <c r="P222" i="4"/>
  <c r="P228" i="4"/>
  <c r="L280" i="4"/>
  <c r="L35" i="4"/>
  <c r="P194" i="4"/>
  <c r="P168" i="4"/>
  <c r="L256" i="4"/>
  <c r="L226" i="4"/>
  <c r="P153" i="4"/>
  <c r="L337" i="4"/>
  <c r="P192" i="4"/>
  <c r="L137" i="4"/>
  <c r="L323" i="4"/>
  <c r="L214" i="4"/>
  <c r="P286" i="4"/>
  <c r="L264" i="4"/>
  <c r="P219" i="4"/>
  <c r="L231" i="4"/>
  <c r="L171" i="4"/>
  <c r="L253" i="4"/>
  <c r="L73" i="4"/>
  <c r="L284" i="4"/>
  <c r="P287" i="4"/>
  <c r="L334" i="4"/>
  <c r="P320" i="4"/>
  <c r="P43" i="4"/>
  <c r="L295" i="4"/>
  <c r="L321" i="4"/>
  <c r="L51" i="4"/>
  <c r="L261" i="4"/>
  <c r="P181" i="4"/>
  <c r="P60" i="4"/>
  <c r="P101" i="4"/>
  <c r="P87" i="4"/>
  <c r="P254" i="4"/>
  <c r="P77" i="4"/>
  <c r="L157" i="4"/>
  <c r="L213" i="4"/>
  <c r="L241" i="4"/>
  <c r="P140" i="4"/>
  <c r="L227" i="4"/>
  <c r="L218" i="4"/>
  <c r="P50" i="4"/>
  <c r="P122" i="4"/>
  <c r="L68" i="4"/>
  <c r="L100" i="4"/>
  <c r="L191" i="4"/>
  <c r="P265" i="4"/>
  <c r="P53" i="4"/>
  <c r="L190" i="4"/>
  <c r="L282" i="4"/>
  <c r="P315" i="4"/>
  <c r="P234" i="4"/>
  <c r="P270" i="4"/>
  <c r="L177" i="4"/>
  <c r="P310" i="4"/>
  <c r="P243" i="4"/>
  <c r="L141" i="4"/>
  <c r="L114" i="4"/>
  <c r="L206" i="4"/>
  <c r="L134" i="4"/>
  <c r="P170" i="4"/>
  <c r="P233" i="4"/>
  <c r="L281" i="4"/>
  <c r="P71" i="4"/>
  <c r="L135" i="4"/>
  <c r="P44" i="4"/>
  <c r="P216" i="4"/>
  <c r="P91" i="4"/>
  <c r="L128" i="4"/>
  <c r="L46" i="4"/>
  <c r="L211" i="4"/>
  <c r="P257" i="4"/>
  <c r="L193" i="4"/>
  <c r="P158" i="4"/>
  <c r="L42" i="4"/>
  <c r="P132" i="4"/>
  <c r="P259" i="4"/>
  <c r="P25" i="4"/>
  <c r="P279" i="4"/>
  <c r="P149" i="4"/>
  <c r="L317" i="4"/>
  <c r="L139" i="4"/>
  <c r="L22" i="4"/>
  <c r="P246" i="4"/>
  <c r="L172" i="4"/>
  <c r="L199" i="4"/>
  <c r="P154" i="4"/>
  <c r="P238" i="4"/>
  <c r="P240" i="4"/>
  <c r="L164" i="4"/>
  <c r="P165" i="4"/>
  <c r="L75" i="4"/>
  <c r="L188" i="4"/>
  <c r="P202" i="4"/>
  <c r="L37" i="4"/>
  <c r="P162" i="4"/>
  <c r="L258" i="4"/>
  <c r="P52" i="4"/>
  <c r="P112" i="4"/>
  <c r="P251" i="4"/>
  <c r="L313" i="4"/>
  <c r="L124" i="4"/>
  <c r="L269" i="4"/>
  <c r="P309" i="4"/>
  <c r="L89" i="4"/>
  <c r="P27" i="4"/>
  <c r="L208" i="4"/>
  <c r="L297" i="4"/>
  <c r="P278" i="4"/>
  <c r="L82" i="4"/>
  <c r="L221" i="4"/>
  <c r="P33" i="4"/>
  <c r="L316" i="4"/>
  <c r="P129" i="4"/>
  <c r="P110" i="4"/>
  <c r="L329" i="4"/>
  <c r="L225" i="4"/>
  <c r="L283" i="4"/>
  <c r="P212" i="4"/>
  <c r="L336" i="4"/>
  <c r="P178" i="4"/>
  <c r="L156" i="4"/>
  <c r="L61" i="4"/>
  <c r="P104" i="4"/>
  <c r="P182" i="4"/>
  <c r="P48" i="4"/>
  <c r="P26" i="4"/>
  <c r="P290" i="4"/>
  <c r="P302" i="4"/>
  <c r="P267" i="4"/>
  <c r="L163" i="4"/>
  <c r="L205" i="4"/>
  <c r="P67" i="4"/>
  <c r="L103" i="4"/>
  <c r="L147" i="4"/>
  <c r="L41" i="4"/>
  <c r="P74" i="4"/>
  <c r="L333" i="4"/>
  <c r="L294" i="4"/>
  <c r="P150" i="4"/>
  <c r="P330" i="4"/>
  <c r="P331" i="4"/>
  <c r="L143" i="4"/>
  <c r="P56" i="4"/>
  <c r="L322" i="4"/>
  <c r="L242" i="4"/>
  <c r="L116" i="4"/>
  <c r="L45" i="4"/>
  <c r="L301" i="4"/>
  <c r="P307" i="4"/>
  <c r="P215" i="4"/>
  <c r="P29" i="4"/>
  <c r="P180" i="4"/>
  <c r="L63" i="4"/>
  <c r="P169" i="4"/>
  <c r="L57" i="4"/>
  <c r="L293" i="4"/>
  <c r="P255" i="4"/>
  <c r="P210" i="4"/>
  <c r="AD311" i="6"/>
  <c r="AE311" i="6"/>
  <c r="L189" i="4"/>
  <c r="L159" i="4"/>
  <c r="L90" i="4"/>
  <c r="L34" i="4"/>
  <c r="L338" i="4"/>
  <c r="P244" i="4"/>
  <c r="P224" i="4"/>
  <c r="L237" i="4"/>
  <c r="L126" i="4"/>
  <c r="P93" i="4"/>
  <c r="AD97" i="6"/>
  <c r="AE97" i="6"/>
  <c r="AE269" i="6"/>
  <c r="AD269" i="6"/>
  <c r="AE191" i="6"/>
  <c r="AD191" i="6"/>
  <c r="AE206" i="6"/>
  <c r="AD206" i="6"/>
  <c r="AD339" i="6"/>
  <c r="AE339" i="6"/>
  <c r="AD265" i="6"/>
  <c r="AE265" i="6"/>
  <c r="AD254" i="6"/>
  <c r="AE254" i="6"/>
  <c r="AE271" i="6"/>
  <c r="AD271" i="6"/>
  <c r="AD111" i="6"/>
  <c r="AE111" i="6"/>
  <c r="AD33" i="6"/>
  <c r="AE33" i="6"/>
  <c r="AE307" i="6"/>
  <c r="AD307" i="6"/>
  <c r="AD313" i="6"/>
  <c r="AE313" i="6"/>
  <c r="AE38" i="6"/>
  <c r="AD38" i="6"/>
  <c r="AD249" i="6"/>
  <c r="AE249" i="6"/>
  <c r="P175" i="4"/>
  <c r="P235" i="4"/>
  <c r="L314" i="4"/>
  <c r="L125" i="4"/>
  <c r="L207" i="4"/>
  <c r="P66" i="4"/>
  <c r="P325" i="4"/>
  <c r="P152" i="4"/>
  <c r="P276" i="4"/>
  <c r="AE295" i="6"/>
  <c r="AD295" i="6"/>
  <c r="AE151" i="6"/>
  <c r="AD151" i="6"/>
  <c r="AD326" i="6"/>
  <c r="AE326" i="6"/>
  <c r="AD110" i="6"/>
  <c r="AE110" i="6"/>
  <c r="AD116" i="6"/>
  <c r="AE116" i="6"/>
  <c r="AE263" i="6"/>
  <c r="AD263" i="6"/>
  <c r="AD28" i="6"/>
  <c r="AE28" i="6"/>
  <c r="AE237" i="6"/>
  <c r="AD237" i="6"/>
  <c r="AE288" i="6"/>
  <c r="AD288" i="6"/>
  <c r="AD349" i="6"/>
  <c r="AE349" i="6"/>
  <c r="AD275" i="6"/>
  <c r="AE275" i="6"/>
  <c r="AD272" i="6"/>
  <c r="AE272" i="6"/>
  <c r="AD289" i="6"/>
  <c r="AE289" i="6"/>
  <c r="AE22" i="6"/>
  <c r="AD22" i="6"/>
  <c r="AE34" i="6"/>
  <c r="AD34" i="6"/>
  <c r="AD135" i="6"/>
  <c r="AE135" i="6"/>
  <c r="AD71" i="6"/>
  <c r="AE71" i="6"/>
  <c r="AD299" i="6"/>
  <c r="AE299" i="6"/>
  <c r="AD149" i="6"/>
  <c r="AE149" i="6"/>
  <c r="P145" i="4"/>
  <c r="P318" i="4"/>
  <c r="AD303" i="6"/>
  <c r="AE303" i="6"/>
  <c r="AD113" i="6"/>
  <c r="AE113" i="6"/>
  <c r="AD184" i="6"/>
  <c r="AE184" i="6"/>
  <c r="AE182" i="6"/>
  <c r="AD182" i="6"/>
  <c r="AE132" i="6"/>
  <c r="AD132" i="6"/>
  <c r="AD200" i="6"/>
  <c r="AE200" i="6"/>
  <c r="AE136" i="6"/>
  <c r="AD136" i="6"/>
  <c r="AE217" i="6"/>
  <c r="AD217" i="6"/>
  <c r="AD52" i="6"/>
  <c r="AE52" i="6"/>
  <c r="AE236" i="6"/>
  <c r="AD236" i="6"/>
  <c r="AE60" i="6"/>
  <c r="AD60" i="6"/>
  <c r="AD55" i="6"/>
  <c r="AE55" i="6"/>
  <c r="L96" i="4"/>
  <c r="AE72" i="6"/>
  <c r="AD72" i="6"/>
  <c r="AE94" i="6"/>
  <c r="AD94" i="6"/>
  <c r="AD194" i="6"/>
  <c r="AE194" i="6"/>
  <c r="AE119" i="6"/>
  <c r="AD119" i="6"/>
  <c r="AE43" i="6"/>
  <c r="AD43" i="6"/>
  <c r="AD84" i="6"/>
  <c r="AE84" i="6"/>
  <c r="AD190" i="6"/>
  <c r="AE190" i="6"/>
  <c r="AE85" i="6"/>
  <c r="AD85" i="6"/>
  <c r="AE87" i="6"/>
  <c r="AD87" i="6"/>
  <c r="AE165" i="6"/>
  <c r="AD165" i="6"/>
  <c r="AE76" i="6"/>
  <c r="AD76" i="6"/>
  <c r="AD134" i="6"/>
  <c r="AE134" i="6"/>
  <c r="AD156" i="6"/>
  <c r="AE156" i="6"/>
  <c r="AE37" i="6"/>
  <c r="AD37" i="6"/>
  <c r="AD147" i="6"/>
  <c r="AE147" i="6"/>
  <c r="P47" i="4"/>
  <c r="P32" i="4"/>
  <c r="L80" i="4"/>
  <c r="L200" i="4"/>
  <c r="P271" i="4"/>
  <c r="L84" i="4"/>
  <c r="L151" i="4"/>
  <c r="L328" i="4"/>
  <c r="P289" i="4"/>
  <c r="P262" i="4"/>
  <c r="AD120" i="6"/>
  <c r="AE120" i="6"/>
  <c r="AE95" i="6"/>
  <c r="AD95" i="6"/>
  <c r="AD157" i="6"/>
  <c r="AE157" i="6"/>
  <c r="AD193" i="6"/>
  <c r="AE193" i="6"/>
  <c r="AD107" i="6"/>
  <c r="AE107" i="6"/>
  <c r="AE59" i="6"/>
  <c r="AD59" i="6"/>
  <c r="AD131" i="6"/>
  <c r="AE131" i="6"/>
  <c r="AE214" i="6"/>
  <c r="AD214" i="6"/>
  <c r="AD262" i="6"/>
  <c r="AE262" i="6"/>
  <c r="AD232" i="6"/>
  <c r="AE232" i="6"/>
  <c r="AE351" i="6"/>
  <c r="AD351" i="6"/>
  <c r="AE137" i="6"/>
  <c r="AD137" i="6"/>
  <c r="L250" i="4"/>
  <c r="P142" i="4"/>
  <c r="P138" i="4"/>
  <c r="P117" i="4"/>
  <c r="P197" i="4"/>
  <c r="L195" i="4"/>
  <c r="P86" i="4"/>
  <c r="P21" i="4"/>
  <c r="P146" i="4"/>
  <c r="P275" i="4"/>
  <c r="P49" i="4"/>
  <c r="L123" i="4"/>
  <c r="AD82" i="6"/>
  <c r="AE82" i="6"/>
  <c r="AD318" i="6"/>
  <c r="AE318" i="6"/>
  <c r="AD106" i="6"/>
  <c r="AE106" i="6"/>
  <c r="AE91" i="6"/>
  <c r="AD91" i="6"/>
  <c r="AD227" i="6"/>
  <c r="AE227" i="6"/>
  <c r="AE219" i="6"/>
  <c r="AD219" i="6"/>
  <c r="AE255" i="6"/>
  <c r="AD255" i="6"/>
  <c r="AD259" i="6"/>
  <c r="AE259" i="6"/>
  <c r="AD166" i="6"/>
  <c r="AE166" i="6"/>
  <c r="AE64" i="6"/>
  <c r="AD64" i="6"/>
  <c r="AE46" i="6"/>
  <c r="AD46" i="6"/>
  <c r="AD140" i="6"/>
  <c r="AE140" i="6"/>
  <c r="AD334" i="6"/>
  <c r="AE334" i="6"/>
  <c r="AD298" i="6"/>
  <c r="AE298" i="6"/>
  <c r="AE35" i="6"/>
  <c r="AD35" i="6"/>
  <c r="AE257" i="6"/>
  <c r="AD257" i="6"/>
  <c r="AE353" i="6"/>
  <c r="AD353" i="6"/>
  <c r="AE164" i="6"/>
  <c r="AD164" i="6"/>
  <c r="AE338" i="6"/>
  <c r="AD338" i="6"/>
  <c r="AD284" i="6"/>
  <c r="AE284" i="6"/>
  <c r="AD291" i="6"/>
  <c r="AE291" i="6"/>
  <c r="AE175" i="6"/>
  <c r="AD175" i="6"/>
  <c r="AE181" i="6"/>
  <c r="AD181" i="6"/>
  <c r="AE285" i="6"/>
  <c r="AD285" i="6"/>
  <c r="AE294" i="6"/>
  <c r="AD294" i="6"/>
  <c r="AE332" i="6"/>
  <c r="AD332" i="6"/>
  <c r="L106" i="4"/>
  <c r="L245" i="4"/>
  <c r="L299" i="4"/>
  <c r="L311" i="4"/>
  <c r="L131" i="4"/>
  <c r="P65" i="4"/>
  <c r="L312" i="4"/>
  <c r="P176" i="4"/>
  <c r="P324" i="4"/>
  <c r="L136" i="4"/>
  <c r="P288" i="4"/>
  <c r="L296" i="4"/>
  <c r="P108" i="4"/>
  <c r="L179" i="4"/>
  <c r="L198" i="4"/>
  <c r="L217" i="4"/>
  <c r="P69" i="4"/>
  <c r="L166" i="4"/>
  <c r="P167" i="4"/>
  <c r="P105" i="4"/>
  <c r="P64" i="4"/>
  <c r="L203" i="4"/>
  <c r="L185" i="4"/>
  <c r="P292" i="4"/>
  <c r="L109" i="4"/>
  <c r="L144" i="4"/>
  <c r="L130" i="4"/>
  <c r="L230" i="4"/>
  <c r="L248" i="4"/>
  <c r="L58" i="4"/>
  <c r="P78" i="4"/>
  <c r="L174" i="4"/>
  <c r="L327" i="4"/>
  <c r="P23" i="4"/>
  <c r="P308" i="4"/>
  <c r="P31" i="4"/>
  <c r="P303" i="4"/>
  <c r="P40" i="4"/>
  <c r="P277" i="4"/>
  <c r="P95" i="4"/>
  <c r="P111" i="4"/>
  <c r="P184" i="4"/>
  <c r="P155" i="4"/>
  <c r="L98" i="4"/>
  <c r="P72" i="4"/>
  <c r="P201" i="4"/>
  <c r="L121" i="4"/>
  <c r="P102" i="4"/>
  <c r="L85" i="4"/>
  <c r="P127" i="4"/>
  <c r="L232" i="4"/>
  <c r="L160" i="4"/>
  <c r="L291" i="4"/>
  <c r="L94" i="4"/>
  <c r="P274" i="4"/>
  <c r="L339" i="4"/>
  <c r="P88" i="4"/>
  <c r="L187" i="4"/>
  <c r="L133" i="4"/>
  <c r="L260" i="4"/>
  <c r="L263" i="4"/>
  <c r="P38" i="4"/>
  <c r="P272" i="4"/>
  <c r="L332" i="4"/>
  <c r="L18" i="4"/>
  <c r="AC11" i="6" l="1"/>
  <c r="E7" i="4"/>
  <c r="F5" i="4" s="1"/>
  <c r="H5" i="4" s="1"/>
  <c r="F8" i="4"/>
  <c r="F6" i="4" l="1"/>
  <c r="H6" i="4" s="1"/>
  <c r="F9" i="4" s="1"/>
  <c r="F4" i="4"/>
  <c r="H4" i="4" s="1"/>
  <c r="G9" i="4"/>
</calcChain>
</file>

<file path=xl/sharedStrings.xml><?xml version="1.0" encoding="utf-8"?>
<sst xmlns="http://schemas.openxmlformats.org/spreadsheetml/2006/main" count="4401" uniqueCount="1297">
  <si>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</si>
  <si>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</si>
  <si>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</si>
  <si>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</si>
  <si>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</si>
  <si>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</si>
  <si>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</si>
  <si>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</si>
  <si>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</si>
  <si>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</si>
  <si>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</si>
  <si>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</si>
  <si>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days/year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</si>
  <si>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</si>
  <si>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</si>
  <si>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</si>
  <si>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</si>
  <si>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</si>
  <si>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</si>
  <si>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</si>
  <si>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</si>
  <si>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</si>
  <si>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</si>
  <si>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</si>
  <si>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</si>
  <si>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</si>
  <si>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</si>
  <si>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</si>
  <si>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</si>
  <si>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</si>
  <si>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</si>
  <si>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</si>
  <si>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</si>
  <si>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</si>
  <si>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</si>
  <si>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</si>
  <si>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</si>
  <si>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</si>
  <si>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</si>
  <si>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</si>
  <si>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</si>
  <si>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</si>
  <si>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</si>
  <si>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</si>
  <si>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</si>
  <si>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</si>
  <si>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</si>
  <si>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</si>
  <si>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</si>
  <si>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</si>
  <si>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</si>
  <si>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</si>
  <si>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</si>
  <si>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</si>
  <si>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</si>
  <si>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</si>
  <si>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</si>
  <si>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</si>
  <si>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</si>
  <si>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</si>
  <si>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</si>
  <si>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</si>
  <si>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</si>
  <si>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</si>
  <si>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</si>
  <si>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</si>
  <si>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</si>
  <si>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</si>
  <si>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</si>
  <si>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</si>
  <si>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</si>
  <si>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</si>
  <si>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</si>
  <si>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</si>
  <si>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</si>
  <si>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SW Cyg</t>
  </si>
  <si>
    <t>EA/sd</t>
  </si>
  <si>
    <t>Berrington 1994</t>
  </si>
  <si>
    <t>1994AJ....107.1868B</t>
  </si>
  <si>
    <t>Baldwin 1996</t>
  </si>
  <si>
    <t>1994AN....315..349T</t>
  </si>
  <si>
    <t>See Todaran</t>
  </si>
  <si>
    <t xml:space="preserve"> 1987JAVSO..16....4M</t>
  </si>
  <si>
    <t>Mallama 1987</t>
  </si>
  <si>
    <t>IBVS 1938</t>
  </si>
  <si>
    <t>Mallama 1980</t>
  </si>
  <si>
    <t>1980ApJS...44..241M</t>
  </si>
  <si>
    <t>Wood 1963</t>
  </si>
  <si>
    <t>1963AJ.....68..257W</t>
  </si>
  <si>
    <t>Whitney 1959</t>
  </si>
  <si>
    <t>1959AJ.....64..258W</t>
  </si>
  <si>
    <t>Mallama</t>
  </si>
  <si>
    <t>Misc</t>
  </si>
  <si>
    <t>OMT #4</t>
  </si>
  <si>
    <t>phe</t>
  </si>
  <si>
    <t>IBVS 281</t>
  </si>
  <si>
    <t>K</t>
  </si>
  <si>
    <t>v</t>
  </si>
  <si>
    <t>IBVS 795</t>
  </si>
  <si>
    <t>PASP 84,552</t>
  </si>
  <si>
    <t>PAPS 84,552</t>
  </si>
  <si>
    <t>AAPS 12,42</t>
  </si>
  <si>
    <t>ORION 126</t>
  </si>
  <si>
    <t>Locher K</t>
  </si>
  <si>
    <t>BBSAG Bull...31</t>
  </si>
  <si>
    <t>B</t>
  </si>
  <si>
    <t>Peter H</t>
  </si>
  <si>
    <t>BBSAG Bull.4</t>
  </si>
  <si>
    <t>BBSAG Bull.5</t>
  </si>
  <si>
    <t>BBSAG Bull.10</t>
  </si>
  <si>
    <t>BBSAG Bull.11</t>
  </si>
  <si>
    <t>BBSAG Bull.22</t>
  </si>
  <si>
    <t>BBSAG Bull.24</t>
  </si>
  <si>
    <t>BBSAG Bull.28</t>
  </si>
  <si>
    <t>BBSAG Bull.29</t>
  </si>
  <si>
    <t>BBSAG Bull.30</t>
  </si>
  <si>
    <t>BBSAG Bull.34</t>
  </si>
  <si>
    <t>BBSAG Bull.35</t>
  </si>
  <si>
    <t>BBSAG Bull.39</t>
  </si>
  <si>
    <t>BBSAG Bull.45</t>
  </si>
  <si>
    <t>BBSAG Bull.49</t>
  </si>
  <si>
    <t>BBSAG Bull.50</t>
  </si>
  <si>
    <t>VIS.MIN.ECL.BIN.</t>
  </si>
  <si>
    <t>BBSAG Bull.56</t>
  </si>
  <si>
    <t>BBSAG Bull.57</t>
  </si>
  <si>
    <t>Stoikidis N</t>
  </si>
  <si>
    <t>BBSAG Bull.58</t>
  </si>
  <si>
    <t>BBSAG Bull.61</t>
  </si>
  <si>
    <t>BBSAG Bull.62</t>
  </si>
  <si>
    <t>BBSAG Bull.66</t>
  </si>
  <si>
    <t>BBSAG Bull.67</t>
  </si>
  <si>
    <t>BAAVSS 60,15</t>
  </si>
  <si>
    <t>BAAVSS 61</t>
  </si>
  <si>
    <t>BBSAG Bull.72</t>
  </si>
  <si>
    <t>BBSAG Bull.73</t>
  </si>
  <si>
    <t>Kohl M</t>
  </si>
  <si>
    <t>BBSAG Bull.74</t>
  </si>
  <si>
    <t>BBSAG Bull.77</t>
  </si>
  <si>
    <t>Mavrofridis G</t>
  </si>
  <si>
    <t>BBSAG Bull.78</t>
  </si>
  <si>
    <t>BAAVSS 64</t>
  </si>
  <si>
    <t>BBSAG Bull.82</t>
  </si>
  <si>
    <t>BBSAG Bull.83</t>
  </si>
  <si>
    <t>BBSAG Bull.84</t>
  </si>
  <si>
    <t>BBSAG Bull.92</t>
  </si>
  <si>
    <t>BBSAG Bull.93</t>
  </si>
  <si>
    <t>BBSAG Bull.95</t>
  </si>
  <si>
    <t>BBSAG Bull.98</t>
  </si>
  <si>
    <t>BBSAG Bull.102</t>
  </si>
  <si>
    <t>BBSAG Bull.101</t>
  </si>
  <si>
    <t>BBSAG Bull.104</t>
  </si>
  <si>
    <t>BBSAG 104</t>
  </si>
  <si>
    <t>BBSAG Bull.107</t>
  </si>
  <si>
    <t>BBSAG Bull.110</t>
  </si>
  <si>
    <t>BAV-M 93</t>
  </si>
  <si>
    <t>BBSAG Bull.113</t>
  </si>
  <si>
    <t>IBVS</t>
  </si>
  <si>
    <t>BBSAG</t>
  </si>
  <si>
    <t>IBVS 5399</t>
  </si>
  <si>
    <t>I</t>
  </si>
  <si>
    <t>AAVSO 2</t>
  </si>
  <si>
    <t>Sine fit</t>
  </si>
  <si>
    <t>Ampl</t>
  </si>
  <si>
    <t>Ang freq</t>
  </si>
  <si>
    <t>See page B for sine fit</t>
  </si>
  <si>
    <t>IBVS 0035</t>
  </si>
  <si>
    <t>IBVS 0795</t>
  </si>
  <si>
    <t>IBVS 5643</t>
  </si>
  <si>
    <t># of data points:</t>
  </si>
  <si>
    <t>SW Cyg / GSC 03559-00989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</si>
  <si>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</si>
  <si>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</si>
  <si>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</si>
  <si>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</si>
  <si>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</si>
  <si>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</si>
  <si>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</si>
  <si>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</si>
  <si>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</si>
  <si>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</si>
  <si>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</si>
  <si>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</si>
  <si>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</si>
  <si>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</si>
  <si>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</si>
  <si>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</si>
  <si>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</si>
  <si>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</si>
  <si>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</si>
  <si>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</si>
  <si>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</si>
  <si>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</si>
  <si>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</si>
  <si>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</si>
  <si>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</si>
  <si>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</si>
  <si>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</si>
  <si>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</si>
  <si>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</si>
  <si>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</si>
  <si>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</si>
  <si>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</si>
  <si>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</si>
  <si>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</si>
  <si>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</si>
  <si>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</si>
  <si>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</si>
  <si>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</si>
  <si>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</si>
  <si>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</si>
  <si>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</si>
  <si>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</si>
  <si>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</si>
  <si>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</si>
  <si>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</si>
  <si>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</si>
  <si>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</si>
  <si>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</si>
  <si>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</si>
  <si>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</si>
  <si>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</si>
  <si>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</si>
  <si>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</si>
  <si>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</si>
  <si>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</si>
  <si>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</si>
  <si>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</si>
  <si>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</si>
  <si>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</si>
  <si>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</si>
  <si>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</si>
  <si>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</si>
  <si>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</si>
  <si>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</si>
  <si>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</si>
  <si>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</si>
  <si>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</si>
  <si>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</si>
  <si>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</si>
  <si>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</si>
  <si>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</si>
  <si>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</si>
  <si>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</si>
  <si>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</si>
  <si>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</si>
  <si>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</si>
  <si>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</si>
  <si>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</si>
  <si>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</si>
  <si>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</si>
  <si>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</si>
  <si>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</si>
  <si>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Q_fit</t>
  </si>
  <si>
    <t>See Berrington &amp; Hall 1994AJ....107.1868  [many more ToMs are on CD somewhere]</t>
  </si>
  <si>
    <t>IBVS 6007</t>
  </si>
  <si>
    <t>IBVS 6010</t>
  </si>
  <si>
    <t>JAVSO..38...85</t>
  </si>
  <si>
    <t>OEJV 0160</t>
  </si>
  <si>
    <t>2013JAVSO..41..328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</si>
  <si>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</si>
  <si>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</si>
  <si>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</si>
  <si>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</si>
  <si>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</si>
  <si>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</si>
  <si>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F </t>
  </si>
  <si>
    <t>2411343.605 </t>
  </si>
  <si>
    <t> 07.12.1889 02:31 </t>
  </si>
  <si>
    <t> 1.458 </t>
  </si>
  <si>
    <t> Pickering </t>
  </si>
  <si>
    <t> AN 150.75 </t>
  </si>
  <si>
    <t>2413081.322 </t>
  </si>
  <si>
    <t> 09.09.1894 19:43 </t>
  </si>
  <si>
    <t> 1.384 </t>
  </si>
  <si>
    <t>P </t>
  </si>
  <si>
    <t> N.Slovochotova </t>
  </si>
  <si>
    <t> PZ 10.21 </t>
  </si>
  <si>
    <t>2413456.324 </t>
  </si>
  <si>
    <t> 19.09.1895 19:46 </t>
  </si>
  <si>
    <t> 1.389 </t>
  </si>
  <si>
    <t> Dugan &amp; Wright </t>
  </si>
  <si>
    <t> CPRI 19.30 </t>
  </si>
  <si>
    <t>2413643.812 </t>
  </si>
  <si>
    <t> 25.03.1896 07:29 </t>
  </si>
  <si>
    <t> 1.378 </t>
  </si>
  <si>
    <t> Harvard phot. </t>
  </si>
  <si>
    <t>2413730.729 </t>
  </si>
  <si>
    <t> 20.06.1896 05:29 </t>
  </si>
  <si>
    <t> 1.406 </t>
  </si>
  <si>
    <t>2413826.680 </t>
  </si>
  <si>
    <t> 24.09.1896 04:19 </t>
  </si>
  <si>
    <t> 1.321 </t>
  </si>
  <si>
    <t>2414553.805 </t>
  </si>
  <si>
    <t> 21.09.1898 07:19 </t>
  </si>
  <si>
    <t> 1.318 </t>
  </si>
  <si>
    <t>2414736.732 </t>
  </si>
  <si>
    <t> 23.03.1899 05:34 </t>
  </si>
  <si>
    <t> 1.319 </t>
  </si>
  <si>
    <t>2414782.462 </t>
  </si>
  <si>
    <t> 07.05.1899 23:05 </t>
  </si>
  <si>
    <t>V </t>
  </si>
  <si>
    <t> S.Blazko </t>
  </si>
  <si>
    <t> AN 151.111 </t>
  </si>
  <si>
    <t>2414796.192 </t>
  </si>
  <si>
    <t> 21.05.1899 16:36 </t>
  </si>
  <si>
    <t> 1.329 </t>
  </si>
  <si>
    <t>2414805.318 </t>
  </si>
  <si>
    <t> 30.05.1899 19:37 </t>
  </si>
  <si>
    <t> 1.308 </t>
  </si>
  <si>
    <t>2414809.819 </t>
  </si>
  <si>
    <t> 04.06.1899 07:39 </t>
  </si>
  <si>
    <t> 1.236 </t>
  </si>
  <si>
    <t> AN 150.77 </t>
  </si>
  <si>
    <t>2414809.837 </t>
  </si>
  <si>
    <t> 04.06.1899 08:05 </t>
  </si>
  <si>
    <t> 1.254 </t>
  </si>
  <si>
    <t>2414809.842 </t>
  </si>
  <si>
    <t> 04.06.1899 08:12 </t>
  </si>
  <si>
    <t> 1.259 </t>
  </si>
  <si>
    <t>2414809.891 </t>
  </si>
  <si>
    <t> 04.06.1899 09:23 </t>
  </si>
  <si>
    <t>2414814.461 </t>
  </si>
  <si>
    <t> 08.06.1899 23:03 </t>
  </si>
  <si>
    <t> 1.305 </t>
  </si>
  <si>
    <t>2414828.182 </t>
  </si>
  <si>
    <t> 22.06.1899 16:22 </t>
  </si>
  <si>
    <t> 1.307 </t>
  </si>
  <si>
    <t>2414832.750 </t>
  </si>
  <si>
    <t> 27.06.1899 06:00 </t>
  </si>
  <si>
    <t> 1.302 </t>
  </si>
  <si>
    <t> J.A.Parkhurst </t>
  </si>
  <si>
    <t> AJ 20.77 </t>
  </si>
  <si>
    <t>2414837.327 </t>
  </si>
  <si>
    <t> 01.07.1899 19:50 </t>
  </si>
  <si>
    <t>2414846.470 </t>
  </si>
  <si>
    <t> 10.07.1899 23:16 </t>
  </si>
  <si>
    <t>2414846.474 </t>
  </si>
  <si>
    <t> 10.07.1899 23:22 </t>
  </si>
  <si>
    <t> 1.306 </t>
  </si>
  <si>
    <t>2414846.478 </t>
  </si>
  <si>
    <t> 10.07.1899 23:28 </t>
  </si>
  <si>
    <t> 1.310 </t>
  </si>
  <si>
    <t>2414855.624 </t>
  </si>
  <si>
    <t> 20.07.1899 02:58 </t>
  </si>
  <si>
    <t>2414860.196 </t>
  </si>
  <si>
    <t> 24.07.1899 16:42 </t>
  </si>
  <si>
    <t> 1.309 </t>
  </si>
  <si>
    <t>2414864.764 </t>
  </si>
  <si>
    <t> 29.07.1899 06:20 </t>
  </si>
  <si>
    <t> 1.304 </t>
  </si>
  <si>
    <t>2414869.346 </t>
  </si>
  <si>
    <t> 02.08.1899 20:18 </t>
  </si>
  <si>
    <t> 1.312 </t>
  </si>
  <si>
    <t> AJ 20.155 </t>
  </si>
  <si>
    <t>2414869.348 </t>
  </si>
  <si>
    <t> 02.08.1899 20:21 </t>
  </si>
  <si>
    <t> 1.314 </t>
  </si>
  <si>
    <t>2414878.485 </t>
  </si>
  <si>
    <t> 11.08.1899 23:38 </t>
  </si>
  <si>
    <t>2414901.354 </t>
  </si>
  <si>
    <t> 03.09.1899 20:29 </t>
  </si>
  <si>
    <t>2414919.627 </t>
  </si>
  <si>
    <t> 22.09.1899 03:02 </t>
  </si>
  <si>
    <t> 1.289 </t>
  </si>
  <si>
    <t>2414919.634 </t>
  </si>
  <si>
    <t> 22.09.1899 03:12 </t>
  </si>
  <si>
    <t> 1.296 </t>
  </si>
  <si>
    <t>2414933.356 </t>
  </si>
  <si>
    <t> 05.10.1899 20:32 </t>
  </si>
  <si>
    <t> 1.299 </t>
  </si>
  <si>
    <t>2414933.360 </t>
  </si>
  <si>
    <t> 05.10.1899 20:38 </t>
  </si>
  <si>
    <t> 1.303 </t>
  </si>
  <si>
    <t>2414942.504 </t>
  </si>
  <si>
    <t> 15.10.1899 00:05 </t>
  </si>
  <si>
    <t> 1.300 </t>
  </si>
  <si>
    <t>2414947.085 </t>
  </si>
  <si>
    <t> 19.10.1899 14:02 </t>
  </si>
  <si>
    <t>2414951.650 </t>
  </si>
  <si>
    <t> 24.10.1899 03:36 </t>
  </si>
  <si>
    <t>2414965.380 </t>
  </si>
  <si>
    <t> 06.11.1899 21:07 </t>
  </si>
  <si>
    <t> 1.311 </t>
  </si>
  <si>
    <t>2414983.661 </t>
  </si>
  <si>
    <t> 25.11.1899 03:51 </t>
  </si>
  <si>
    <t>2415015.675 </t>
  </si>
  <si>
    <t> 27.12.1899 04:12 </t>
  </si>
  <si>
    <t> 1.301 </t>
  </si>
  <si>
    <t>2415029.392 </t>
  </si>
  <si>
    <t> 09.01.1900 21:24 </t>
  </si>
  <si>
    <t>2415047.677 </t>
  </si>
  <si>
    <t> 28.01.1900 04:14 </t>
  </si>
  <si>
    <t> 1.291 </t>
  </si>
  <si>
    <t>2415102.569 </t>
  </si>
  <si>
    <t> 24.03.1900 01:39 </t>
  </si>
  <si>
    <t>2415134.573 </t>
  </si>
  <si>
    <t> 25.04.1900 01:45 </t>
  </si>
  <si>
    <t> 1.298 </t>
  </si>
  <si>
    <t>2415157.440 </t>
  </si>
  <si>
    <t> 17.05.1900 22:33 </t>
  </si>
  <si>
    <t>2415166.574 </t>
  </si>
  <si>
    <t> 27.05.1900 01:46 </t>
  </si>
  <si>
    <t> 1.287 </t>
  </si>
  <si>
    <t>2415171.149 </t>
  </si>
  <si>
    <t> 31.05.1900 15:34 </t>
  </si>
  <si>
    <t>2415198.600 </t>
  </si>
  <si>
    <t> 28.06.1900 02:24 </t>
  </si>
  <si>
    <t>2415221.444 </t>
  </si>
  <si>
    <t> 20.07.1900 22:39 </t>
  </si>
  <si>
    <t> 1.279 </t>
  </si>
  <si>
    <t>2415239.735 </t>
  </si>
  <si>
    <t> 08.08.1900 05:38 </t>
  </si>
  <si>
    <t> 1.278 </t>
  </si>
  <si>
    <t>2415253.460 </t>
  </si>
  <si>
    <t> 21.08.1900 23:02 </t>
  </si>
  <si>
    <t> 1.283 </t>
  </si>
  <si>
    <t>2415276.319 </t>
  </si>
  <si>
    <t> 13.09.1900 19:39 </t>
  </si>
  <si>
    <t> 1.277 </t>
  </si>
  <si>
    <t>2415299.204 </t>
  </si>
  <si>
    <t> 06.10.1900 16:53 </t>
  </si>
  <si>
    <t>2415381.505 </t>
  </si>
  <si>
    <t> 28.12.1900 00:07 </t>
  </si>
  <si>
    <t> 1.280 </t>
  </si>
  <si>
    <t>2415390.653 </t>
  </si>
  <si>
    <t> 06.01.1901 03:40 </t>
  </si>
  <si>
    <t> 1.282 </t>
  </si>
  <si>
    <t>2415404.369 </t>
  </si>
  <si>
    <t> 19.01.1901 20:51 </t>
  </si>
  <si>
    <t>2415514.129 </t>
  </si>
  <si>
    <t> 09.05.1901 15:05 </t>
  </si>
  <si>
    <t> 1.284 </t>
  </si>
  <si>
    <t>2415541.554 </t>
  </si>
  <si>
    <t> 06.06.1901 01:17 </t>
  </si>
  <si>
    <t> 1.270 </t>
  </si>
  <si>
    <t>2415541.556 </t>
  </si>
  <si>
    <t> 06.06.1901 01:20 </t>
  </si>
  <si>
    <t> 1.272 </t>
  </si>
  <si>
    <t>2415582.710 </t>
  </si>
  <si>
    <t> 17.07.1901 05:02 </t>
  </si>
  <si>
    <t> 1.268 </t>
  </si>
  <si>
    <t>2415628.438 </t>
  </si>
  <si>
    <t> 31.08.1901 22:30 </t>
  </si>
  <si>
    <t> 1.264 </t>
  </si>
  <si>
    <t>2415642.163 </t>
  </si>
  <si>
    <t> 14.09.1901 15:54 </t>
  </si>
  <si>
    <t>2415651.298 </t>
  </si>
  <si>
    <t> 23.09.1901 19:09 </t>
  </si>
  <si>
    <t>2415692.465 </t>
  </si>
  <si>
    <t> 03.11.1901 23:09 </t>
  </si>
  <si>
    <t> 1.267 </t>
  </si>
  <si>
    <t>2415706.185 </t>
  </si>
  <si>
    <t> 17.11.1901 16:26 </t>
  </si>
  <si>
    <t>2415710.754 </t>
  </si>
  <si>
    <t> 22.11.1901 06:05 </t>
  </si>
  <si>
    <t>2415724.477 </t>
  </si>
  <si>
    <t> 05.12.1901 23:26 </t>
  </si>
  <si>
    <t>2415788.502 </t>
  </si>
  <si>
    <t> 08.02.1902 00:02 </t>
  </si>
  <si>
    <t> 1.269 </t>
  </si>
  <si>
    <t>2416026.288 </t>
  </si>
  <si>
    <t> 03.10.1902 18:54 </t>
  </si>
  <si>
    <t> 1.252 </t>
  </si>
  <si>
    <t>2416227.494 </t>
  </si>
  <si>
    <t> 22.04.1903 23:51 </t>
  </si>
  <si>
    <t> 1.240 </t>
  </si>
  <si>
    <t>2416346.386 </t>
  </si>
  <si>
    <t> 19.08.1903 21:15 </t>
  </si>
  <si>
    <t> 1.230 </t>
  </si>
  <si>
    <t>2416382.975 </t>
  </si>
  <si>
    <t> 25.09.1903 11:24 </t>
  </si>
  <si>
    <t> 1.234 </t>
  </si>
  <si>
    <t>2416593.326 </t>
  </si>
  <si>
    <t> 22.04.1904 19:49 </t>
  </si>
  <si>
    <t> 1.221 </t>
  </si>
  <si>
    <t>2416698.506 </t>
  </si>
  <si>
    <t> 06.08.1904 00:08 </t>
  </si>
  <si>
    <t> 1.219 </t>
  </si>
  <si>
    <t>2416744.234 </t>
  </si>
  <si>
    <t> 20.09.1904 17:36 </t>
  </si>
  <si>
    <t> 1.216 </t>
  </si>
  <si>
    <t>2416753.379 </t>
  </si>
  <si>
    <t> 29.09.1904 21:05 </t>
  </si>
  <si>
    <t> 1.214 </t>
  </si>
  <si>
    <t>2416817.398 </t>
  </si>
  <si>
    <t> 02.12.1904 21:33 </t>
  </si>
  <si>
    <t> 1.209 </t>
  </si>
  <si>
    <t>2417064.342 </t>
  </si>
  <si>
    <t> 06.08.1905 20:12 </t>
  </si>
  <si>
    <t> 1.204 </t>
  </si>
  <si>
    <t> K.Graff </t>
  </si>
  <si>
    <t> MHAM 11.36 </t>
  </si>
  <si>
    <t>2417073.479 </t>
  </si>
  <si>
    <t> 15.08.1905 23:29 </t>
  </si>
  <si>
    <t> 1.195 </t>
  </si>
  <si>
    <t>2417082.640 </t>
  </si>
  <si>
    <t> 25.08.1905 03:21 </t>
  </si>
  <si>
    <t> 1.210 </t>
  </si>
  <si>
    <t>2417128.358 </t>
  </si>
  <si>
    <t> 09.10.1905 20:35 </t>
  </si>
  <si>
    <t> 1.196 </t>
  </si>
  <si>
    <t>2417137.508 </t>
  </si>
  <si>
    <t> 19.10.1905 00:11 </t>
  </si>
  <si>
    <t> 1.200 </t>
  </si>
  <si>
    <t>2417160.367 </t>
  </si>
  <si>
    <t> 10.11.1905 20:48 </t>
  </si>
  <si>
    <t> 1.193 </t>
  </si>
  <si>
    <t>2417233.526 </t>
  </si>
  <si>
    <t> 23.01.1906 00:37 </t>
  </si>
  <si>
    <t> 1.182 </t>
  </si>
  <si>
    <t>2417434.731 </t>
  </si>
  <si>
    <t> 12.08.1906 05:32 </t>
  </si>
  <si>
    <t> 1.169 </t>
  </si>
  <si>
    <t>2417814.267 </t>
  </si>
  <si>
    <t> 26.08.1907 18:24 </t>
  </si>
  <si>
    <t> 1.135 </t>
  </si>
  <si>
    <t>2417823.426 </t>
  </si>
  <si>
    <t> 04.09.1907 22:13 </t>
  </si>
  <si>
    <t> 1.148 </t>
  </si>
  <si>
    <t>2417832.580 </t>
  </si>
  <si>
    <t> 14.09.1907 01:55 </t>
  </si>
  <si>
    <t> 1.156 </t>
  </si>
  <si>
    <t>2418422.466 </t>
  </si>
  <si>
    <t> 25.04.1909 23:11 </t>
  </si>
  <si>
    <t> 1.107 </t>
  </si>
  <si>
    <t>2418431.611 </t>
  </si>
  <si>
    <t> 05.05.1909 02:39 </t>
  </si>
  <si>
    <t> 1.106 </t>
  </si>
  <si>
    <t>2418486.489 </t>
  </si>
  <si>
    <t> 28.06.1909 23:44 </t>
  </si>
  <si>
    <t>2418495.624 </t>
  </si>
  <si>
    <t> 08.07.1909 02:58 </t>
  </si>
  <si>
    <t> 1.095 </t>
  </si>
  <si>
    <t>2418527.644 </t>
  </si>
  <si>
    <t> 09.08.1909 03:27 </t>
  </si>
  <si>
    <t> 1.103 </t>
  </si>
  <si>
    <t>2418541.359 </t>
  </si>
  <si>
    <t> 22.08.1909 20:36 </t>
  </si>
  <si>
    <t> 1.099 </t>
  </si>
  <si>
    <t>2418559.658 </t>
  </si>
  <si>
    <t> 10.09.1909 03:47 </t>
  </si>
  <si>
    <t> 1.105 </t>
  </si>
  <si>
    <t>2418628.243 </t>
  </si>
  <si>
    <t> 17.11.1909 17:49 </t>
  </si>
  <si>
    <t> 1.093 </t>
  </si>
  <si>
    <t>2418646.532 </t>
  </si>
  <si>
    <t> 06.12.1909 00:46 </t>
  </si>
  <si>
    <t> 1.090 </t>
  </si>
  <si>
    <t>2418683.114 </t>
  </si>
  <si>
    <t> 11.01.1910 14:44 </t>
  </si>
  <si>
    <t> 1.087 </t>
  </si>
  <si>
    <t>2418715.132 </t>
  </si>
  <si>
    <t> 12.02.1910 15:10 </t>
  </si>
  <si>
    <t>2418733.423 </t>
  </si>
  <si>
    <t> 02.03.1910 22:09 </t>
  </si>
  <si>
    <t> 1.091 </t>
  </si>
  <si>
    <t>2418783.720 </t>
  </si>
  <si>
    <t> 22.04.1910 05:16 </t>
  </si>
  <si>
    <t> 1.084 </t>
  </si>
  <si>
    <t>2418843.172 </t>
  </si>
  <si>
    <t> 20.06.1910 16:07 </t>
  </si>
  <si>
    <t> 1.085 </t>
  </si>
  <si>
    <t>2418893.467 </t>
  </si>
  <si>
    <t> 09.08.1910 23:12 </t>
  </si>
  <si>
    <t> 1.075 </t>
  </si>
  <si>
    <t>2418971.206 </t>
  </si>
  <si>
    <t> 26.10.1910 16:56 </t>
  </si>
  <si>
    <t> 1.071 </t>
  </si>
  <si>
    <t>2418998.641 </t>
  </si>
  <si>
    <t> 23.11.1910 03:23 </t>
  </si>
  <si>
    <t> 1.067 </t>
  </si>
  <si>
    <t>2419067.237 </t>
  </si>
  <si>
    <t> 30.01.1911 17:41 </t>
  </si>
  <si>
    <t> 1.066 </t>
  </si>
  <si>
    <t>2419140.407 </t>
  </si>
  <si>
    <t> 13.04.1911 21:46 </t>
  </si>
  <si>
    <t>2419172.414 </t>
  </si>
  <si>
    <t> 15.05.1911 21:56 </t>
  </si>
  <si>
    <t> 1.061 </t>
  </si>
  <si>
    <t>2419245.575 </t>
  </si>
  <si>
    <t> 28.07.1911 01:48 </t>
  </si>
  <si>
    <t> 1.052 </t>
  </si>
  <si>
    <t>2419263.849 </t>
  </si>
  <si>
    <t> 15.08.1911 08:22 </t>
  </si>
  <si>
    <t> 1.034 </t>
  </si>
  <si>
    <t>2419309.591 </t>
  </si>
  <si>
    <t> 30.09.1911 02:11 </t>
  </si>
  <si>
    <t> 1.044 </t>
  </si>
  <si>
    <t>2419346.182 </t>
  </si>
  <si>
    <t> 05.11.1911 16:22 </t>
  </si>
  <si>
    <t> 1.050 </t>
  </si>
  <si>
    <t>2419419.341 </t>
  </si>
  <si>
    <t> 17.01.1912 20:11 </t>
  </si>
  <si>
    <t> 1.039 </t>
  </si>
  <si>
    <t>2419492.508 </t>
  </si>
  <si>
    <t> 31.03.1912 00:11 </t>
  </si>
  <si>
    <t> 1.036 </t>
  </si>
  <si>
    <t>2419524.514 </t>
  </si>
  <si>
    <t> 02.05.1912 00:20 </t>
  </si>
  <si>
    <t> 1.030 </t>
  </si>
  <si>
    <t>2419666.272 </t>
  </si>
  <si>
    <t> 20.09.1912 18:31 </t>
  </si>
  <si>
    <t> 1.021 </t>
  </si>
  <si>
    <t>2419684.560 </t>
  </si>
  <si>
    <t> 09.10.1912 01:26 </t>
  </si>
  <si>
    <t> 1.016 </t>
  </si>
  <si>
    <t>2419739.444 </t>
  </si>
  <si>
    <t> 02.12.1912 22:39 </t>
  </si>
  <si>
    <t> 1.023 </t>
  </si>
  <si>
    <t>2420407.052 </t>
  </si>
  <si>
    <t> 01.10.1914 13:14 </t>
  </si>
  <si>
    <t> 0.953 </t>
  </si>
  <si>
    <t>2421504.489 </t>
  </si>
  <si>
    <t> 02.10.1917 23:44 </t>
  </si>
  <si>
    <t> 0.838 </t>
  </si>
  <si>
    <t>2422510.493 </t>
  </si>
  <si>
    <t> 04.07.1920 23:49 </t>
  </si>
  <si>
    <t> 0.752 </t>
  </si>
  <si>
    <t>2423516.488 </t>
  </si>
  <si>
    <t> 06.04.1923 23:42 </t>
  </si>
  <si>
    <t> 0.658 </t>
  </si>
  <si>
    <t>2423969.177 </t>
  </si>
  <si>
    <t> 02.07.1924 16:14 </t>
  </si>
  <si>
    <t> 0.607 </t>
  </si>
  <si>
    <t>2423978.344 </t>
  </si>
  <si>
    <t> 11.07.1924 20:15 </t>
  </si>
  <si>
    <t> 0.627 </t>
  </si>
  <si>
    <t>2424353.299 </t>
  </si>
  <si>
    <t> 21.07.1925 19:10 </t>
  </si>
  <si>
    <t> 0.585 </t>
  </si>
  <si>
    <t>2424371.578 </t>
  </si>
  <si>
    <t> 09.08.1925 01:52 </t>
  </si>
  <si>
    <t> 0.572 </t>
  </si>
  <si>
    <t>2424376.158 </t>
  </si>
  <si>
    <t> 13.08.1925 15:47 </t>
  </si>
  <si>
    <t> 0.579 </t>
  </si>
  <si>
    <t>2424417.315 </t>
  </si>
  <si>
    <t> 23.09.1925 19:33 </t>
  </si>
  <si>
    <t> 0.577 </t>
  </si>
  <si>
    <t>2424440.176 </t>
  </si>
  <si>
    <t> 16.10.1925 16:13 </t>
  </si>
  <si>
    <t> 0.573 </t>
  </si>
  <si>
    <t>2424522.492 </t>
  </si>
  <si>
    <t> 06.01.1926 23:48 </t>
  </si>
  <si>
    <t>2425185.550 </t>
  </si>
  <si>
    <t> 01.11.1927 01:12 </t>
  </si>
  <si>
    <t> 0.526 </t>
  </si>
  <si>
    <t>2425985.795 </t>
  </si>
  <si>
    <t> 09.01.1930 07:04 </t>
  </si>
  <si>
    <t> 0.472 </t>
  </si>
  <si>
    <t>2427494.820 </t>
  </si>
  <si>
    <t> 26.02.1934 07:40 </t>
  </si>
  <si>
    <t> 0.363 </t>
  </si>
  <si>
    <t>2428135.022 </t>
  </si>
  <si>
    <t> 28.11.1935 12:31 </t>
  </si>
  <si>
    <t> 0.326 </t>
  </si>
  <si>
    <t>2428546.586 </t>
  </si>
  <si>
    <t> 13.01.1937 02:03 </t>
  </si>
  <si>
    <t> 0.308 </t>
  </si>
  <si>
    <t>2428729.490 </t>
  </si>
  <si>
    <t> 14.07.1937 23:45 </t>
  </si>
  <si>
    <t> 0.287 </t>
  </si>
  <si>
    <t>2428752.400 </t>
  </si>
  <si>
    <t> 06.08.1937 21:36 </t>
  </si>
  <si>
    <t> 0.331 </t>
  </si>
  <si>
    <t>2429461.180 </t>
  </si>
  <si>
    <t> 16.07.1939 16:19 </t>
  </si>
  <si>
    <t> 0.276 </t>
  </si>
  <si>
    <t>2429493.160 </t>
  </si>
  <si>
    <t> 17.08.1939 15:50 </t>
  </si>
  <si>
    <t> 0.244 </t>
  </si>
  <si>
    <t>2433000.619 </t>
  </si>
  <si>
    <t> 25.03.1949 02:51 </t>
  </si>
  <si>
    <t> 0.109 </t>
  </si>
  <si>
    <t>2433156.093 </t>
  </si>
  <si>
    <t> 27.08.1949 14:13 </t>
  </si>
  <si>
    <t> 0.096 </t>
  </si>
  <si>
    <t> G.A.Lange </t>
  </si>
  <si>
    <t> AC 201.13 </t>
  </si>
  <si>
    <t>2433160.669 </t>
  </si>
  <si>
    <t> 01.09.1949 04:03 </t>
  </si>
  <si>
    <t> 0.099 </t>
  </si>
  <si>
    <t> J.W.Cafky </t>
  </si>
  <si>
    <t> AJ 64.260 </t>
  </si>
  <si>
    <t>2433174.383 </t>
  </si>
  <si>
    <t> 14.09.1949 21:11 </t>
  </si>
  <si>
    <t> 0.094 </t>
  </si>
  <si>
    <t> A.Szczepanowska </t>
  </si>
  <si>
    <t> AAC 5.75 </t>
  </si>
  <si>
    <t>2433439.604 </t>
  </si>
  <si>
    <t> 07.06.1950 02:29 </t>
  </si>
  <si>
    <t> 0.073 </t>
  </si>
  <si>
    <t> AA 6.144 </t>
  </si>
  <si>
    <t>2433750.573 </t>
  </si>
  <si>
    <t> 14.04.1951 01:45 </t>
  </si>
  <si>
    <t> 0.069 </t>
  </si>
  <si>
    <t>2433832.88 </t>
  </si>
  <si>
    <t> 05.07.1951 09:07 </t>
  </si>
  <si>
    <t> 0.06 </t>
  </si>
  <si>
    <t>2434070.686 </t>
  </si>
  <si>
    <t> 28.02.1952 04:27 </t>
  </si>
  <si>
    <t> 0.062 </t>
  </si>
  <si>
    <t>2434244.467 </t>
  </si>
  <si>
    <t> 19.08.1952 23:12 </t>
  </si>
  <si>
    <t> 0.064 </t>
  </si>
  <si>
    <t>2434267.327 </t>
  </si>
  <si>
    <t> 11.09.1952 19:50 </t>
  </si>
  <si>
    <t> 0.059 </t>
  </si>
  <si>
    <t>2434276.468 </t>
  </si>
  <si>
    <t> 20.09.1952 23:13 </t>
  </si>
  <si>
    <t> 0.053 </t>
  </si>
  <si>
    <t>2434322.201 </t>
  </si>
  <si>
    <t> 05.11.1952 16:49 </t>
  </si>
  <si>
    <t> 0.055 </t>
  </si>
  <si>
    <t>2434331.346 </t>
  </si>
  <si>
    <t> 14.11.1952 20:18 </t>
  </si>
  <si>
    <t> 0.054 </t>
  </si>
  <si>
    <t>2434354.216 </t>
  </si>
  <si>
    <t> 07.12.1952 17:11 </t>
  </si>
  <si>
    <t> 0.058 </t>
  </si>
  <si>
    <t>2434683.476 </t>
  </si>
  <si>
    <t> 01.11.1953 23:25 </t>
  </si>
  <si>
    <t> 0.052 </t>
  </si>
  <si>
    <t>2435250.521 </t>
  </si>
  <si>
    <t> 23.05.1955 00:30 </t>
  </si>
  <si>
    <t> 0.029 </t>
  </si>
  <si>
    <t>2435296.254 </t>
  </si>
  <si>
    <t> 07.07.1955 18:05 </t>
  </si>
  <si>
    <t> 0.030 </t>
  </si>
  <si>
    <t>2435346.560 </t>
  </si>
  <si>
    <t> 27.08.1955 01:26 </t>
  </si>
  <si>
    <t> 0.032 </t>
  </si>
  <si>
    <t>2435963.916 </t>
  </si>
  <si>
    <t> 05.05.1957 09:59 </t>
  </si>
  <si>
    <t> 0.015 </t>
  </si>
  <si>
    <t>2436402.903 </t>
  </si>
  <si>
    <t> 18.07.1958 09:40 </t>
  </si>
  <si>
    <t> -0.019 </t>
  </si>
  <si>
    <t> AC 200.15 </t>
  </si>
  <si>
    <t>2436430.343 </t>
  </si>
  <si>
    <t> 14.08.1958 20:13 </t>
  </si>
  <si>
    <t> -0.018 </t>
  </si>
  <si>
    <t>2436439.496 </t>
  </si>
  <si>
    <t> 23.08.1958 23:54 </t>
  </si>
  <si>
    <t> -0.011 </t>
  </si>
  <si>
    <t>2436457.795 </t>
  </si>
  <si>
    <t> 11.09.1958 07:04 </t>
  </si>
  <si>
    <t> -0.005 </t>
  </si>
  <si>
    <t>2436787.052 </t>
  </si>
  <si>
    <t> 06.08.1959 13:14 </t>
  </si>
  <si>
    <t> -0.013 </t>
  </si>
  <si>
    <t> AC 209.24 </t>
  </si>
  <si>
    <t>2436837.392 </t>
  </si>
  <si>
    <t> 25.09.1959 21:24 </t>
  </si>
  <si>
    <t> 0.022 </t>
  </si>
  <si>
    <t> Scholz </t>
  </si>
  <si>
    <t> HABZ 28 </t>
  </si>
  <si>
    <t>2437436.454 </t>
  </si>
  <si>
    <t> 16.05.1961 22:53 </t>
  </si>
  <si>
    <t> 0.004 </t>
  </si>
  <si>
    <t> I.Todoran </t>
  </si>
  <si>
    <t> STBB 1965.52 </t>
  </si>
  <si>
    <t>2438264.160 </t>
  </si>
  <si>
    <t> 22.08.1963 15:50 </t>
  </si>
  <si>
    <t> -0.028 </t>
  </si>
  <si>
    <t> K.Kordylewski </t>
  </si>
  <si>
    <t>IBVS 35 </t>
  </si>
  <si>
    <t>2438296.195 </t>
  </si>
  <si>
    <t> 23.09.1963 16:40 </t>
  </si>
  <si>
    <t>2438602.6010 </t>
  </si>
  <si>
    <t> 26.07.1964 02:25 </t>
  </si>
  <si>
    <t> 0.0015 </t>
  </si>
  <si>
    <t>E </t>
  </si>
  <si>
    <t>?</t>
  </si>
  <si>
    <t> K.Walter </t>
  </si>
  <si>
    <t> AAP 13.249 </t>
  </si>
  <si>
    <t>2438625.469 </t>
  </si>
  <si>
    <t> 17.08.1964 23:15 </t>
  </si>
  <si>
    <t>2439059.9115 </t>
  </si>
  <si>
    <t> 26.10.1965 09:52 </t>
  </si>
  <si>
    <t> -0.0015 </t>
  </si>
  <si>
    <t> D.S.Hall </t>
  </si>
  <si>
    <t>IBVS 281 </t>
  </si>
  <si>
    <t>2439640.669 </t>
  </si>
  <si>
    <t> 30.05.1967 04:03 </t>
  </si>
  <si>
    <t> -0.032 </t>
  </si>
  <si>
    <t> L.Hazel </t>
  </si>
  <si>
    <t>IBVS 795 </t>
  </si>
  <si>
    <t>2439704.708 </t>
  </si>
  <si>
    <t> 02.08.1967 04:59 </t>
  </si>
  <si>
    <t> -0.017 </t>
  </si>
  <si>
    <t>2439791.6122 </t>
  </si>
  <si>
    <t> 28.10.1967 02:41 </t>
  </si>
  <si>
    <t> -0.0022 </t>
  </si>
  <si>
    <t> Hall &amp; Garrison </t>
  </si>
  <si>
    <t> PASP 84.555 </t>
  </si>
  <si>
    <t>2440079.715 </t>
  </si>
  <si>
    <t> 11.08.1968 05:09 </t>
  </si>
  <si>
    <t> -0.007 </t>
  </si>
  <si>
    <t>2440143.7397 </t>
  </si>
  <si>
    <t> 14.10.1968 05:45 </t>
  </si>
  <si>
    <t> -0.0060 </t>
  </si>
  <si>
    <t>2440454.685 </t>
  </si>
  <si>
    <t> 21.08.1969 04:26 </t>
  </si>
  <si>
    <t> -0.034 </t>
  </si>
  <si>
    <t>2440541.6011 </t>
  </si>
  <si>
    <t> 16.11.1969 02:25 </t>
  </si>
  <si>
    <t> -0.0073 </t>
  </si>
  <si>
    <t>2440555.3228 </t>
  </si>
  <si>
    <t> 29.11.1969 19:44 </t>
  </si>
  <si>
    <t> -0.0050 </t>
  </si>
  <si>
    <t> T.Herczeg </t>
  </si>
  <si>
    <t> AAPS 12.42 </t>
  </si>
  <si>
    <t>2441163.533 </t>
  </si>
  <si>
    <t> 31.07.1971 00:47 </t>
  </si>
  <si>
    <t> -0.022 </t>
  </si>
  <si>
    <t> K.Locher </t>
  </si>
  <si>
    <t> ORI 126 </t>
  </si>
  <si>
    <t>2441460.8107 </t>
  </si>
  <si>
    <t> 23.05.1972 07:27 </t>
  </si>
  <si>
    <t> 0.0023 </t>
  </si>
  <si>
    <t> D.S.Hall et al. </t>
  </si>
  <si>
    <t> AA 29.655 </t>
  </si>
  <si>
    <t>2441506.543 </t>
  </si>
  <si>
    <t> 08.07.1972 01:01 </t>
  </si>
  <si>
    <t> 0.003 </t>
  </si>
  <si>
    <t> H.Peter </t>
  </si>
  <si>
    <t> BBS 4 </t>
  </si>
  <si>
    <t>2441561.420 </t>
  </si>
  <si>
    <t> 31.08.1972 22:04 </t>
  </si>
  <si>
    <t> BBS 5 </t>
  </si>
  <si>
    <t>2441849.529 </t>
  </si>
  <si>
    <t> 16.06.1973 00:41 </t>
  </si>
  <si>
    <t> BBS 10 </t>
  </si>
  <si>
    <t>2441904.393 </t>
  </si>
  <si>
    <t> 09.08.1973 21:25 </t>
  </si>
  <si>
    <t> -0.009 </t>
  </si>
  <si>
    <t> BBS 11 </t>
  </si>
  <si>
    <t>2442535.500 </t>
  </si>
  <si>
    <t> 03.05.1975 00:00 </t>
  </si>
  <si>
    <t> 0.005 </t>
  </si>
  <si>
    <t> BBS 22 </t>
  </si>
  <si>
    <t>2442741.305 </t>
  </si>
  <si>
    <t> 24.11.1975 19:19 </t>
  </si>
  <si>
    <t> 0.019 </t>
  </si>
  <si>
    <t> BBS 24 </t>
  </si>
  <si>
    <t>2442942.517 </t>
  </si>
  <si>
    <t> 13.06.1976 00:24 </t>
  </si>
  <si>
    <t> 0.013 </t>
  </si>
  <si>
    <t> BBS 28 </t>
  </si>
  <si>
    <t>2442960.779 </t>
  </si>
  <si>
    <t> 01.07.1976 06:41 </t>
  </si>
  <si>
    <t> G.Samolyk </t>
  </si>
  <si>
    <t> AOEB 2 </t>
  </si>
  <si>
    <t>2442960.812 </t>
  </si>
  <si>
    <t> 01.07.1976 07:29 </t>
  </si>
  <si>
    <t> 0.016 </t>
  </si>
  <si>
    <t> M.Baldwin </t>
  </si>
  <si>
    <t>2442974.520 </t>
  </si>
  <si>
    <t> 15.07.1976 00:28 </t>
  </si>
  <si>
    <t> BBS 29 </t>
  </si>
  <si>
    <t>2443015.676 </t>
  </si>
  <si>
    <t> 25.08.1976 04:13 </t>
  </si>
  <si>
    <t> 0.002 </t>
  </si>
  <si>
    <t>2443024.815 </t>
  </si>
  <si>
    <t> 03.09.1976 07:33 </t>
  </si>
  <si>
    <t>2443024.832 </t>
  </si>
  <si>
    <t> 03.09.1976 07:58 </t>
  </si>
  <si>
    <t> 0.012 </t>
  </si>
  <si>
    <t> D.Ruokonen </t>
  </si>
  <si>
    <t>2443029.392 </t>
  </si>
  <si>
    <t> 07.09.1976 21:24 </t>
  </si>
  <si>
    <t> -0.001 </t>
  </si>
  <si>
    <t> BBS 30 </t>
  </si>
  <si>
    <t>2443029.402 </t>
  </si>
  <si>
    <t> 07.09.1976 21:38 </t>
  </si>
  <si>
    <t> 0.009 </t>
  </si>
  <si>
    <t>2443349.521 </t>
  </si>
  <si>
    <t> 25.07.1977 00:30 </t>
  </si>
  <si>
    <t> 0.008 </t>
  </si>
  <si>
    <t> BBS 34 </t>
  </si>
  <si>
    <t>2443436.402 </t>
  </si>
  <si>
    <t> 19.10.1977 21:38 </t>
  </si>
  <si>
    <t> -0.000 </t>
  </si>
  <si>
    <t> BBS 35 </t>
  </si>
  <si>
    <t>2443459.263 </t>
  </si>
  <si>
    <t> 11.11.1977 18:18 </t>
  </si>
  <si>
    <t>2443646.762 </t>
  </si>
  <si>
    <t> 18.05.1978 06:17 </t>
  </si>
  <si>
    <t> -0.004 </t>
  </si>
  <si>
    <t>2443710.7839 </t>
  </si>
  <si>
    <t> 21.07.1978 06:48 </t>
  </si>
  <si>
    <t> -0.0064 </t>
  </si>
  <si>
    <t> E.C.Olson </t>
  </si>
  <si>
    <t> APJ 259.702 </t>
  </si>
  <si>
    <t>2443756.529 </t>
  </si>
  <si>
    <t> 05.09.1978 00:41 </t>
  </si>
  <si>
    <t> 0.007 </t>
  </si>
  <si>
    <t> BBS 39 </t>
  </si>
  <si>
    <t>2444021.751 </t>
  </si>
  <si>
    <t> 28.05.1979 06:01 </t>
  </si>
  <si>
    <t> -0.012 </t>
  </si>
  <si>
    <t> M.Heifner </t>
  </si>
  <si>
    <t>2444053.751 </t>
  </si>
  <si>
    <t> 29.06.1979 06:01 </t>
  </si>
  <si>
    <t> -0.024 </t>
  </si>
  <si>
    <t>2444108.623 </t>
  </si>
  <si>
    <t> 23.08.1979 02:57 </t>
  </si>
  <si>
    <t> -0.030 </t>
  </si>
  <si>
    <t>2444117.771 </t>
  </si>
  <si>
    <t> 01.09.1979 06:30 </t>
  </si>
  <si>
    <t>2444122.365 </t>
  </si>
  <si>
    <t> 05.09.1979 20:45 </t>
  </si>
  <si>
    <t> BBS 45 </t>
  </si>
  <si>
    <t>2444122.368 </t>
  </si>
  <si>
    <t> 05.09.1979 20:49 </t>
  </si>
  <si>
    <t>2444126.9375 </t>
  </si>
  <si>
    <t> 10.09.1979 10:30 </t>
  </si>
  <si>
    <t> -0.0081 </t>
  </si>
  <si>
    <t>2444428.7631 </t>
  </si>
  <si>
    <t> 08.07.1980 06:18 </t>
  </si>
  <si>
    <t> -0.0093 </t>
  </si>
  <si>
    <t>IBVS 1938 </t>
  </si>
  <si>
    <t>2444442.484 </t>
  </si>
  <si>
    <t> 21.07.1980 23:36 </t>
  </si>
  <si>
    <t> -0.008 </t>
  </si>
  <si>
    <t> BBS 49 </t>
  </si>
  <si>
    <t>2444460.7738 </t>
  </si>
  <si>
    <t> 09.08.1980 06:34 </t>
  </si>
  <si>
    <t> -0.0105 </t>
  </si>
  <si>
    <t>2444497.356 </t>
  </si>
  <si>
    <t> 14.09.1980 20:32 </t>
  </si>
  <si>
    <t> BBS 50 </t>
  </si>
  <si>
    <t>2444817.460 </t>
  </si>
  <si>
    <t> 31.07.1981 23:02 </t>
  </si>
  <si>
    <t> -0.029 </t>
  </si>
  <si>
    <t> T.Kaczkowski </t>
  </si>
  <si>
    <t> MVS 9.90 </t>
  </si>
  <si>
    <t>2444817.463 </t>
  </si>
  <si>
    <t> 31.07.1981 23:06 </t>
  </si>
  <si>
    <t> -0.026 </t>
  </si>
  <si>
    <t> P.Jochym </t>
  </si>
  <si>
    <t>2444817.468 </t>
  </si>
  <si>
    <t> 31.07.1981 23:13 </t>
  </si>
  <si>
    <t> -0.021 </t>
  </si>
  <si>
    <t> L.Barski </t>
  </si>
  <si>
    <t>2444817.470 </t>
  </si>
  <si>
    <t> 31.07.1981 23:16 </t>
  </si>
  <si>
    <t> D.Lis </t>
  </si>
  <si>
    <t>2444835.740 </t>
  </si>
  <si>
    <t> 19.08.1981 05:45 </t>
  </si>
  <si>
    <t> -0.041 </t>
  </si>
  <si>
    <t>2444835.768 </t>
  </si>
  <si>
    <t> 19.08.1981 06:25 </t>
  </si>
  <si>
    <t> D.Williams </t>
  </si>
  <si>
    <t>2444840.349 </t>
  </si>
  <si>
    <t> 23.08.1981 20:22 </t>
  </si>
  <si>
    <t> BBS 56 </t>
  </si>
  <si>
    <t>2444927.240 </t>
  </si>
  <si>
    <t> 18.11.1981 17:45 </t>
  </si>
  <si>
    <t> BBS 57 </t>
  </si>
  <si>
    <t>2444927.254 </t>
  </si>
  <si>
    <t> 18.11.1981 18:05 </t>
  </si>
  <si>
    <t> 0.010 </t>
  </si>
  <si>
    <t> N.Stoikidis </t>
  </si>
  <si>
    <t> BBS 58 </t>
  </si>
  <si>
    <t>2445128.446 </t>
  </si>
  <si>
    <t> 07.06.1982 22:42 </t>
  </si>
  <si>
    <t> -0.016 </t>
  </si>
  <si>
    <t> BBS 61 </t>
  </si>
  <si>
    <t>2445192.468 </t>
  </si>
  <si>
    <t> 10.08.1982 23:13 </t>
  </si>
  <si>
    <t> BBS 62 </t>
  </si>
  <si>
    <t>2445215.338 </t>
  </si>
  <si>
    <t> 02.09.1982 20:06 </t>
  </si>
  <si>
    <t>2445224.472 </t>
  </si>
  <si>
    <t> 11.09.1982 23:19 </t>
  </si>
  <si>
    <t>2445224.477 </t>
  </si>
  <si>
    <t> 11.09.1982 23:26 </t>
  </si>
  <si>
    <t>2445471.424 </t>
  </si>
  <si>
    <t> 16.05.1983 22:10 </t>
  </si>
  <si>
    <t> -0.023 </t>
  </si>
  <si>
    <t> BBS 66 </t>
  </si>
  <si>
    <t>2445521.726 </t>
  </si>
  <si>
    <t> 06.07.1983 05:25 </t>
  </si>
  <si>
    <t> -0.025 </t>
  </si>
  <si>
    <t>2445535.463 </t>
  </si>
  <si>
    <t> 19.07.1983 23:06 </t>
  </si>
  <si>
    <t> BBS 67 </t>
  </si>
  <si>
    <t>2445576.598 </t>
  </si>
  <si>
    <t> 30.08.1983 02:21 </t>
  </si>
  <si>
    <t> -0.031 </t>
  </si>
  <si>
    <t> T.Brelstaff </t>
  </si>
  <si>
    <t> VSSC 60.24 </t>
  </si>
  <si>
    <t>2445608.614 </t>
  </si>
  <si>
    <t> 01.10.1983 02:44 </t>
  </si>
  <si>
    <t> -0.027 </t>
  </si>
  <si>
    <t>2445617.758 </t>
  </si>
  <si>
    <t> 10.10.1983 06:11 </t>
  </si>
  <si>
    <t> R.Hill </t>
  </si>
  <si>
    <t>2445814.401 </t>
  </si>
  <si>
    <t> 23.04.1984 21:37 </t>
  </si>
  <si>
    <t> VSSC 61.17 </t>
  </si>
  <si>
    <t>2445878.433 </t>
  </si>
  <si>
    <t> 26.06.1984 22:23 </t>
  </si>
  <si>
    <t> BBS 72 </t>
  </si>
  <si>
    <t>2445919.587 </t>
  </si>
  <si>
    <t> 07.08.1984 02:05 </t>
  </si>
  <si>
    <t> BBS 73 </t>
  </si>
  <si>
    <t>2445942.447 </t>
  </si>
  <si>
    <t> 29.08.1984 22:43 </t>
  </si>
  <si>
    <t> -0.033 </t>
  </si>
  <si>
    <t>2445960.736 </t>
  </si>
  <si>
    <t> 17.09.1984 05:39 </t>
  </si>
  <si>
    <t> -0.036 </t>
  </si>
  <si>
    <t>2445974.466 </t>
  </si>
  <si>
    <t> 30.09.1984 23:11 </t>
  </si>
  <si>
    <t> M.Kohl </t>
  </si>
  <si>
    <t> BBS 74 </t>
  </si>
  <si>
    <t>2446239.677 </t>
  </si>
  <si>
    <t> 23.06.1985 04:14 </t>
  </si>
  <si>
    <t> -0.057 </t>
  </si>
  <si>
    <t>2446239.690 </t>
  </si>
  <si>
    <t> 23.06.1985 04:33 </t>
  </si>
  <si>
    <t> -0.044 </t>
  </si>
  <si>
    <t>2446285.428 </t>
  </si>
  <si>
    <t> 07.08.1985 22:16 </t>
  </si>
  <si>
    <t> -0.037 </t>
  </si>
  <si>
    <t> BBS 77 </t>
  </si>
  <si>
    <t>2446285.440 </t>
  </si>
  <si>
    <t> 07.08.1985 22:33 </t>
  </si>
  <si>
    <t> G.Mavrofridis </t>
  </si>
  <si>
    <t> BBS 78 </t>
  </si>
  <si>
    <t>2446349.440 </t>
  </si>
  <si>
    <t> 10.10.1985 22:33 </t>
  </si>
  <si>
    <t> -0.049 </t>
  </si>
  <si>
    <t>2446372.314 </t>
  </si>
  <si>
    <t> 02.11.1985 19:32 </t>
  </si>
  <si>
    <t> -0.040 </t>
  </si>
  <si>
    <t> VSSC 64.22 </t>
  </si>
  <si>
    <t>2446591.818 </t>
  </si>
  <si>
    <t> 10.06.1986 07:37 </t>
  </si>
  <si>
    <t> -0.047 </t>
  </si>
  <si>
    <t> P.Atwood </t>
  </si>
  <si>
    <t>2446623.817 </t>
  </si>
  <si>
    <t> 12.07.1986 07:36 </t>
  </si>
  <si>
    <t> -0.060 </t>
  </si>
  <si>
    <t>2446710.711 </t>
  </si>
  <si>
    <t> 07.10.1986 05:03 </t>
  </si>
  <si>
    <t> -0.055 </t>
  </si>
  <si>
    <t>2446747.296 </t>
  </si>
  <si>
    <t> 12.11.1986 19:06 </t>
  </si>
  <si>
    <t> BBS 82 </t>
  </si>
  <si>
    <t>2446747.311 </t>
  </si>
  <si>
    <t> 12.11.1986 19:27 </t>
  </si>
  <si>
    <t>2446861.614 </t>
  </si>
  <si>
    <t> 07.03.1987 02:44 </t>
  </si>
  <si>
    <t> -0.066 </t>
  </si>
  <si>
    <t> BBS 83 </t>
  </si>
  <si>
    <t>2446948.482 </t>
  </si>
  <si>
    <t> 01.06.1987 23:34 </t>
  </si>
  <si>
    <t> -0.087 </t>
  </si>
  <si>
    <t> BBS 84 </t>
  </si>
  <si>
    <t>2447085.702 </t>
  </si>
  <si>
    <t> 17.10.1987 04:50 </t>
  </si>
  <si>
    <t> -0.061 </t>
  </si>
  <si>
    <t>2447428.694 </t>
  </si>
  <si>
    <t> 24.09.1988 04:39 </t>
  </si>
  <si>
    <t> -0.054 </t>
  </si>
  <si>
    <t> M.Smith </t>
  </si>
  <si>
    <t>2447698.487 </t>
  </si>
  <si>
    <t> 20.06.1989 23:41 </t>
  </si>
  <si>
    <t> -0.076 </t>
  </si>
  <si>
    <t> BBS 92 </t>
  </si>
  <si>
    <t>2447707.643 </t>
  </si>
  <si>
    <t> 30.06.1989 03:25 </t>
  </si>
  <si>
    <t> -0.067 </t>
  </si>
  <si>
    <t>2447716.782 </t>
  </si>
  <si>
    <t> 09.07.1989 06:46 </t>
  </si>
  <si>
    <t> -0.074 </t>
  </si>
  <si>
    <t>2447762.514 </t>
  </si>
  <si>
    <t> 24.08.1989 00:20 </t>
  </si>
  <si>
    <t> -0.073 </t>
  </si>
  <si>
    <t> VSSC 73 </t>
  </si>
  <si>
    <t>2447803.652 </t>
  </si>
  <si>
    <t> 04.10.1989 03:38 </t>
  </si>
  <si>
    <t> -0.093 </t>
  </si>
  <si>
    <t>2447817.376 </t>
  </si>
  <si>
    <t> 17.10.1989 21:01 </t>
  </si>
  <si>
    <t> -0.089 </t>
  </si>
  <si>
    <t> BBS 93 </t>
  </si>
  <si>
    <t>2447817.387 </t>
  </si>
  <si>
    <t> 17.10.1989 21:17 </t>
  </si>
  <si>
    <t> -0.078 </t>
  </si>
  <si>
    <t>2447835.641 </t>
  </si>
  <si>
    <t> 05.11.1989 03:23 </t>
  </si>
  <si>
    <t> -0.116 </t>
  </si>
  <si>
    <t>2448041.462 </t>
  </si>
  <si>
    <t> 29.05.1990 23:05 </t>
  </si>
  <si>
    <t> -0.086 </t>
  </si>
  <si>
    <t> BBS 95 </t>
  </si>
  <si>
    <t>2448448.460 </t>
  </si>
  <si>
    <t> 10.07.1991 23:02 </t>
  </si>
  <si>
    <t> -0.097 </t>
  </si>
  <si>
    <t> BBS 98 </t>
  </si>
  <si>
    <t>2448754.838 </t>
  </si>
  <si>
    <t> 12.05.1992 08:06 </t>
  </si>
  <si>
    <t> -0.119 </t>
  </si>
  <si>
    <t>2448823.427 </t>
  </si>
  <si>
    <t> 19.07.1992 22:14 </t>
  </si>
  <si>
    <t> -0.127 </t>
  </si>
  <si>
    <t> BBS 102 </t>
  </si>
  <si>
    <t>2448823.444 </t>
  </si>
  <si>
    <t> 19.07.1992 22:39 </t>
  </si>
  <si>
    <t> -0.110 </t>
  </si>
  <si>
    <t> BBS 101 </t>
  </si>
  <si>
    <t>2448896.629 </t>
  </si>
  <si>
    <t> 01.10.1992 03:05 </t>
  </si>
  <si>
    <t> -0.095 </t>
  </si>
  <si>
    <t>2449166.424 </t>
  </si>
  <si>
    <t> 27.06.1993 22:10 </t>
  </si>
  <si>
    <t> -0.115 </t>
  </si>
  <si>
    <t> BBS 104 </t>
  </si>
  <si>
    <t>2449175.558 </t>
  </si>
  <si>
    <t> 07.07.1993 01:23 </t>
  </si>
  <si>
    <t> -0.128 </t>
  </si>
  <si>
    <t>2449198.421 </t>
  </si>
  <si>
    <t> 29.07.1993 22:06 </t>
  </si>
  <si>
    <t> -0.130 </t>
  </si>
  <si>
    <t>2449605.414 </t>
  </si>
  <si>
    <t> 09.09.1994 21:56 </t>
  </si>
  <si>
    <t> -0.146 </t>
  </si>
  <si>
    <t> BBS 107 </t>
  </si>
  <si>
    <t>2449948.399 </t>
  </si>
  <si>
    <t> 18.08.1995 21:34 </t>
  </si>
  <si>
    <t> BBS 110 </t>
  </si>
  <si>
    <t>2450012.432 </t>
  </si>
  <si>
    <t> 21.10.1995 22:22 </t>
  </si>
  <si>
    <t> -0.137 </t>
  </si>
  <si>
    <t> J.Gensler </t>
  </si>
  <si>
    <t>BAVM 93 </t>
  </si>
  <si>
    <t>2450355.401 </t>
  </si>
  <si>
    <t> 28.09.1996 21:37 </t>
  </si>
  <si>
    <t> -0.153 </t>
  </si>
  <si>
    <t> BBS 113 </t>
  </si>
  <si>
    <t>2451027.653 </t>
  </si>
  <si>
    <t> 02.08.1998 03:40 </t>
  </si>
  <si>
    <t> -0.152 </t>
  </si>
  <si>
    <t> AOEB 12 </t>
  </si>
  <si>
    <t>2451489.541 </t>
  </si>
  <si>
    <t> 07.11.1999 00:59 </t>
  </si>
  <si>
    <t> -0.150 </t>
  </si>
  <si>
    <t> C.Stephan </t>
  </si>
  <si>
    <t>2451823.329 </t>
  </si>
  <si>
    <t> 05.10.2000 19:53 </t>
  </si>
  <si>
    <t> -0.201 </t>
  </si>
  <si>
    <t>2452509.2909 </t>
  </si>
  <si>
    <t> 22.08.2002 18:58 </t>
  </si>
  <si>
    <t> -0.2095 </t>
  </si>
  <si>
    <t> V.Bakis et al. </t>
  </si>
  <si>
    <t>IBVS 5399 </t>
  </si>
  <si>
    <t>2452829.4051 </t>
  </si>
  <si>
    <t> 08.07.2003 21:43 </t>
  </si>
  <si>
    <t> -0.2147 </t>
  </si>
  <si>
    <t>-I</t>
  </si>
  <si>
    <t> F.Agerer </t>
  </si>
  <si>
    <t>BAVM 172 </t>
  </si>
  <si>
    <t>2453236.3817 </t>
  </si>
  <si>
    <t> 18.08.2004 21:09 </t>
  </si>
  <si>
    <t>2486</t>
  </si>
  <si>
    <t> -0.2470 </t>
  </si>
  <si>
    <t>C </t>
  </si>
  <si>
    <t> A.Erdem et al. </t>
  </si>
  <si>
    <t> AN 328,No.6, 543-550 </t>
  </si>
  <si>
    <t>2453346.131 </t>
  </si>
  <si>
    <t> 06.12.2004 15:08 </t>
  </si>
  <si>
    <t>2510</t>
  </si>
  <si>
    <t> -0.253 </t>
  </si>
  <si>
    <t>ns</t>
  </si>
  <si>
    <t> S.Cook </t>
  </si>
  <si>
    <t>2453583.9278 </t>
  </si>
  <si>
    <t> 01.08.2005 10:16 </t>
  </si>
  <si>
    <t>2562</t>
  </si>
  <si>
    <t> -0.2591 </t>
  </si>
  <si>
    <t>2453611.3641 </t>
  </si>
  <si>
    <t> 28.08.2005 20:44 </t>
  </si>
  <si>
    <t>2568</t>
  </si>
  <si>
    <t> -0.2616 </t>
  </si>
  <si>
    <t>2454260.7301 </t>
  </si>
  <si>
    <t> 09.06.2007 05:31 </t>
  </si>
  <si>
    <t>2710</t>
  </si>
  <si>
    <t> -0.2806 </t>
  </si>
  <si>
    <t> J.Bialozynski </t>
  </si>
  <si>
    <t>2454260.7302 </t>
  </si>
  <si>
    <t> -0.2805 </t>
  </si>
  <si>
    <t> C.Hesseltine </t>
  </si>
  <si>
    <t>2454429.926 </t>
  </si>
  <si>
    <t> 25.11.2007 10:13 </t>
  </si>
  <si>
    <t>2747</t>
  </si>
  <si>
    <t> -0.291 </t>
  </si>
  <si>
    <t> K.Hirosawa </t>
  </si>
  <si>
    <t>VSB 46 </t>
  </si>
  <si>
    <t>2455074.7252 </t>
  </si>
  <si>
    <t> 31.08.2009 05:24 </t>
  </si>
  <si>
    <t>2888</t>
  </si>
  <si>
    <t> -0.3034 </t>
  </si>
  <si>
    <t> JAAVSO 38;85 </t>
  </si>
  <si>
    <t>2455687.5096 </t>
  </si>
  <si>
    <t> 06.05.2011 00:13 </t>
  </si>
  <si>
    <t>3022</t>
  </si>
  <si>
    <t> -0.3190 </t>
  </si>
  <si>
    <t>BAVM 220 </t>
  </si>
  <si>
    <t>2455806.40772 </t>
  </si>
  <si>
    <t> 01.09.2011 21:47 </t>
  </si>
  <si>
    <t>3048</t>
  </si>
  <si>
    <t> -0.32235 </t>
  </si>
  <si>
    <t> R.Uhlar </t>
  </si>
  <si>
    <t>IBVS 6007 </t>
  </si>
  <si>
    <t>2455838.42159 </t>
  </si>
  <si>
    <t> 03.10.2011 22:07 </t>
  </si>
  <si>
    <t>3055</t>
  </si>
  <si>
    <t> -0.32042 </t>
  </si>
  <si>
    <t> L.Šmelcer </t>
  </si>
  <si>
    <t>OEJV 0160 </t>
  </si>
  <si>
    <t>2455838.42169 </t>
  </si>
  <si>
    <t> -0.32032 </t>
  </si>
  <si>
    <t>2455842.9925 </t>
  </si>
  <si>
    <t> 08.10.2011 11:49 </t>
  </si>
  <si>
    <t>3056</t>
  </si>
  <si>
    <t> -0.3226 </t>
  </si>
  <si>
    <t>cG</t>
  </si>
  <si>
    <t>VSB 53 </t>
  </si>
  <si>
    <t>2456487.7893 </t>
  </si>
  <si>
    <t> 14.07.2013 06:56 </t>
  </si>
  <si>
    <t>3197</t>
  </si>
  <si>
    <t> -0.3377 </t>
  </si>
  <si>
    <t> JAAVSO 41;328 </t>
  </si>
  <si>
    <t>s5</t>
  </si>
  <si>
    <t>s6</t>
  </si>
  <si>
    <t>s7</t>
  </si>
  <si>
    <t>BAD?</t>
  </si>
  <si>
    <t>IBVS 0281</t>
  </si>
  <si>
    <t>AU</t>
  </si>
  <si>
    <t>JAVSO..43..238</t>
  </si>
  <si>
    <t>JAVSO..45..121</t>
  </si>
  <si>
    <t>JAVSO..45..215</t>
  </si>
  <si>
    <t>OEJV 0204</t>
  </si>
  <si>
    <t>JAVSO..46..184</t>
  </si>
  <si>
    <t>JAVSO..48…87</t>
  </si>
  <si>
    <t>JAVSO 49, 108</t>
  </si>
  <si>
    <t>JAVSO 49, 256</t>
  </si>
  <si>
    <t>JAVSO, 50, 133</t>
  </si>
  <si>
    <t>JAAVSO, 50, 255</t>
  </si>
  <si>
    <t>JAAVSO 51, 2023</t>
  </si>
  <si>
    <t>JAAVSO 51, 134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</si>
  <si>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</si>
  <si>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</si>
  <si>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07/12/1889</t>
  </si>
  <si>
    <t>09/09/1894</t>
  </si>
  <si>
    <t>19/09/1895</t>
  </si>
  <si>
    <t>25/03/1896</t>
  </si>
  <si>
    <t>20/06/1896</t>
  </si>
  <si>
    <t>24/09/1896</t>
  </si>
  <si>
    <t>15/06/1898</t>
  </si>
  <si>
    <t>21/09/1898</t>
  </si>
  <si>
    <t>23/03/1899</t>
  </si>
  <si>
    <t>07/05/1899</t>
  </si>
  <si>
    <t>21/05/1899</t>
  </si>
  <si>
    <t>30/05/1899</t>
  </si>
  <si>
    <t>04/06/1899</t>
  </si>
  <si>
    <t>08/06/1899</t>
  </si>
  <si>
    <t>22/06/1899</t>
  </si>
  <si>
    <t>27/06/1899</t>
  </si>
  <si>
    <t>01/07/1899</t>
  </si>
  <si>
    <t>10/07/1899</t>
  </si>
  <si>
    <t>20/07/1899</t>
  </si>
  <si>
    <t>24/07/1899</t>
  </si>
  <si>
    <t>29/07/1899</t>
  </si>
  <si>
    <t>02/08/1899</t>
  </si>
  <si>
    <t>11/08/1899</t>
  </si>
  <si>
    <t>03/09/1899</t>
  </si>
  <si>
    <t>22/09/1899</t>
  </si>
  <si>
    <t>05/10/1899</t>
  </si>
  <si>
    <t>15/10/1899</t>
  </si>
  <si>
    <t>19/10/1899</t>
  </si>
  <si>
    <t>24/10/1899</t>
  </si>
  <si>
    <t>06/11/1899</t>
  </si>
  <si>
    <t>25/11/1899</t>
  </si>
  <si>
    <t>27/12/1899</t>
  </si>
  <si>
    <t>JAAVSO52#1</t>
  </si>
  <si>
    <t>VSX</t>
  </si>
  <si>
    <t xml:space="preserve">Mag </t>
  </si>
  <si>
    <t>Add cycle</t>
  </si>
  <si>
    <t>Old Cycle</t>
  </si>
  <si>
    <t>Next ToM-P</t>
  </si>
  <si>
    <t>Next ToM-S</t>
  </si>
  <si>
    <t>9.24-11.83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</si>
</sst>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00"/>
    <numFmt numFmtId="168" formatCode="0.000E+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2" applyNumberFormat="0" applyFont="0" applyFill="0" applyAlignment="0" applyProtection="0"/>
  </cellStyleXfs>
  <cellXfs count="21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left"/>
    </xf>
    <xf numFmtId="0" fontId="15" fillId="0" borderId="0" xfId="0" applyFont="1">
      <alignment vertical="top"/>
    </xf>
    <xf numFmtId="0" fontId="17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6" xfId="0" applyFont="1" applyBorder="1">
      <alignment vertical="top"/>
    </xf>
    <xf numFmtId="0" fontId="8" fillId="0" borderId="7" xfId="0" applyFont="1" applyBorder="1">
      <alignment vertical="top"/>
    </xf>
    <xf numFmtId="0" fontId="11" fillId="0" borderId="8" xfId="0" applyFont="1" applyBorder="1">
      <alignment vertical="top"/>
    </xf>
    <xf numFmtId="165" fontId="11" fillId="0" borderId="8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9" xfId="0" applyFont="1" applyBorder="1">
      <alignment vertical="top"/>
    </xf>
    <xf numFmtId="0" fontId="8" fillId="0" borderId="10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0" fontId="7" fillId="0" borderId="12" xfId="0" applyFont="1" applyBorder="1">
      <alignment vertical="top"/>
    </xf>
    <xf numFmtId="0" fontId="8" fillId="0" borderId="13" xfId="0" applyFont="1" applyBorder="1">
      <alignment vertical="top"/>
    </xf>
    <xf numFmtId="0" fontId="11" fillId="0" borderId="14" xfId="0" applyFont="1" applyBorder="1">
      <alignment vertical="top"/>
    </xf>
    <xf numFmtId="165" fontId="11" fillId="0" borderId="14" xfId="0" applyNumberFormat="1" applyFont="1" applyBorder="1" applyAlignment="1">
      <alignment horizontal="center"/>
    </xf>
    <xf numFmtId="0" fontId="17" fillId="0" borderId="5" xfId="0" applyFont="1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18" fillId="0" borderId="0" xfId="0" applyFont="1">
      <alignment vertical="top"/>
    </xf>
    <xf numFmtId="166" fontId="18" fillId="0" borderId="0" xfId="0" applyNumberFormat="1" applyFont="1">
      <alignment vertical="top"/>
    </xf>
    <xf numFmtId="10" fontId="18" fillId="0" borderId="0" xfId="0" applyNumberFormat="1" applyFont="1">
      <alignment vertical="top"/>
    </xf>
    <xf numFmtId="0" fontId="14" fillId="0" borderId="0" xfId="0" applyFont="1" applyProtection="1">
      <alignment vertical="top"/>
      <protection locked="0"/>
    </xf>
    <xf numFmtId="0" fontId="14" fillId="0" borderId="0" xfId="0" applyFont="1" applyAlignment="1">
      <alignment horizontal="center"/>
    </xf>
    <xf numFmtId="0" fontId="19" fillId="0" borderId="0" xfId="0" applyFont="1">
      <alignment vertical="top"/>
    </xf>
    <xf numFmtId="0" fontId="20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5" xfId="0" applyFont="1" applyBorder="1" applyAlignment="1">
      <alignment horizontal="center"/>
    </xf>
    <xf numFmtId="0" fontId="14" fillId="2" borderId="1" xfId="0" applyFont="1" applyFill="1" applyBorder="1">
      <alignment vertical="top"/>
    </xf>
    <xf numFmtId="0" fontId="11" fillId="0" borderId="15" xfId="0" applyFont="1" applyBorder="1">
      <alignment vertical="top"/>
    </xf>
    <xf numFmtId="0" fontId="7" fillId="0" borderId="1" xfId="0" applyFont="1" applyBorder="1">
      <alignment vertical="top"/>
    </xf>
    <xf numFmtId="0" fontId="8" fillId="0" borderId="5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3" fillId="0" borderId="0" xfId="7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0" xfId="0" quotePrefix="1">
      <alignment vertical="top"/>
    </xf>
    <xf numFmtId="0" fontId="5" fillId="3" borderId="16" xfId="0" applyFont="1" applyFill="1" applyBorder="1" applyAlignment="1">
      <alignment horizontal="left" vertical="top" wrapText="1" inden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right" vertical="top" wrapText="1"/>
    </xf>
    <xf numFmtId="0" fontId="23" fillId="3" borderId="16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24" fillId="4" borderId="0" xfId="0" applyFont="1" applyFill="1" applyAlignment="1"/>
    <xf numFmtId="0" fontId="19" fillId="0" borderId="5" xfId="0" applyFont="1" applyBorder="1" applyAlignment="1">
      <alignment horizontal="center"/>
    </xf>
    <xf numFmtId="0" fontId="7" fillId="0" borderId="17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0" xfId="0" quotePrefix="1" applyAlignment="1"/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8" applyFont="1" applyAlignment="1">
      <alignment horizontal="left" vertical="center"/>
    </xf>
    <xf numFmtId="0" fontId="32" fillId="0" borderId="0" xfId="8" applyFont="1" applyAlignment="1">
      <alignment horizontal="center" vertical="center"/>
    </xf>
    <xf numFmtId="0" fontId="32" fillId="0" borderId="0" xfId="8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left"/>
    </xf>
    <xf numFmtId="0" fontId="19" fillId="0" borderId="0" xfId="8" applyFont="1" applyAlignment="1">
      <alignment horizontal="left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  <xf numFmtId="0" fontId="21" fillId="0" borderId="0" xfId="0" applyFont="1" applyAlignment="1"/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3" xfId="0" applyFont="1" applyBorder="1" applyAlignment="1"/>
    <xf numFmtId="0" fontId="6" fillId="0" borderId="0" xfId="0" applyFont="1">
      <alignment vertical="top"/>
    </xf>
    <xf numFmtId="0" fontId="6" fillId="0" borderId="5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left"/>
    </xf>
    <xf numFmtId="14" fontId="6" fillId="0" borderId="0" xfId="0" applyNumberFormat="1" applyFont="1" applyAlignment="1"/>
    <xf numFmtId="1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67" fontId="33" fillId="0" borderId="0" xfId="0" applyNumberFormat="1" applyFont="1" applyAlignment="1">
      <alignment horizontal="left" vertical="center" wrapText="1"/>
    </xf>
    <xf numFmtId="0" fontId="6" fillId="0" borderId="3" xfId="0" applyFont="1" applyBorder="1">
      <alignment vertical="top"/>
    </xf>
    <xf numFmtId="0" fontId="6" fillId="0" borderId="4" xfId="0" applyFont="1" applyBorder="1">
      <alignment vertical="top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24" fillId="0" borderId="0" xfId="8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4" borderId="12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168" fontId="11" fillId="0" borderId="0" xfId="0" applyNumberFormat="1" applyFont="1" applyAlignment="1">
      <alignment vertical="center"/>
    </xf>
    <xf numFmtId="0" fontId="6" fillId="0" borderId="12" xfId="0" applyFont="1" applyBorder="1" applyAlignment="1">
      <alignment vertical="center"/>
    </xf>
    <xf numFmtId="0" fontId="29" fillId="6" borderId="5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4" fillId="4" borderId="0" xfId="0" applyFont="1" applyFill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right"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19" fillId="0" borderId="0" xfId="8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3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24" fillId="0" borderId="0" xfId="8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22" fontId="11" fillId="0" borderId="0" xfId="0" applyNumberFormat="1" applyFont="1" applyAlignment="1">
      <alignment horizontal="right" vertical="center"/>
    </xf>
    <xf numFmtId="0" fontId="6" fillId="0" borderId="21" xfId="0" applyFont="1" applyBorder="1" applyAlignment="1"/>
    <xf numFmtId="0" fontId="34" fillId="0" borderId="24" xfId="0" applyFont="1" applyBorder="1" applyAlignment="1">
      <alignment horizontal="right" vertical="center"/>
    </xf>
    <xf numFmtId="0" fontId="34" fillId="0" borderId="26" xfId="0" applyFont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0" fontId="6" fillId="7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22" fontId="35" fillId="0" borderId="25" xfId="0" applyNumberFormat="1" applyFont="1" applyBorder="1" applyAlignment="1">
      <alignment horizontal="right" vertical="center"/>
    </xf>
    <xf numFmtId="22" fontId="35" fillId="0" borderId="27" xfId="0" applyNumberFormat="1" applyFont="1" applyBorder="1" applyAlignment="1">
      <alignment horizontal="right" vertical="center"/>
    </xf>
    <xf numFmtId="0" fontId="6" fillId="0" borderId="21" xfId="0" applyFont="1" applyBorder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Cyg - O-C Diagr.</a:t>
            </a:r>
          </a:p>
        </c:rich>
      </c:tx>
      <c:layout>
        <c:manualLayout>
          <c:xMode val="edge"/>
          <c:yMode val="edge"/>
          <c:x val="0.3976531942633637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4406779661017"/>
          <c:y val="0.14545497589659059"/>
          <c:w val="0.84224250325945238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1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6A-4F8A-AEA8-F540AD856356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1.4578842499940947</c:v>
                </c:pt>
                <c:pt idx="1">
                  <c:v>1.3839224499970442</c:v>
                </c:pt>
                <c:pt idx="2">
                  <c:v>1.3889254299974709</c:v>
                </c:pt>
                <c:pt idx="3">
                  <c:v>1.3784269199950359</c:v>
                </c:pt>
                <c:pt idx="4">
                  <c:v>1.4058788299953449</c:v>
                </c:pt>
                <c:pt idx="5">
                  <c:v>1.3210625199972128</c:v>
                </c:pt>
                <c:pt idx="6">
                  <c:v>2.1591223949981213</c:v>
                </c:pt>
                <c:pt idx="7">
                  <c:v>1.3177390299970284</c:v>
                </c:pt>
                <c:pt idx="8">
                  <c:v>1.3193746299948543</c:v>
                </c:pt>
                <c:pt idx="9">
                  <c:v>1.3040335299956496</c:v>
                </c:pt>
                <c:pt idx="10">
                  <c:v>1.3180335299948638</c:v>
                </c:pt>
                <c:pt idx="11">
                  <c:v>1.328631199994561</c:v>
                </c:pt>
                <c:pt idx="12">
                  <c:v>1.308362979994854</c:v>
                </c:pt>
                <c:pt idx="13">
                  <c:v>1.2362288699951023</c:v>
                </c:pt>
                <c:pt idx="14">
                  <c:v>1.2542288699951314</c:v>
                </c:pt>
                <c:pt idx="15">
                  <c:v>1.25922886999615</c:v>
                </c:pt>
                <c:pt idx="16">
                  <c:v>1.3082288699952187</c:v>
                </c:pt>
                <c:pt idx="17">
                  <c:v>1.3050947599949723</c:v>
                </c:pt>
                <c:pt idx="18">
                  <c:v>1.3066924299964739</c:v>
                </c:pt>
                <c:pt idx="19">
                  <c:v>1.3015583199958201</c:v>
                </c:pt>
                <c:pt idx="20">
                  <c:v>1.3035583199962275</c:v>
                </c:pt>
                <c:pt idx="21">
                  <c:v>1.3054242099951807</c:v>
                </c:pt>
                <c:pt idx="22">
                  <c:v>1.302155989995299</c:v>
                </c:pt>
                <c:pt idx="23">
                  <c:v>1.3061559899961139</c:v>
                </c:pt>
                <c:pt idx="24">
                  <c:v>1.3101559899951098</c:v>
                </c:pt>
                <c:pt idx="25">
                  <c:v>1.3098877699958393</c:v>
                </c:pt>
                <c:pt idx="26">
                  <c:v>1.3087536599960004</c:v>
                </c:pt>
                <c:pt idx="27">
                  <c:v>1.3036195499953465</c:v>
                </c:pt>
                <c:pt idx="28">
                  <c:v>1.3124854399957258</c:v>
                </c:pt>
                <c:pt idx="29">
                  <c:v>1.3144854399961332</c:v>
                </c:pt>
                <c:pt idx="30">
                  <c:v>1.3052172199968481</c:v>
                </c:pt>
                <c:pt idx="31">
                  <c:v>1.3085466699958488</c:v>
                </c:pt>
                <c:pt idx="32">
                  <c:v>1.2890102299970749</c:v>
                </c:pt>
                <c:pt idx="33">
                  <c:v>1.296010229996682</c:v>
                </c:pt>
                <c:pt idx="34">
                  <c:v>1.2986078999965684</c:v>
                </c:pt>
                <c:pt idx="35">
                  <c:v>1.3026078999973834</c:v>
                </c:pt>
                <c:pt idx="36">
                  <c:v>1.3003396799977054</c:v>
                </c:pt>
                <c:pt idx="37">
                  <c:v>1.308205569996062</c:v>
                </c:pt>
                <c:pt idx="38">
                  <c:v>1.3000714599966159</c:v>
                </c:pt>
                <c:pt idx="39">
                  <c:v>1.3106691299963131</c:v>
                </c:pt>
                <c:pt idx="40">
                  <c:v>1.2991326899973501</c:v>
                </c:pt>
                <c:pt idx="41">
                  <c:v>1.3011939199968765</c:v>
                </c:pt>
                <c:pt idx="42">
                  <c:v>1.2987915899975633</c:v>
                </c:pt>
                <c:pt idx="43">
                  <c:v>1.2912551499975962</c:v>
                </c:pt>
                <c:pt idx="44">
                  <c:v>1.3056458299943188</c:v>
                </c:pt>
                <c:pt idx="45">
                  <c:v>1.2977070599954459</c:v>
                </c:pt>
                <c:pt idx="46">
                  <c:v>1.2990365099958581</c:v>
                </c:pt>
                <c:pt idx="47">
                  <c:v>1.2867682899959618</c:v>
                </c:pt>
                <c:pt idx="48">
                  <c:v>1.288634179994915</c:v>
                </c:pt>
                <c:pt idx="49">
                  <c:v>1.300829519996114</c:v>
                </c:pt>
                <c:pt idx="50">
                  <c:v>1.2791589699954784</c:v>
                </c:pt>
                <c:pt idx="51">
                  <c:v>1.2776225299967336</c:v>
                </c:pt>
                <c:pt idx="52">
                  <c:v>1.2832201999954123</c:v>
                </c:pt>
                <c:pt idx="53">
                  <c:v>1.2765496499960136</c:v>
                </c:pt>
                <c:pt idx="54">
                  <c:v>1.2958790999964549</c:v>
                </c:pt>
                <c:pt idx="55">
                  <c:v>1.2804651199967338</c:v>
                </c:pt>
                <c:pt idx="56">
                  <c:v>1.2821968999978708</c:v>
                </c:pt>
                <c:pt idx="57">
                  <c:v>1.2787945699983538</c:v>
                </c:pt>
                <c:pt idx="58">
                  <c:v>1.2835759299960046</c:v>
                </c:pt>
                <c:pt idx="59">
                  <c:v>1.2697712699955446</c:v>
                </c:pt>
                <c:pt idx="60">
                  <c:v>1.271771269995952</c:v>
                </c:pt>
                <c:pt idx="61">
                  <c:v>1.2675642799949856</c:v>
                </c:pt>
                <c:pt idx="62">
                  <c:v>1.2642231799964065</c:v>
                </c:pt>
                <c:pt idx="63">
                  <c:v>1.2698208499969041</c:v>
                </c:pt>
                <c:pt idx="64">
                  <c:v>1.2585526299972116</c:v>
                </c:pt>
                <c:pt idx="65">
                  <c:v>1.2673456399970746</c:v>
                </c:pt>
                <c:pt idx="66">
                  <c:v>1.2679433099965536</c:v>
                </c:pt>
                <c:pt idx="67">
                  <c:v>1.2638091999979224</c:v>
                </c:pt>
                <c:pt idx="68">
                  <c:v>1.2674068699980126</c:v>
                </c:pt>
                <c:pt idx="69">
                  <c:v>1.2685293299982732</c:v>
                </c:pt>
                <c:pt idx="70">
                  <c:v>1.2515556099970127</c:v>
                </c:pt>
                <c:pt idx="71">
                  <c:v>1.2396547699954681</c:v>
                </c:pt>
                <c:pt idx="72">
                  <c:v>1.2301679099964531</c:v>
                </c:pt>
                <c:pt idx="73">
                  <c:v>1.2340950299967517</c:v>
                </c:pt>
                <c:pt idx="74">
                  <c:v>1.2209259699957329</c:v>
                </c:pt>
                <c:pt idx="75">
                  <c:v>1.2188414399970497</c:v>
                </c:pt>
                <c:pt idx="76">
                  <c:v>1.2155003399966517</c:v>
                </c:pt>
                <c:pt idx="77">
                  <c:v>1.2142321199971775</c:v>
                </c:pt>
                <c:pt idx="78">
                  <c:v>1.2093545799980348</c:v>
                </c:pt>
                <c:pt idx="79">
                  <c:v>1.2041126399963105</c:v>
                </c:pt>
                <c:pt idx="80">
                  <c:v>1.1948444199952064</c:v>
                </c:pt>
                <c:pt idx="81">
                  <c:v>1.2095761999953538</c:v>
                </c:pt>
                <c:pt idx="82">
                  <c:v>1.1962350999965565</c:v>
                </c:pt>
                <c:pt idx="83">
                  <c:v>1.1999668799981009</c:v>
                </c:pt>
                <c:pt idx="84">
                  <c:v>1.1932963299950643</c:v>
                </c:pt>
                <c:pt idx="85">
                  <c:v>1.1821505699990666</c:v>
                </c:pt>
                <c:pt idx="86">
                  <c:v>1.1692497299954994</c:v>
                </c:pt>
                <c:pt idx="87">
                  <c:v>1.1351185999956215</c:v>
                </c:pt>
                <c:pt idx="88">
                  <c:v>1.1478503799953614</c:v>
                </c:pt>
                <c:pt idx="89">
                  <c:v>1.1555821599977207</c:v>
                </c:pt>
                <c:pt idx="90">
                  <c:v>1.1072819699984393</c:v>
                </c:pt>
                <c:pt idx="91">
                  <c:v>1.1060137499989651</c:v>
                </c:pt>
                <c:pt idx="92">
                  <c:v>1.1064044299964735</c:v>
                </c:pt>
                <c:pt idx="93">
                  <c:v>1.095136209994962</c:v>
                </c:pt>
                <c:pt idx="94">
                  <c:v>1.1031974399957107</c:v>
                </c:pt>
                <c:pt idx="95">
                  <c:v>1.0987951099959901</c:v>
                </c:pt>
                <c:pt idx="96">
                  <c:v>1.1052586699952371</c:v>
                </c:pt>
                <c:pt idx="97">
                  <c:v>1.093247019995033</c:v>
                </c:pt>
                <c:pt idx="98">
                  <c:v>1.0897105799958808</c:v>
                </c:pt>
                <c:pt idx="99">
                  <c:v>1.0866376999983913</c:v>
                </c:pt>
                <c:pt idx="100">
                  <c:v>1.0926989299987326</c:v>
                </c:pt>
                <c:pt idx="101">
                  <c:v>1.0911624899963499</c:v>
                </c:pt>
                <c:pt idx="102">
                  <c:v>1.0836872799991397</c:v>
                </c:pt>
                <c:pt idx="103">
                  <c:v>1.0849438499935786</c:v>
                </c:pt>
                <c:pt idx="104">
                  <c:v>1.075468639995961</c:v>
                </c:pt>
                <c:pt idx="105">
                  <c:v>1.0711887699944782</c:v>
                </c:pt>
                <c:pt idx="106">
                  <c:v>1.0673841099960555</c:v>
                </c:pt>
                <c:pt idx="107">
                  <c:v>1.0663724599980924</c:v>
                </c:pt>
                <c:pt idx="108">
                  <c:v>1.0662266999970598</c:v>
                </c:pt>
                <c:pt idx="109">
                  <c:v>1.0612879299987981</c:v>
                </c:pt>
                <c:pt idx="110">
                  <c:v>1.0521421699959319</c:v>
                </c:pt>
                <c:pt idx="111">
                  <c:v>1.0336057299937238</c:v>
                </c:pt>
                <c:pt idx="112">
                  <c:v>1.044264629996178</c:v>
                </c:pt>
                <c:pt idx="113">
                  <c:v>1.050191749996884</c:v>
                </c:pt>
                <c:pt idx="114">
                  <c:v>1.0390459899972484</c:v>
                </c:pt>
                <c:pt idx="115">
                  <c:v>1.0359002299992426</c:v>
                </c:pt>
                <c:pt idx="116">
                  <c:v>1.0299614599971392</c:v>
                </c:pt>
                <c:pt idx="117">
                  <c:v>1.0208040499965136</c:v>
                </c:pt>
                <c:pt idx="118">
                  <c:v>1.0162676099971577</c:v>
                </c:pt>
                <c:pt idx="119">
                  <c:v>1.0226582899958885</c:v>
                </c:pt>
                <c:pt idx="120">
                  <c:v>0.9530782299952989</c:v>
                </c:pt>
                <c:pt idx="121">
                  <c:v>0.83789182999680634</c:v>
                </c:pt>
                <c:pt idx="122">
                  <c:v>0.75238762999651954</c:v>
                </c:pt>
                <c:pt idx="123">
                  <c:v>0.65788342999803717</c:v>
                </c:pt>
                <c:pt idx="124">
                  <c:v>0.6066065399973013</c:v>
                </c:pt>
                <c:pt idx="125">
                  <c:v>0.62733831999867107</c:v>
                </c:pt>
                <c:pt idx="126">
                  <c:v>0.58534129999679863</c:v>
                </c:pt>
                <c:pt idx="127">
                  <c:v>0.57180485999924713</c:v>
                </c:pt>
                <c:pt idx="128">
                  <c:v>0.57867074999739998</c:v>
                </c:pt>
                <c:pt idx="129">
                  <c:v>0.57746375999704469</c:v>
                </c:pt>
                <c:pt idx="130">
                  <c:v>0.5727932099980535</c:v>
                </c:pt>
                <c:pt idx="131">
                  <c:v>0.57237922999411239</c:v>
                </c:pt>
                <c:pt idx="132">
                  <c:v>0.52593327999784378</c:v>
                </c:pt>
                <c:pt idx="133">
                  <c:v>0.47246402999735437</c:v>
                </c:pt>
                <c:pt idx="134">
                  <c:v>0.36320772999897599</c:v>
                </c:pt>
                <c:pt idx="135">
                  <c:v>0.32643232999907923</c:v>
                </c:pt>
                <c:pt idx="136">
                  <c:v>0.30836242999430397</c:v>
                </c:pt>
                <c:pt idx="137">
                  <c:v>0.28699802999835811</c:v>
                </c:pt>
                <c:pt idx="138">
                  <c:v>0.33132747999843559</c:v>
                </c:pt>
                <c:pt idx="139">
                  <c:v>0.27554042999690864</c:v>
                </c:pt>
                <c:pt idx="140">
                  <c:v>0.24360165999678429</c:v>
                </c:pt>
                <c:pt idx="141">
                  <c:v>0.10873928999353666</c:v>
                </c:pt>
                <c:pt idx="142">
                  <c:v>9.6179549997032154E-2</c:v>
                </c:pt>
                <c:pt idx="144">
                  <c:v>9.3643109998083673E-2</c:v>
                </c:pt>
                <c:pt idx="146">
                  <c:v>7.2864729998400435E-2</c:v>
                </c:pt>
                <c:pt idx="147">
                  <c:v>6.8745249991479795E-2</c:v>
                </c:pt>
                <c:pt idx="148">
                  <c:v>5.9331269992981106E-2</c:v>
                </c:pt>
                <c:pt idx="149">
                  <c:v>6.2357549999433104E-2</c:v>
                </c:pt>
                <c:pt idx="150">
                  <c:v>6.4261369996529538E-2</c:v>
                </c:pt>
                <c:pt idx="151">
                  <c:v>5.8590819993696641E-2</c:v>
                </c:pt>
                <c:pt idx="152">
                  <c:v>5.3322599997045472E-2</c:v>
                </c:pt>
                <c:pt idx="153">
                  <c:v>5.4981499997666106E-2</c:v>
                </c:pt>
                <c:pt idx="154">
                  <c:v>5.3713279994553886E-2</c:v>
                </c:pt>
                <c:pt idx="155">
                  <c:v>5.8042730001034215E-2</c:v>
                </c:pt>
                <c:pt idx="156">
                  <c:v>5.23868099990068E-2</c:v>
                </c:pt>
                <c:pt idx="157">
                  <c:v>2.8757169995515142E-2</c:v>
                </c:pt>
                <c:pt idx="158">
                  <c:v>3.0416069996135775E-2</c:v>
                </c:pt>
                <c:pt idx="159">
                  <c:v>3.1940859997121152E-2</c:v>
                </c:pt>
                <c:pt idx="160">
                  <c:v>1.4836009991995525E-2</c:v>
                </c:pt>
                <c:pt idx="161">
                  <c:v>-1.9038550002733245E-2</c:v>
                </c:pt>
                <c:pt idx="162">
                  <c:v>-1.7843210000137333E-2</c:v>
                </c:pt>
                <c:pt idx="163">
                  <c:v>-1.1111430001619738E-2</c:v>
                </c:pt>
                <c:pt idx="164">
                  <c:v>-4.647870002372656E-3</c:v>
                </c:pt>
                <c:pt idx="165">
                  <c:v>-1.3303790001373272E-2</c:v>
                </c:pt>
                <c:pt idx="166">
                  <c:v>2.2220999999262858E-2</c:v>
                </c:pt>
                <c:pt idx="167">
                  <c:v>3.6525899922708049E-3</c:v>
                </c:pt>
                <c:pt idx="168">
                  <c:v>-2.7621319997706451E-2</c:v>
                </c:pt>
                <c:pt idx="169">
                  <c:v>-4.56009000481572E-3</c:v>
                </c:pt>
                <c:pt idx="170">
                  <c:v>1.4545399972121231E-3</c:v>
                </c:pt>
                <c:pt idx="171">
                  <c:v>3.7839899960090406E-3</c:v>
                </c:pt>
                <c:pt idx="173">
                  <c:v>-3.198843000427587E-2</c:v>
                </c:pt>
                <c:pt idx="175">
                  <c:v>-1.6865970006620046E-2</c:v>
                </c:pt>
                <c:pt idx="178">
                  <c:v>-6.8629900051746517E-3</c:v>
                </c:pt>
                <c:pt idx="185">
                  <c:v>-2.1647059998940676E-2</c:v>
                </c:pt>
                <c:pt idx="189">
                  <c:v>3.2946899955277331E-3</c:v>
                </c:pt>
                <c:pt idx="190">
                  <c:v>2.6853699964703992E-3</c:v>
                </c:pt>
                <c:pt idx="191">
                  <c:v>4.2364399996586144E-3</c:v>
                </c:pt>
                <c:pt idx="194">
                  <c:v>-9.3728800056851469E-3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1">
                  <c:v>4.6477099967887625E-3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29">
                  <c:v>-8.0503400022280402E-3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1">
                  <c:v>-3.1063210000866093E-2</c:v>
                </c:pt>
                <c:pt idx="255">
                  <c:v>-3.1036930005939212E-2</c:v>
                </c:pt>
                <c:pt idx="256">
                  <c:v>-2.2914470006071497E-2</c:v>
                </c:pt>
                <c:pt idx="257">
                  <c:v>-2.712145999976201E-2</c:v>
                </c:pt>
                <c:pt idx="258">
                  <c:v>-3.2792010002594907E-2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66">
                  <c:v>-4.0398350000032224E-2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2">
                  <c:v>-7.3167789996659849E-2</c:v>
                </c:pt>
                <c:pt idx="284">
                  <c:v>-8.8777110002411064E-2</c:v>
                </c:pt>
                <c:pt idx="285">
                  <c:v>-7.777710999653209E-2</c:v>
                </c:pt>
                <c:pt idx="287">
                  <c:v>-8.6348500000895001E-2</c:v>
                </c:pt>
                <c:pt idx="288">
                  <c:v>-9.7284290000970941E-2</c:v>
                </c:pt>
                <c:pt idx="290">
                  <c:v>-0.12728131000039866</c:v>
                </c:pt>
                <c:pt idx="291">
                  <c:v>-0.11028131000057328</c:v>
                </c:pt>
                <c:pt idx="293">
                  <c:v>-0.11533956000494072</c:v>
                </c:pt>
                <c:pt idx="295">
                  <c:v>-0.12760778000665596</c:v>
                </c:pt>
                <c:pt idx="297">
                  <c:v>-0.13027832999796374</c:v>
                </c:pt>
                <c:pt idx="298">
                  <c:v>-0.14621412000269629</c:v>
                </c:pt>
                <c:pt idx="299">
                  <c:v>-0.14627237000240711</c:v>
                </c:pt>
                <c:pt idx="300">
                  <c:v>-0.13714990999869769</c:v>
                </c:pt>
                <c:pt idx="301">
                  <c:v>-0.15320816000166815</c:v>
                </c:pt>
                <c:pt idx="302">
                  <c:v>-0.15192233000561828</c:v>
                </c:pt>
                <c:pt idx="303">
                  <c:v>-0.15046744000574108</c:v>
                </c:pt>
                <c:pt idx="304">
                  <c:v>-0.20125747000565752</c:v>
                </c:pt>
                <c:pt idx="307">
                  <c:v>-0.24699746000260348</c:v>
                </c:pt>
                <c:pt idx="308">
                  <c:v>-0.25291609999840148</c:v>
                </c:pt>
                <c:pt idx="310">
                  <c:v>-0.26159448000544216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6A-4F8A-AEA8-F540AD85635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2">
                  <c:v>-1.4564599987352267E-3</c:v>
                </c:pt>
                <c:pt idx="174">
                  <c:v>-2.4027200001000892E-2</c:v>
                </c:pt>
                <c:pt idx="177">
                  <c:v>-5.1560000065364875E-3</c:v>
                </c:pt>
                <c:pt idx="181">
                  <c:v>-3.2284799999615643E-2</c:v>
                </c:pt>
                <c:pt idx="184">
                  <c:v>-5.0104300025850534E-3</c:v>
                </c:pt>
                <c:pt idx="186">
                  <c:v>-2.1647059998940676E-2</c:v>
                </c:pt>
                <c:pt idx="187">
                  <c:v>2.3357899990514852E-3</c:v>
                </c:pt>
                <c:pt idx="188">
                  <c:v>4.3287999942549504E-3</c:v>
                </c:pt>
                <c:pt idx="192">
                  <c:v>-2.3000000001047738E-3</c:v>
                </c:pt>
                <c:pt idx="196">
                  <c:v>1.4076510000450071E-2</c:v>
                </c:pt>
                <c:pt idx="199">
                  <c:v>-1.735229000041727E-2</c:v>
                </c:pt>
                <c:pt idx="202">
                  <c:v>1.5647709995391779E-2</c:v>
                </c:pt>
                <c:pt idx="204">
                  <c:v>2.038389997323975E-3</c:v>
                </c:pt>
                <c:pt idx="206">
                  <c:v>-5.2298299997346476E-3</c:v>
                </c:pt>
                <c:pt idx="207">
                  <c:v>1.1770170000090729E-2</c:v>
                </c:pt>
                <c:pt idx="210">
                  <c:v>4.1189100011251867E-3</c:v>
                </c:pt>
                <c:pt idx="214">
                  <c:v>-4.4687900008284487E-3</c:v>
                </c:pt>
                <c:pt idx="216">
                  <c:v>6.3901100002112798E-3</c:v>
                </c:pt>
                <c:pt idx="217">
                  <c:v>8.6901100003160536E-3</c:v>
                </c:pt>
                <c:pt idx="220">
                  <c:v>-1.2465810003050137E-2</c:v>
                </c:pt>
                <c:pt idx="222">
                  <c:v>-2.4404580006375909E-2</c:v>
                </c:pt>
                <c:pt idx="224">
                  <c:v>-3.0013900002813898E-2</c:v>
                </c:pt>
                <c:pt idx="225">
                  <c:v>-2.8282120001676958E-2</c:v>
                </c:pt>
                <c:pt idx="230">
                  <c:v>-9.9016000021947548E-3</c:v>
                </c:pt>
                <c:pt idx="234">
                  <c:v>-2.8800950000004377E-2</c:v>
                </c:pt>
                <c:pt idx="235">
                  <c:v>-2.5800949995755218E-2</c:v>
                </c:pt>
                <c:pt idx="236">
                  <c:v>-2.0800949998374563E-2</c:v>
                </c:pt>
                <c:pt idx="237">
                  <c:v>-1.8800949997967109E-2</c:v>
                </c:pt>
                <c:pt idx="238">
                  <c:v>-4.1337390000990126E-2</c:v>
                </c:pt>
                <c:pt idx="239">
                  <c:v>-1.3337390002561733E-2</c:v>
                </c:pt>
                <c:pt idx="249">
                  <c:v>-2.5453889997152146E-2</c:v>
                </c:pt>
                <c:pt idx="252">
                  <c:v>-2.7001980000932235E-2</c:v>
                </c:pt>
                <c:pt idx="253">
                  <c:v>-2.9270200000610203E-2</c:v>
                </c:pt>
                <c:pt idx="259">
                  <c:v>-3.6328450005385093E-2</c:v>
                </c:pt>
                <c:pt idx="261">
                  <c:v>-5.6509160000132397E-2</c:v>
                </c:pt>
                <c:pt idx="262">
                  <c:v>-4.3509160001121927E-2</c:v>
                </c:pt>
                <c:pt idx="267">
                  <c:v>-4.6835630004352424E-2</c:v>
                </c:pt>
                <c:pt idx="268">
                  <c:v>-5.9774399996967986E-2</c:v>
                </c:pt>
                <c:pt idx="270">
                  <c:v>-5.5322489999525715E-2</c:v>
                </c:pt>
                <c:pt idx="276">
                  <c:v>-6.1319510008615907E-2</c:v>
                </c:pt>
                <c:pt idx="278">
                  <c:v>-5.4377759995986708E-2</c:v>
                </c:pt>
                <c:pt idx="280">
                  <c:v>-6.6558470003656112E-2</c:v>
                </c:pt>
                <c:pt idx="281">
                  <c:v>-7.3826690000714734E-2</c:v>
                </c:pt>
                <c:pt idx="283">
                  <c:v>-9.3374780000885949E-2</c:v>
                </c:pt>
                <c:pt idx="286">
                  <c:v>-0.11631354999553878</c:v>
                </c:pt>
                <c:pt idx="289">
                  <c:v>-0.11926965999737149</c:v>
                </c:pt>
                <c:pt idx="292">
                  <c:v>-9.5427070002187975E-2</c:v>
                </c:pt>
                <c:pt idx="306">
                  <c:v>-0.21466166999744019</c:v>
                </c:pt>
                <c:pt idx="313">
                  <c:v>-0.2907001700004912</c:v>
                </c:pt>
                <c:pt idx="316">
                  <c:v>-0.31898042000102578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6A-4F8A-AEA8-F540AD85635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176">
                  <c:v>-2.2140599976410158E-3</c:v>
                </c:pt>
                <c:pt idx="179">
                  <c:v>-6.0405300027923658E-3</c:v>
                </c:pt>
                <c:pt idx="182">
                  <c:v>-3.3860010007629171E-2</c:v>
                </c:pt>
                <c:pt idx="183">
                  <c:v>-7.3081000009551644E-3</c:v>
                </c:pt>
                <c:pt idx="200">
                  <c:v>-1.690229000087129E-2</c:v>
                </c:pt>
                <c:pt idx="205">
                  <c:v>3.6383900005603209E-3</c:v>
                </c:pt>
                <c:pt idx="215">
                  <c:v>-2.9287900033523329E-3</c:v>
                </c:pt>
                <c:pt idx="218">
                  <c:v>-6.4463300004717894E-3</c:v>
                </c:pt>
                <c:pt idx="221">
                  <c:v>-1.1465809999208432E-2</c:v>
                </c:pt>
                <c:pt idx="223">
                  <c:v>-2.3804579999705311E-2</c:v>
                </c:pt>
                <c:pt idx="226">
                  <c:v>-2.788212000450585E-2</c:v>
                </c:pt>
                <c:pt idx="233">
                  <c:v>-7.3298620001878589E-2</c:v>
                </c:pt>
                <c:pt idx="254">
                  <c:v>-1.8870200001401827E-2</c:v>
                </c:pt>
                <c:pt idx="269">
                  <c:v>-5.8474400000704918E-2</c:v>
                </c:pt>
                <c:pt idx="271">
                  <c:v>-5.5302490000030957E-2</c:v>
                </c:pt>
                <c:pt idx="277">
                  <c:v>-6.1019510008918587E-2</c:v>
                </c:pt>
                <c:pt idx="305">
                  <c:v>-0.20947397000418277</c:v>
                </c:pt>
                <c:pt idx="309">
                  <c:v>-0.25908982000692049</c:v>
                </c:pt>
                <c:pt idx="311">
                  <c:v>-0.28063809999730438</c:v>
                </c:pt>
                <c:pt idx="312">
                  <c:v>-0.28053809999983059</c:v>
                </c:pt>
                <c:pt idx="314">
                  <c:v>-0.30379968000488589</c:v>
                </c:pt>
                <c:pt idx="315">
                  <c:v>-0.30340968000382418</c:v>
                </c:pt>
                <c:pt idx="317">
                  <c:v>-0.32234728000184987</c:v>
                </c:pt>
                <c:pt idx="318">
                  <c:v>-0.32041605000267737</c:v>
                </c:pt>
                <c:pt idx="319">
                  <c:v>-0.32031604999792762</c:v>
                </c:pt>
                <c:pt idx="320">
                  <c:v>-0.32264016000408446</c:v>
                </c:pt>
                <c:pt idx="321">
                  <c:v>-0.3381096700031776</c:v>
                </c:pt>
                <c:pt idx="322">
                  <c:v>-0.33774967000499601</c:v>
                </c:pt>
                <c:pt idx="323">
                  <c:v>-0.35330493999936152</c:v>
                </c:pt>
                <c:pt idx="324">
                  <c:v>-0.35294494000117993</c:v>
                </c:pt>
                <c:pt idx="325">
                  <c:v>-0.35856128000159515</c:v>
                </c:pt>
                <c:pt idx="326">
                  <c:v>-0.35811128000204917</c:v>
                </c:pt>
                <c:pt idx="327">
                  <c:v>-0.36576020999928005</c:v>
                </c:pt>
                <c:pt idx="328">
                  <c:v>-0.3655002100058482</c:v>
                </c:pt>
                <c:pt idx="329">
                  <c:v>-0.37034791000041878</c:v>
                </c:pt>
                <c:pt idx="330">
                  <c:v>-0.37024790999566903</c:v>
                </c:pt>
                <c:pt idx="331">
                  <c:v>-0.37349833000189392</c:v>
                </c:pt>
                <c:pt idx="332">
                  <c:v>-0.37049833000492072</c:v>
                </c:pt>
                <c:pt idx="333">
                  <c:v>-0.37569535000511678</c:v>
                </c:pt>
                <c:pt idx="334">
                  <c:v>-0.38061250000464497</c:v>
                </c:pt>
                <c:pt idx="335">
                  <c:v>-0.38272881000011694</c:v>
                </c:pt>
                <c:pt idx="336">
                  <c:v>-0.38693897000484867</c:v>
                </c:pt>
                <c:pt idx="337">
                  <c:v>-0.39045062000514008</c:v>
                </c:pt>
                <c:pt idx="338">
                  <c:v>-0.38921883999864804</c:v>
                </c:pt>
                <c:pt idx="339">
                  <c:v>-0.38678706000791863</c:v>
                </c:pt>
                <c:pt idx="340">
                  <c:v>-0.39783598999929382</c:v>
                </c:pt>
                <c:pt idx="341">
                  <c:v>-0.39484531000198331</c:v>
                </c:pt>
                <c:pt idx="342">
                  <c:v>-0.39931585999875097</c:v>
                </c:pt>
                <c:pt idx="343">
                  <c:v>-0.40533300999959465</c:v>
                </c:pt>
                <c:pt idx="344">
                  <c:v>-0.4073741100000916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6A-4F8A-AEA8-F540AD85635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6A-4F8A-AEA8-F540AD85635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  <c:pt idx="189">
                  <c:v>3.2946899955277331E-3</c:v>
                </c:pt>
                <c:pt idx="190">
                  <c:v>2.6853699964703992E-3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6">
                  <c:v>-2.2914470006071497E-2</c:v>
                </c:pt>
                <c:pt idx="257">
                  <c:v>-2.712145999976201E-2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4">
                  <c:v>-8.8777110002411064E-2</c:v>
                </c:pt>
                <c:pt idx="287">
                  <c:v>-8.6348500000895001E-2</c:v>
                </c:pt>
                <c:pt idx="288">
                  <c:v>-9.7284290000970941E-2</c:v>
                </c:pt>
                <c:pt idx="301">
                  <c:v>-0.15320816000166815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6A-4F8A-AEA8-F540AD85635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  <c:pt idx="7">
                  <c:v>1.3177390299970284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6A-4F8A-AEA8-F540AD85635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0.89121362657977332</c:v>
                </c:pt>
                <c:pt idx="2">
                  <c:v>0.83438389352128572</c:v>
                </c:pt>
                <c:pt idx="3">
                  <c:v>0.82934056223254549</c:v>
                </c:pt>
                <c:pt idx="4">
                  <c:v>0.82700340870849509</c:v>
                </c:pt>
                <c:pt idx="5">
                  <c:v>0.8244202390240184</c:v>
                </c:pt>
                <c:pt idx="10">
                  <c:v>0.7987115502594645</c:v>
                </c:pt>
                <c:pt idx="13">
                  <c:v>0.79797350177818538</c:v>
                </c:pt>
                <c:pt idx="14">
                  <c:v>0.79797350177818538</c:v>
                </c:pt>
                <c:pt idx="15">
                  <c:v>0.79797350177818538</c:v>
                </c:pt>
                <c:pt idx="19">
                  <c:v>0.79735846137711952</c:v>
                </c:pt>
                <c:pt idx="24">
                  <c:v>0.79698943713648007</c:v>
                </c:pt>
                <c:pt idx="29">
                  <c:v>0.7963743967354141</c:v>
                </c:pt>
                <c:pt idx="35">
                  <c:v>0.79465228361242968</c:v>
                </c:pt>
                <c:pt idx="58">
                  <c:v>0.77903025742535625</c:v>
                </c:pt>
                <c:pt idx="59">
                  <c:v>0.77829220894407714</c:v>
                </c:pt>
                <c:pt idx="60">
                  <c:v>0.77829220894407714</c:v>
                </c:pt>
                <c:pt idx="61">
                  <c:v>0.77718513622215857</c:v>
                </c:pt>
                <c:pt idx="62">
                  <c:v>0.77595505542002685</c:v>
                </c:pt>
                <c:pt idx="63">
                  <c:v>0.77558603117938729</c:v>
                </c:pt>
                <c:pt idx="64">
                  <c:v>0.77534001501896088</c:v>
                </c:pt>
                <c:pt idx="65">
                  <c:v>0.77423294229704231</c:v>
                </c:pt>
                <c:pt idx="66">
                  <c:v>0.77386391805640287</c:v>
                </c:pt>
                <c:pt idx="67">
                  <c:v>0.77374090997618961</c:v>
                </c:pt>
                <c:pt idx="68">
                  <c:v>0.77337188573555016</c:v>
                </c:pt>
                <c:pt idx="69">
                  <c:v>0.77164977261256562</c:v>
                </c:pt>
                <c:pt idx="70">
                  <c:v>0.76525335244148041</c:v>
                </c:pt>
                <c:pt idx="71">
                  <c:v>0.75984099691210072</c:v>
                </c:pt>
                <c:pt idx="72">
                  <c:v>0.75664278682655806</c:v>
                </c:pt>
                <c:pt idx="73">
                  <c:v>0.75565872218485264</c:v>
                </c:pt>
                <c:pt idx="74">
                  <c:v>0.75000035049504654</c:v>
                </c:pt>
                <c:pt idx="75">
                  <c:v>0.74717116465014344</c:v>
                </c:pt>
                <c:pt idx="76">
                  <c:v>0.74594108384801172</c:v>
                </c:pt>
                <c:pt idx="77">
                  <c:v>0.74569506768758542</c:v>
                </c:pt>
                <c:pt idx="78">
                  <c:v>0.74397295456460089</c:v>
                </c:pt>
                <c:pt idx="79">
                  <c:v>0.73733051823308937</c:v>
                </c:pt>
                <c:pt idx="80">
                  <c:v>0.73708450207266296</c:v>
                </c:pt>
                <c:pt idx="81">
                  <c:v>0.73683848591223666</c:v>
                </c:pt>
                <c:pt idx="82">
                  <c:v>0.73560840511010483</c:v>
                </c:pt>
                <c:pt idx="83">
                  <c:v>0.73536238894967854</c:v>
                </c:pt>
                <c:pt idx="84">
                  <c:v>0.73474734854861268</c:v>
                </c:pt>
                <c:pt idx="85">
                  <c:v>0.73277921926520184</c:v>
                </c:pt>
                <c:pt idx="86">
                  <c:v>0.72736686373582204</c:v>
                </c:pt>
                <c:pt idx="87">
                  <c:v>0.71715719307812842</c:v>
                </c:pt>
                <c:pt idx="88">
                  <c:v>0.71691117691770201</c:v>
                </c:pt>
                <c:pt idx="89">
                  <c:v>0.71666516075727571</c:v>
                </c:pt>
                <c:pt idx="90">
                  <c:v>0.70079711840977588</c:v>
                </c:pt>
                <c:pt idx="91">
                  <c:v>0.70055110224934958</c:v>
                </c:pt>
                <c:pt idx="92">
                  <c:v>0.69907500528679145</c:v>
                </c:pt>
                <c:pt idx="93">
                  <c:v>0.69882898912636504</c:v>
                </c:pt>
                <c:pt idx="94">
                  <c:v>0.69796793256487288</c:v>
                </c:pt>
                <c:pt idx="95">
                  <c:v>0.69759890832423332</c:v>
                </c:pt>
                <c:pt idx="96">
                  <c:v>0.69710687600338062</c:v>
                </c:pt>
                <c:pt idx="97">
                  <c:v>0.69526175480018293</c:v>
                </c:pt>
                <c:pt idx="98">
                  <c:v>0.69476972247933022</c:v>
                </c:pt>
                <c:pt idx="99">
                  <c:v>0.6937856578376248</c:v>
                </c:pt>
                <c:pt idx="100">
                  <c:v>0.69292460127613265</c:v>
                </c:pt>
                <c:pt idx="101">
                  <c:v>0.69243256895527994</c:v>
                </c:pt>
                <c:pt idx="102">
                  <c:v>0.69107948007293496</c:v>
                </c:pt>
                <c:pt idx="103">
                  <c:v>0.68948037503016368</c:v>
                </c:pt>
                <c:pt idx="104">
                  <c:v>0.68812728614781871</c:v>
                </c:pt>
                <c:pt idx="105">
                  <c:v>0.68603614878419472</c:v>
                </c:pt>
                <c:pt idx="106">
                  <c:v>0.6852981003029156</c:v>
                </c:pt>
                <c:pt idx="107">
                  <c:v>0.68345297909971803</c:v>
                </c:pt>
                <c:pt idx="108">
                  <c:v>0.68148484981630719</c:v>
                </c:pt>
                <c:pt idx="109">
                  <c:v>0.68062379325481492</c:v>
                </c:pt>
                <c:pt idx="110">
                  <c:v>0.67865566397140409</c:v>
                </c:pt>
                <c:pt idx="111">
                  <c:v>0.67816363165055138</c:v>
                </c:pt>
                <c:pt idx="112">
                  <c:v>0.67693355084841966</c:v>
                </c:pt>
                <c:pt idx="113">
                  <c:v>0.67594948620671425</c:v>
                </c:pt>
                <c:pt idx="114">
                  <c:v>0.67398135692330341</c:v>
                </c:pt>
                <c:pt idx="115">
                  <c:v>0.67201322763989257</c:v>
                </c:pt>
                <c:pt idx="116">
                  <c:v>0.67115217107840031</c:v>
                </c:pt>
                <c:pt idx="117">
                  <c:v>0.6673389205917919</c:v>
                </c:pt>
                <c:pt idx="118">
                  <c:v>0.66684688827093919</c:v>
                </c:pt>
                <c:pt idx="119">
                  <c:v>0.66537079130838106</c:v>
                </c:pt>
                <c:pt idx="120">
                  <c:v>0.64741161159725724</c:v>
                </c:pt>
                <c:pt idx="121">
                  <c:v>0.61788967234609482</c:v>
                </c:pt>
                <c:pt idx="122">
                  <c:v>0.59082789469919605</c:v>
                </c:pt>
                <c:pt idx="123">
                  <c:v>0.56376611705229718</c:v>
                </c:pt>
                <c:pt idx="124">
                  <c:v>0.55158831711119261</c:v>
                </c:pt>
                <c:pt idx="125">
                  <c:v>0.55134230095076631</c:v>
                </c:pt>
                <c:pt idx="126">
                  <c:v>0.54125563837328583</c:v>
                </c:pt>
                <c:pt idx="127">
                  <c:v>0.54076360605243312</c:v>
                </c:pt>
                <c:pt idx="128">
                  <c:v>0.54064059797221997</c:v>
                </c:pt>
                <c:pt idx="129">
                  <c:v>0.53953352525030129</c:v>
                </c:pt>
                <c:pt idx="130">
                  <c:v>0.53891848484923544</c:v>
                </c:pt>
                <c:pt idx="131">
                  <c:v>0.5367043394053983</c:v>
                </c:pt>
                <c:pt idx="132">
                  <c:v>0.51886816777448774</c:v>
                </c:pt>
                <c:pt idx="133">
                  <c:v>0.49734175373718176</c:v>
                </c:pt>
                <c:pt idx="134">
                  <c:v>0.4567490872668335</c:v>
                </c:pt>
                <c:pt idx="135">
                  <c:v>0.43952795603698874</c:v>
                </c:pt>
                <c:pt idx="136">
                  <c:v>0.42845722881780285</c:v>
                </c:pt>
                <c:pt idx="137">
                  <c:v>0.42353690560927582</c:v>
                </c:pt>
                <c:pt idx="138">
                  <c:v>0.4229218652082099</c:v>
                </c:pt>
                <c:pt idx="139">
                  <c:v>0.40385561277516752</c:v>
                </c:pt>
                <c:pt idx="140">
                  <c:v>0.4029945562136753</c:v>
                </c:pt>
                <c:pt idx="141">
                  <c:v>0.30864735869016879</c:v>
                </c:pt>
                <c:pt idx="142">
                  <c:v>0.30446508396292082</c:v>
                </c:pt>
                <c:pt idx="144">
                  <c:v>0.30397305164206812</c:v>
                </c:pt>
                <c:pt idx="146">
                  <c:v>0.29683858298970389</c:v>
                </c:pt>
                <c:pt idx="147">
                  <c:v>0.28847403353520784</c:v>
                </c:pt>
                <c:pt idx="148">
                  <c:v>0.28625988809137071</c:v>
                </c:pt>
                <c:pt idx="149">
                  <c:v>0.27986346792028549</c:v>
                </c:pt>
                <c:pt idx="150">
                  <c:v>0.27518916087218481</c:v>
                </c:pt>
                <c:pt idx="151">
                  <c:v>0.2745741204711189</c:v>
                </c:pt>
                <c:pt idx="152">
                  <c:v>0.27432810431069254</c:v>
                </c:pt>
                <c:pt idx="153">
                  <c:v>0.27309802350856083</c:v>
                </c:pt>
                <c:pt idx="154">
                  <c:v>0.27285200734813442</c:v>
                </c:pt>
                <c:pt idx="155">
                  <c:v>0.27223696694706856</c:v>
                </c:pt>
                <c:pt idx="156">
                  <c:v>0.2633803851717198</c:v>
                </c:pt>
                <c:pt idx="157">
                  <c:v>0.24812738322528594</c:v>
                </c:pt>
                <c:pt idx="158">
                  <c:v>0.24689730242315416</c:v>
                </c:pt>
                <c:pt idx="159">
                  <c:v>0.24554421354080921</c:v>
                </c:pt>
                <c:pt idx="160">
                  <c:v>0.22893812271203037</c:v>
                </c:pt>
                <c:pt idx="161">
                  <c:v>0.21712934701156542</c:v>
                </c:pt>
                <c:pt idx="162">
                  <c:v>0.21639129853028635</c:v>
                </c:pt>
                <c:pt idx="163">
                  <c:v>0.21614528236986</c:v>
                </c:pt>
                <c:pt idx="164">
                  <c:v>0.21565325004900732</c:v>
                </c:pt>
                <c:pt idx="165">
                  <c:v>0.20679666827365858</c:v>
                </c:pt>
                <c:pt idx="166">
                  <c:v>0.20544357939131364</c:v>
                </c:pt>
                <c:pt idx="167">
                  <c:v>0.1893295208833875</c:v>
                </c:pt>
                <c:pt idx="168">
                  <c:v>0.16706505836480254</c:v>
                </c:pt>
                <c:pt idx="169">
                  <c:v>0.1662040018033103</c:v>
                </c:pt>
                <c:pt idx="170">
                  <c:v>0.15796246042902745</c:v>
                </c:pt>
                <c:pt idx="171">
                  <c:v>0.15734742002796159</c:v>
                </c:pt>
                <c:pt idx="173">
                  <c:v>0.13003962622063636</c:v>
                </c:pt>
                <c:pt idx="175">
                  <c:v>0.12831751309765191</c:v>
                </c:pt>
                <c:pt idx="178">
                  <c:v>0.11823085052017142</c:v>
                </c:pt>
                <c:pt idx="180">
                  <c:v>0.11613971315654742</c:v>
                </c:pt>
                <c:pt idx="187">
                  <c:v>8.1082410295792079E-2</c:v>
                </c:pt>
                <c:pt idx="200">
                  <c:v>4.0735759985870146E-2</c:v>
                </c:pt>
                <c:pt idx="205">
                  <c:v>3.9259663023312033E-2</c:v>
                </c:pt>
                <c:pt idx="215">
                  <c:v>2.2284547953893653E-2</c:v>
                </c:pt>
                <c:pt idx="218">
                  <c:v>2.0562434830909186E-2</c:v>
                </c:pt>
                <c:pt idx="221">
                  <c:v>1.219788537641317E-2</c:v>
                </c:pt>
                <c:pt idx="223">
                  <c:v>1.1336828814920936E-2</c:v>
                </c:pt>
                <c:pt idx="226">
                  <c:v>9.6147156919364624E-3</c:v>
                </c:pt>
                <c:pt idx="229">
                  <c:v>9.3686995315101079E-3</c:v>
                </c:pt>
                <c:pt idx="233">
                  <c:v>-8.8364963400400232E-3</c:v>
                </c:pt>
                <c:pt idx="254">
                  <c:v>-3.0731934617985471E-2</c:v>
                </c:pt>
                <c:pt idx="267">
                  <c:v>-5.6932655703392093E-2</c:v>
                </c:pt>
                <c:pt idx="268">
                  <c:v>-5.7793712264884334E-2</c:v>
                </c:pt>
                <c:pt idx="269">
                  <c:v>-5.7793712264884334E-2</c:v>
                </c:pt>
                <c:pt idx="270">
                  <c:v>-6.0130865788934673E-2</c:v>
                </c:pt>
                <c:pt idx="271">
                  <c:v>-6.0130865788934673E-2</c:v>
                </c:pt>
                <c:pt idx="272">
                  <c:v>-6.1114930430640091E-2</c:v>
                </c:pt>
                <c:pt idx="273">
                  <c:v>-6.1114930430640091E-2</c:v>
                </c:pt>
                <c:pt idx="274">
                  <c:v>-6.4190132435969521E-2</c:v>
                </c:pt>
                <c:pt idx="275">
                  <c:v>-6.6527285960019861E-2</c:v>
                </c:pt>
                <c:pt idx="276">
                  <c:v>-7.0217528366415149E-2</c:v>
                </c:pt>
                <c:pt idx="277">
                  <c:v>-7.0217528366415149E-2</c:v>
                </c:pt>
                <c:pt idx="278">
                  <c:v>-7.9443134382403413E-2</c:v>
                </c:pt>
                <c:pt idx="279">
                  <c:v>-8.6700611114980841E-2</c:v>
                </c:pt>
                <c:pt idx="280">
                  <c:v>-8.6946627275407196E-2</c:v>
                </c:pt>
                <c:pt idx="281">
                  <c:v>-8.719264343583355E-2</c:v>
                </c:pt>
                <c:pt idx="282">
                  <c:v>-8.8422724237965294E-2</c:v>
                </c:pt>
                <c:pt idx="283">
                  <c:v>-8.9529796959883889E-2</c:v>
                </c:pt>
                <c:pt idx="284">
                  <c:v>-8.9898821200523421E-2</c:v>
                </c:pt>
                <c:pt idx="285">
                  <c:v>-8.9898821200523421E-2</c:v>
                </c:pt>
                <c:pt idx="286">
                  <c:v>-9.039085352137613E-2</c:v>
                </c:pt>
                <c:pt idx="287">
                  <c:v>-9.5926217130969077E-2</c:v>
                </c:pt>
                <c:pt idx="288">
                  <c:v>-0.10687393626994179</c:v>
                </c:pt>
                <c:pt idx="289">
                  <c:v>-0.11511547764422464</c:v>
                </c:pt>
                <c:pt idx="290">
                  <c:v>-0.11696059884742227</c:v>
                </c:pt>
                <c:pt idx="291">
                  <c:v>-0.11696059884742227</c:v>
                </c:pt>
                <c:pt idx="292">
                  <c:v>-0.11892872813083311</c:v>
                </c:pt>
                <c:pt idx="293">
                  <c:v>-0.12618620486341053</c:v>
                </c:pt>
                <c:pt idx="294">
                  <c:v>-0.12643222102383689</c:v>
                </c:pt>
                <c:pt idx="295">
                  <c:v>-0.12643222102383689</c:v>
                </c:pt>
                <c:pt idx="296">
                  <c:v>-0.12704726142490277</c:v>
                </c:pt>
                <c:pt idx="297">
                  <c:v>-0.12704726142490277</c:v>
                </c:pt>
                <c:pt idx="298">
                  <c:v>-0.13799498056387549</c:v>
                </c:pt>
                <c:pt idx="299">
                  <c:v>-0.14722058657986373</c:v>
                </c:pt>
                <c:pt idx="300">
                  <c:v>-0.14894269970284821</c:v>
                </c:pt>
                <c:pt idx="301">
                  <c:v>-0.15816830571883644</c:v>
                </c:pt>
                <c:pt idx="302">
                  <c:v>-0.17625049351017341</c:v>
                </c:pt>
                <c:pt idx="303">
                  <c:v>-0.18867430961170423</c:v>
                </c:pt>
                <c:pt idx="304">
                  <c:v>-0.19765389946726614</c:v>
                </c:pt>
                <c:pt idx="305">
                  <c:v>-0.21610511149924266</c:v>
                </c:pt>
                <c:pt idx="306">
                  <c:v>-0.22471567711416501</c:v>
                </c:pt>
                <c:pt idx="307">
                  <c:v>-0.2356633962531377</c:v>
                </c:pt>
                <c:pt idx="308">
                  <c:v>-0.23861559017825396</c:v>
                </c:pt>
                <c:pt idx="309">
                  <c:v>-0.24501201034933912</c:v>
                </c:pt>
                <c:pt idx="310">
                  <c:v>-0.24575005883061818</c:v>
                </c:pt>
                <c:pt idx="311">
                  <c:v>-0.26321720622088929</c:v>
                </c:pt>
                <c:pt idx="312">
                  <c:v>-0.26321720622088929</c:v>
                </c:pt>
                <c:pt idx="313">
                  <c:v>-0.26776850518877682</c:v>
                </c:pt>
                <c:pt idx="314">
                  <c:v>-0.28511264449883472</c:v>
                </c:pt>
                <c:pt idx="315">
                  <c:v>-0.28511264449883472</c:v>
                </c:pt>
                <c:pt idx="316">
                  <c:v>-0.30159572724740041</c:v>
                </c:pt>
                <c:pt idx="317">
                  <c:v>-0.30479393733294297</c:v>
                </c:pt>
                <c:pt idx="318">
                  <c:v>-0.30565499389443523</c:v>
                </c:pt>
                <c:pt idx="319">
                  <c:v>-0.30565499389443523</c:v>
                </c:pt>
                <c:pt idx="320">
                  <c:v>-0.30577800197464838</c:v>
                </c:pt>
                <c:pt idx="321">
                  <c:v>-0.32312214128470629</c:v>
                </c:pt>
                <c:pt idx="322">
                  <c:v>-0.32312214128470629</c:v>
                </c:pt>
                <c:pt idx="323">
                  <c:v>-0.34243440987817503</c:v>
                </c:pt>
                <c:pt idx="324">
                  <c:v>-0.34243440987817503</c:v>
                </c:pt>
                <c:pt idx="325">
                  <c:v>-0.35399716941821363</c:v>
                </c:pt>
                <c:pt idx="326">
                  <c:v>-0.35399716941821363</c:v>
                </c:pt>
                <c:pt idx="327">
                  <c:v>-0.36174667847164377</c:v>
                </c:pt>
                <c:pt idx="328">
                  <c:v>-0.36174667847164377</c:v>
                </c:pt>
                <c:pt idx="329">
                  <c:v>-0.37035724408656612</c:v>
                </c:pt>
                <c:pt idx="330">
                  <c:v>-0.37035724408656612</c:v>
                </c:pt>
                <c:pt idx="331">
                  <c:v>-0.37306342185125602</c:v>
                </c:pt>
                <c:pt idx="332">
                  <c:v>-0.37306342185125602</c:v>
                </c:pt>
                <c:pt idx="333">
                  <c:v>-0.38315008442873649</c:v>
                </c:pt>
                <c:pt idx="334">
                  <c:v>-0.39114560964259298</c:v>
                </c:pt>
                <c:pt idx="335">
                  <c:v>-0.39372877932706968</c:v>
                </c:pt>
                <c:pt idx="336">
                  <c:v>-0.40061723181900755</c:v>
                </c:pt>
                <c:pt idx="337">
                  <c:v>-0.40246235302220523</c:v>
                </c:pt>
                <c:pt idx="338">
                  <c:v>-0.40270836918263159</c:v>
                </c:pt>
                <c:pt idx="339">
                  <c:v>-0.40295438534305794</c:v>
                </c:pt>
                <c:pt idx="340">
                  <c:v>-0.41070389439648808</c:v>
                </c:pt>
                <c:pt idx="341">
                  <c:v>-0.41217999135904615</c:v>
                </c:pt>
                <c:pt idx="342">
                  <c:v>-0.41279503176011206</c:v>
                </c:pt>
                <c:pt idx="343">
                  <c:v>-0.42079055697396855</c:v>
                </c:pt>
                <c:pt idx="344">
                  <c:v>-0.42202063777610033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6A-4F8A-AEA8-F540AD856356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1'!$W$2:$W$28</c:f>
              <c:numCache>
                <c:formatCode>General</c:formatCode>
                <c:ptCount val="27"/>
                <c:pt idx="0">
                  <c:v>-1000</c:v>
                </c:pt>
                <c:pt idx="1">
                  <c:v>-800</c:v>
                </c:pt>
                <c:pt idx="2">
                  <c:v>-600</c:v>
                </c:pt>
                <c:pt idx="3">
                  <c:v>-400</c:v>
                </c:pt>
                <c:pt idx="4">
                  <c:v>-200</c:v>
                </c:pt>
                <c:pt idx="5">
                  <c:v>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  <c:pt idx="12">
                  <c:v>1400</c:v>
                </c:pt>
                <c:pt idx="13">
                  <c:v>1600</c:v>
                </c:pt>
                <c:pt idx="14">
                  <c:v>1800</c:v>
                </c:pt>
                <c:pt idx="15">
                  <c:v>2000</c:v>
                </c:pt>
                <c:pt idx="16">
                  <c:v>2200</c:v>
                </c:pt>
                <c:pt idx="17">
                  <c:v>2400</c:v>
                </c:pt>
                <c:pt idx="18">
                  <c:v>2600</c:v>
                </c:pt>
                <c:pt idx="19">
                  <c:v>2800</c:v>
                </c:pt>
                <c:pt idx="20">
                  <c:v>3000</c:v>
                </c:pt>
                <c:pt idx="21">
                  <c:v>3200</c:v>
                </c:pt>
                <c:pt idx="22">
                  <c:v>3400</c:v>
                </c:pt>
                <c:pt idx="23">
                  <c:v>3600</c:v>
                </c:pt>
                <c:pt idx="24">
                  <c:v>3800</c:v>
                </c:pt>
                <c:pt idx="25">
                  <c:v>4000</c:v>
                </c:pt>
                <c:pt idx="26">
                  <c:v>4200</c:v>
                </c:pt>
              </c:numCache>
            </c:numRef>
          </c:xVal>
          <c:yVal>
            <c:numRef>
              <c:f>'Active 1'!$X$2:$X$28</c:f>
              <c:numCache>
                <c:formatCode>General</c:formatCode>
                <c:ptCount val="27"/>
                <c:pt idx="0">
                  <c:v>-6.8870974190766848E-2</c:v>
                </c:pt>
                <c:pt idx="1">
                  <c:v>-5.5243853437418486E-2</c:v>
                </c:pt>
                <c:pt idx="2">
                  <c:v>-4.3426936487806753E-2</c:v>
                </c:pt>
                <c:pt idx="3">
                  <c:v>-3.3420223341931649E-2</c:v>
                </c:pt>
                <c:pt idx="4">
                  <c:v>-2.5223713999793181E-2</c:v>
                </c:pt>
                <c:pt idx="5">
                  <c:v>-1.8837408461391342E-2</c:v>
                </c:pt>
                <c:pt idx="6">
                  <c:v>-1.4261306726726132E-2</c:v>
                </c:pt>
                <c:pt idx="7">
                  <c:v>-1.1495408795797553E-2</c:v>
                </c:pt>
                <c:pt idx="8">
                  <c:v>-1.0539714668605605E-2</c:v>
                </c:pt>
                <c:pt idx="9">
                  <c:v>-1.1394224345150288E-2</c:v>
                </c:pt>
                <c:pt idx="10">
                  <c:v>-1.4058937825431606E-2</c:v>
                </c:pt>
                <c:pt idx="11">
                  <c:v>-1.8533855109449549E-2</c:v>
                </c:pt>
                <c:pt idx="12">
                  <c:v>-2.4818976197204121E-2</c:v>
                </c:pt>
                <c:pt idx="13">
                  <c:v>-3.2914301088695329E-2</c:v>
                </c:pt>
                <c:pt idx="14">
                  <c:v>-4.2819829783923173E-2</c:v>
                </c:pt>
                <c:pt idx="15">
                  <c:v>-5.4535562282887647E-2</c:v>
                </c:pt>
                <c:pt idx="16">
                  <c:v>-6.8061498585588728E-2</c:v>
                </c:pt>
                <c:pt idx="17">
                  <c:v>-8.3397638692026474E-2</c:v>
                </c:pt>
                <c:pt idx="18">
                  <c:v>-0.10054398260220082</c:v>
                </c:pt>
                <c:pt idx="19">
                  <c:v>-0.11950053031611181</c:v>
                </c:pt>
                <c:pt idx="20">
                  <c:v>-0.14026728183375944</c:v>
                </c:pt>
                <c:pt idx="21">
                  <c:v>-0.16284423715514368</c:v>
                </c:pt>
                <c:pt idx="22">
                  <c:v>-0.18723139628026461</c:v>
                </c:pt>
                <c:pt idx="23">
                  <c:v>-0.21342875920912213</c:v>
                </c:pt>
                <c:pt idx="24">
                  <c:v>-0.24143632594171627</c:v>
                </c:pt>
                <c:pt idx="25">
                  <c:v>-0.27125409647804705</c:v>
                </c:pt>
                <c:pt idx="26">
                  <c:v>-0.30288207081811447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6A-4F8A-AEA8-F540AD856356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6">
                  <c:v>2.1591223949981213</c:v>
                </c:pt>
                <c:pt idx="143">
                  <c:v>9.9045439994370099E-2</c:v>
                </c:pt>
                <c:pt idx="145">
                  <c:v>-0.62286258500535041</c:v>
                </c:pt>
                <c:pt idx="180">
                  <c:v>-0.77214286000526045</c:v>
                </c:pt>
                <c:pt idx="283">
                  <c:v>-0.6856077800039202</c:v>
                </c:pt>
                <c:pt idx="285">
                  <c:v>-0.55127833000005921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B6A-4F8A-AEA8-F540AD85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4064"/>
        <c:axId val="1"/>
      </c:scatterChart>
      <c:valAx>
        <c:axId val="796764064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1994784876137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200"/>
      </c:valAx>
      <c:valAx>
        <c:axId val="1"/>
        <c:scaling>
          <c:orientation val="minMax"/>
          <c:max val="0.05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3233376792699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4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56714471968709"/>
          <c:y val="0.92121498449057504"/>
          <c:w val="0.68709256844850064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Cyg - O-C Diagr.</a:t>
            </a:r>
          </a:p>
        </c:rich>
      </c:tx>
      <c:layout>
        <c:manualLayout>
          <c:xMode val="edge"/>
          <c:yMode val="edge"/>
          <c:x val="0.3926128590971272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1108071135431"/>
          <c:y val="0.14501531966242162"/>
          <c:w val="0.84404924760601918"/>
          <c:h val="0.6646535484527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1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2A-4C15-8E11-4ECC5F11BD4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1.4578842499940947</c:v>
                </c:pt>
                <c:pt idx="1">
                  <c:v>1.3839224499970442</c:v>
                </c:pt>
                <c:pt idx="2">
                  <c:v>1.3889254299974709</c:v>
                </c:pt>
                <c:pt idx="3">
                  <c:v>1.3784269199950359</c:v>
                </c:pt>
                <c:pt idx="4">
                  <c:v>1.4058788299953449</c:v>
                </c:pt>
                <c:pt idx="5">
                  <c:v>1.3210625199972128</c:v>
                </c:pt>
                <c:pt idx="6">
                  <c:v>2.1591223949981213</c:v>
                </c:pt>
                <c:pt idx="7">
                  <c:v>1.3177390299970284</c:v>
                </c:pt>
                <c:pt idx="8">
                  <c:v>1.3193746299948543</c:v>
                </c:pt>
                <c:pt idx="9">
                  <c:v>1.3040335299956496</c:v>
                </c:pt>
                <c:pt idx="10">
                  <c:v>1.3180335299948638</c:v>
                </c:pt>
                <c:pt idx="11">
                  <c:v>1.328631199994561</c:v>
                </c:pt>
                <c:pt idx="12">
                  <c:v>1.308362979994854</c:v>
                </c:pt>
                <c:pt idx="13">
                  <c:v>1.2362288699951023</c:v>
                </c:pt>
                <c:pt idx="14">
                  <c:v>1.2542288699951314</c:v>
                </c:pt>
                <c:pt idx="15">
                  <c:v>1.25922886999615</c:v>
                </c:pt>
                <c:pt idx="16">
                  <c:v>1.3082288699952187</c:v>
                </c:pt>
                <c:pt idx="17">
                  <c:v>1.3050947599949723</c:v>
                </c:pt>
                <c:pt idx="18">
                  <c:v>1.3066924299964739</c:v>
                </c:pt>
                <c:pt idx="19">
                  <c:v>1.3015583199958201</c:v>
                </c:pt>
                <c:pt idx="20">
                  <c:v>1.3035583199962275</c:v>
                </c:pt>
                <c:pt idx="21">
                  <c:v>1.3054242099951807</c:v>
                </c:pt>
                <c:pt idx="22">
                  <c:v>1.302155989995299</c:v>
                </c:pt>
                <c:pt idx="23">
                  <c:v>1.3061559899961139</c:v>
                </c:pt>
                <c:pt idx="24">
                  <c:v>1.3101559899951098</c:v>
                </c:pt>
                <c:pt idx="25">
                  <c:v>1.3098877699958393</c:v>
                </c:pt>
                <c:pt idx="26">
                  <c:v>1.3087536599960004</c:v>
                </c:pt>
                <c:pt idx="27">
                  <c:v>1.3036195499953465</c:v>
                </c:pt>
                <c:pt idx="28">
                  <c:v>1.3124854399957258</c:v>
                </c:pt>
                <c:pt idx="29">
                  <c:v>1.3144854399961332</c:v>
                </c:pt>
                <c:pt idx="30">
                  <c:v>1.3052172199968481</c:v>
                </c:pt>
                <c:pt idx="31">
                  <c:v>1.3085466699958488</c:v>
                </c:pt>
                <c:pt idx="32">
                  <c:v>1.2890102299970749</c:v>
                </c:pt>
                <c:pt idx="33">
                  <c:v>1.296010229996682</c:v>
                </c:pt>
                <c:pt idx="34">
                  <c:v>1.2986078999965684</c:v>
                </c:pt>
                <c:pt idx="35">
                  <c:v>1.3026078999973834</c:v>
                </c:pt>
                <c:pt idx="36">
                  <c:v>1.3003396799977054</c:v>
                </c:pt>
                <c:pt idx="37">
                  <c:v>1.308205569996062</c:v>
                </c:pt>
                <c:pt idx="38">
                  <c:v>1.3000714599966159</c:v>
                </c:pt>
                <c:pt idx="39">
                  <c:v>1.3106691299963131</c:v>
                </c:pt>
                <c:pt idx="40">
                  <c:v>1.2991326899973501</c:v>
                </c:pt>
                <c:pt idx="41">
                  <c:v>1.3011939199968765</c:v>
                </c:pt>
                <c:pt idx="42">
                  <c:v>1.2987915899975633</c:v>
                </c:pt>
                <c:pt idx="43">
                  <c:v>1.2912551499975962</c:v>
                </c:pt>
                <c:pt idx="44">
                  <c:v>1.3056458299943188</c:v>
                </c:pt>
                <c:pt idx="45">
                  <c:v>1.2977070599954459</c:v>
                </c:pt>
                <c:pt idx="46">
                  <c:v>1.2990365099958581</c:v>
                </c:pt>
                <c:pt idx="47">
                  <c:v>1.2867682899959618</c:v>
                </c:pt>
                <c:pt idx="48">
                  <c:v>1.288634179994915</c:v>
                </c:pt>
                <c:pt idx="49">
                  <c:v>1.300829519996114</c:v>
                </c:pt>
                <c:pt idx="50">
                  <c:v>1.2791589699954784</c:v>
                </c:pt>
                <c:pt idx="51">
                  <c:v>1.2776225299967336</c:v>
                </c:pt>
                <c:pt idx="52">
                  <c:v>1.2832201999954123</c:v>
                </c:pt>
                <c:pt idx="53">
                  <c:v>1.2765496499960136</c:v>
                </c:pt>
                <c:pt idx="54">
                  <c:v>1.2958790999964549</c:v>
                </c:pt>
                <c:pt idx="55">
                  <c:v>1.2804651199967338</c:v>
                </c:pt>
                <c:pt idx="56">
                  <c:v>1.2821968999978708</c:v>
                </c:pt>
                <c:pt idx="57">
                  <c:v>1.2787945699983538</c:v>
                </c:pt>
                <c:pt idx="58">
                  <c:v>1.2835759299960046</c:v>
                </c:pt>
                <c:pt idx="59">
                  <c:v>1.2697712699955446</c:v>
                </c:pt>
                <c:pt idx="60">
                  <c:v>1.271771269995952</c:v>
                </c:pt>
                <c:pt idx="61">
                  <c:v>1.2675642799949856</c:v>
                </c:pt>
                <c:pt idx="62">
                  <c:v>1.2642231799964065</c:v>
                </c:pt>
                <c:pt idx="63">
                  <c:v>1.2698208499969041</c:v>
                </c:pt>
                <c:pt idx="64">
                  <c:v>1.2585526299972116</c:v>
                </c:pt>
                <c:pt idx="65">
                  <c:v>1.2673456399970746</c:v>
                </c:pt>
                <c:pt idx="66">
                  <c:v>1.2679433099965536</c:v>
                </c:pt>
                <c:pt idx="67">
                  <c:v>1.2638091999979224</c:v>
                </c:pt>
                <c:pt idx="68">
                  <c:v>1.2674068699980126</c:v>
                </c:pt>
                <c:pt idx="69">
                  <c:v>1.2685293299982732</c:v>
                </c:pt>
                <c:pt idx="70">
                  <c:v>1.2515556099970127</c:v>
                </c:pt>
                <c:pt idx="71">
                  <c:v>1.2396547699954681</c:v>
                </c:pt>
                <c:pt idx="72">
                  <c:v>1.2301679099964531</c:v>
                </c:pt>
                <c:pt idx="73">
                  <c:v>1.2340950299967517</c:v>
                </c:pt>
                <c:pt idx="74">
                  <c:v>1.2209259699957329</c:v>
                </c:pt>
                <c:pt idx="75">
                  <c:v>1.2188414399970497</c:v>
                </c:pt>
                <c:pt idx="76">
                  <c:v>1.2155003399966517</c:v>
                </c:pt>
                <c:pt idx="77">
                  <c:v>1.2142321199971775</c:v>
                </c:pt>
                <c:pt idx="78">
                  <c:v>1.2093545799980348</c:v>
                </c:pt>
                <c:pt idx="79">
                  <c:v>1.2041126399963105</c:v>
                </c:pt>
                <c:pt idx="80">
                  <c:v>1.1948444199952064</c:v>
                </c:pt>
                <c:pt idx="81">
                  <c:v>1.2095761999953538</c:v>
                </c:pt>
                <c:pt idx="82">
                  <c:v>1.1962350999965565</c:v>
                </c:pt>
                <c:pt idx="83">
                  <c:v>1.1999668799981009</c:v>
                </c:pt>
                <c:pt idx="84">
                  <c:v>1.1932963299950643</c:v>
                </c:pt>
                <c:pt idx="85">
                  <c:v>1.1821505699990666</c:v>
                </c:pt>
                <c:pt idx="86">
                  <c:v>1.1692497299954994</c:v>
                </c:pt>
                <c:pt idx="87">
                  <c:v>1.1351185999956215</c:v>
                </c:pt>
                <c:pt idx="88">
                  <c:v>1.1478503799953614</c:v>
                </c:pt>
                <c:pt idx="89">
                  <c:v>1.1555821599977207</c:v>
                </c:pt>
                <c:pt idx="90">
                  <c:v>1.1072819699984393</c:v>
                </c:pt>
                <c:pt idx="91">
                  <c:v>1.1060137499989651</c:v>
                </c:pt>
                <c:pt idx="92">
                  <c:v>1.1064044299964735</c:v>
                </c:pt>
                <c:pt idx="93">
                  <c:v>1.095136209994962</c:v>
                </c:pt>
                <c:pt idx="94">
                  <c:v>1.1031974399957107</c:v>
                </c:pt>
                <c:pt idx="95">
                  <c:v>1.0987951099959901</c:v>
                </c:pt>
                <c:pt idx="96">
                  <c:v>1.1052586699952371</c:v>
                </c:pt>
                <c:pt idx="97">
                  <c:v>1.093247019995033</c:v>
                </c:pt>
                <c:pt idx="98">
                  <c:v>1.0897105799958808</c:v>
                </c:pt>
                <c:pt idx="99">
                  <c:v>1.0866376999983913</c:v>
                </c:pt>
                <c:pt idx="100">
                  <c:v>1.0926989299987326</c:v>
                </c:pt>
                <c:pt idx="101">
                  <c:v>1.0911624899963499</c:v>
                </c:pt>
                <c:pt idx="102">
                  <c:v>1.0836872799991397</c:v>
                </c:pt>
                <c:pt idx="103">
                  <c:v>1.0849438499935786</c:v>
                </c:pt>
                <c:pt idx="104">
                  <c:v>1.075468639995961</c:v>
                </c:pt>
                <c:pt idx="105">
                  <c:v>1.0711887699944782</c:v>
                </c:pt>
                <c:pt idx="106">
                  <c:v>1.0673841099960555</c:v>
                </c:pt>
                <c:pt idx="107">
                  <c:v>1.0663724599980924</c:v>
                </c:pt>
                <c:pt idx="108">
                  <c:v>1.0662266999970598</c:v>
                </c:pt>
                <c:pt idx="109">
                  <c:v>1.0612879299987981</c:v>
                </c:pt>
                <c:pt idx="110">
                  <c:v>1.0521421699959319</c:v>
                </c:pt>
                <c:pt idx="111">
                  <c:v>1.0336057299937238</c:v>
                </c:pt>
                <c:pt idx="112">
                  <c:v>1.044264629996178</c:v>
                </c:pt>
                <c:pt idx="113">
                  <c:v>1.050191749996884</c:v>
                </c:pt>
                <c:pt idx="114">
                  <c:v>1.0390459899972484</c:v>
                </c:pt>
                <c:pt idx="115">
                  <c:v>1.0359002299992426</c:v>
                </c:pt>
                <c:pt idx="116">
                  <c:v>1.0299614599971392</c:v>
                </c:pt>
                <c:pt idx="117">
                  <c:v>1.0208040499965136</c:v>
                </c:pt>
                <c:pt idx="118">
                  <c:v>1.0162676099971577</c:v>
                </c:pt>
                <c:pt idx="119">
                  <c:v>1.0226582899958885</c:v>
                </c:pt>
                <c:pt idx="120">
                  <c:v>0.9530782299952989</c:v>
                </c:pt>
                <c:pt idx="121">
                  <c:v>0.83789182999680634</c:v>
                </c:pt>
                <c:pt idx="122">
                  <c:v>0.75238762999651954</c:v>
                </c:pt>
                <c:pt idx="123">
                  <c:v>0.65788342999803717</c:v>
                </c:pt>
                <c:pt idx="124">
                  <c:v>0.6066065399973013</c:v>
                </c:pt>
                <c:pt idx="125">
                  <c:v>0.62733831999867107</c:v>
                </c:pt>
                <c:pt idx="126">
                  <c:v>0.58534129999679863</c:v>
                </c:pt>
                <c:pt idx="127">
                  <c:v>0.57180485999924713</c:v>
                </c:pt>
                <c:pt idx="128">
                  <c:v>0.57867074999739998</c:v>
                </c:pt>
                <c:pt idx="129">
                  <c:v>0.57746375999704469</c:v>
                </c:pt>
                <c:pt idx="130">
                  <c:v>0.5727932099980535</c:v>
                </c:pt>
                <c:pt idx="131">
                  <c:v>0.57237922999411239</c:v>
                </c:pt>
                <c:pt idx="132">
                  <c:v>0.52593327999784378</c:v>
                </c:pt>
                <c:pt idx="133">
                  <c:v>0.47246402999735437</c:v>
                </c:pt>
                <c:pt idx="134">
                  <c:v>0.36320772999897599</c:v>
                </c:pt>
                <c:pt idx="135">
                  <c:v>0.32643232999907923</c:v>
                </c:pt>
                <c:pt idx="136">
                  <c:v>0.30836242999430397</c:v>
                </c:pt>
                <c:pt idx="137">
                  <c:v>0.28699802999835811</c:v>
                </c:pt>
                <c:pt idx="138">
                  <c:v>0.33132747999843559</c:v>
                </c:pt>
                <c:pt idx="139">
                  <c:v>0.27554042999690864</c:v>
                </c:pt>
                <c:pt idx="140">
                  <c:v>0.24360165999678429</c:v>
                </c:pt>
                <c:pt idx="141">
                  <c:v>0.10873928999353666</c:v>
                </c:pt>
                <c:pt idx="142">
                  <c:v>9.6179549997032154E-2</c:v>
                </c:pt>
                <c:pt idx="144">
                  <c:v>9.3643109998083673E-2</c:v>
                </c:pt>
                <c:pt idx="146">
                  <c:v>7.2864729998400435E-2</c:v>
                </c:pt>
                <c:pt idx="147">
                  <c:v>6.8745249991479795E-2</c:v>
                </c:pt>
                <c:pt idx="148">
                  <c:v>5.9331269992981106E-2</c:v>
                </c:pt>
                <c:pt idx="149">
                  <c:v>6.2357549999433104E-2</c:v>
                </c:pt>
                <c:pt idx="150">
                  <c:v>6.4261369996529538E-2</c:v>
                </c:pt>
                <c:pt idx="151">
                  <c:v>5.8590819993696641E-2</c:v>
                </c:pt>
                <c:pt idx="152">
                  <c:v>5.3322599997045472E-2</c:v>
                </c:pt>
                <c:pt idx="153">
                  <c:v>5.4981499997666106E-2</c:v>
                </c:pt>
                <c:pt idx="154">
                  <c:v>5.3713279994553886E-2</c:v>
                </c:pt>
                <c:pt idx="155">
                  <c:v>5.8042730001034215E-2</c:v>
                </c:pt>
                <c:pt idx="156">
                  <c:v>5.23868099990068E-2</c:v>
                </c:pt>
                <c:pt idx="157">
                  <c:v>2.8757169995515142E-2</c:v>
                </c:pt>
                <c:pt idx="158">
                  <c:v>3.0416069996135775E-2</c:v>
                </c:pt>
                <c:pt idx="159">
                  <c:v>3.1940859997121152E-2</c:v>
                </c:pt>
                <c:pt idx="160">
                  <c:v>1.4836009991995525E-2</c:v>
                </c:pt>
                <c:pt idx="161">
                  <c:v>-1.9038550002733245E-2</c:v>
                </c:pt>
                <c:pt idx="162">
                  <c:v>-1.7843210000137333E-2</c:v>
                </c:pt>
                <c:pt idx="163">
                  <c:v>-1.1111430001619738E-2</c:v>
                </c:pt>
                <c:pt idx="164">
                  <c:v>-4.647870002372656E-3</c:v>
                </c:pt>
                <c:pt idx="165">
                  <c:v>-1.3303790001373272E-2</c:v>
                </c:pt>
                <c:pt idx="166">
                  <c:v>2.2220999999262858E-2</c:v>
                </c:pt>
                <c:pt idx="167">
                  <c:v>3.6525899922708049E-3</c:v>
                </c:pt>
                <c:pt idx="168">
                  <c:v>-2.7621319997706451E-2</c:v>
                </c:pt>
                <c:pt idx="169">
                  <c:v>-4.56009000481572E-3</c:v>
                </c:pt>
                <c:pt idx="170">
                  <c:v>1.4545399972121231E-3</c:v>
                </c:pt>
                <c:pt idx="171">
                  <c:v>3.7839899960090406E-3</c:v>
                </c:pt>
                <c:pt idx="173">
                  <c:v>-3.198843000427587E-2</c:v>
                </c:pt>
                <c:pt idx="175">
                  <c:v>-1.6865970006620046E-2</c:v>
                </c:pt>
                <c:pt idx="178">
                  <c:v>-6.8629900051746517E-3</c:v>
                </c:pt>
                <c:pt idx="185">
                  <c:v>-2.1647059998940676E-2</c:v>
                </c:pt>
                <c:pt idx="189">
                  <c:v>3.2946899955277331E-3</c:v>
                </c:pt>
                <c:pt idx="190">
                  <c:v>2.6853699964703992E-3</c:v>
                </c:pt>
                <c:pt idx="191">
                  <c:v>4.2364399996586144E-3</c:v>
                </c:pt>
                <c:pt idx="194">
                  <c:v>-9.3728800056851469E-3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1">
                  <c:v>4.6477099967887625E-3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29">
                  <c:v>-8.0503400022280402E-3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1">
                  <c:v>-3.1063210000866093E-2</c:v>
                </c:pt>
                <c:pt idx="255">
                  <c:v>-3.1036930005939212E-2</c:v>
                </c:pt>
                <c:pt idx="256">
                  <c:v>-2.2914470006071497E-2</c:v>
                </c:pt>
                <c:pt idx="257">
                  <c:v>-2.712145999976201E-2</c:v>
                </c:pt>
                <c:pt idx="258">
                  <c:v>-3.2792010002594907E-2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66">
                  <c:v>-4.0398350000032224E-2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2">
                  <c:v>-7.3167789996659849E-2</c:v>
                </c:pt>
                <c:pt idx="284">
                  <c:v>-8.8777110002411064E-2</c:v>
                </c:pt>
                <c:pt idx="285">
                  <c:v>-7.777710999653209E-2</c:v>
                </c:pt>
                <c:pt idx="287">
                  <c:v>-8.6348500000895001E-2</c:v>
                </c:pt>
                <c:pt idx="288">
                  <c:v>-9.7284290000970941E-2</c:v>
                </c:pt>
                <c:pt idx="290">
                  <c:v>-0.12728131000039866</c:v>
                </c:pt>
                <c:pt idx="291">
                  <c:v>-0.11028131000057328</c:v>
                </c:pt>
                <c:pt idx="293">
                  <c:v>-0.11533956000494072</c:v>
                </c:pt>
                <c:pt idx="295">
                  <c:v>-0.12760778000665596</c:v>
                </c:pt>
                <c:pt idx="297">
                  <c:v>-0.13027832999796374</c:v>
                </c:pt>
                <c:pt idx="298">
                  <c:v>-0.14621412000269629</c:v>
                </c:pt>
                <c:pt idx="299">
                  <c:v>-0.14627237000240711</c:v>
                </c:pt>
                <c:pt idx="300">
                  <c:v>-0.13714990999869769</c:v>
                </c:pt>
                <c:pt idx="301">
                  <c:v>-0.15320816000166815</c:v>
                </c:pt>
                <c:pt idx="302">
                  <c:v>-0.15192233000561828</c:v>
                </c:pt>
                <c:pt idx="303">
                  <c:v>-0.15046744000574108</c:v>
                </c:pt>
                <c:pt idx="304">
                  <c:v>-0.20125747000565752</c:v>
                </c:pt>
                <c:pt idx="307">
                  <c:v>-0.24699746000260348</c:v>
                </c:pt>
                <c:pt idx="308">
                  <c:v>-0.25291609999840148</c:v>
                </c:pt>
                <c:pt idx="310">
                  <c:v>-0.26159448000544216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2A-4C15-8E11-4ECC5F11BD4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1'!$D$21:$D$49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172">
                  <c:v>-1.4564599987352267E-3</c:v>
                </c:pt>
                <c:pt idx="174">
                  <c:v>-2.4027200001000892E-2</c:v>
                </c:pt>
                <c:pt idx="177">
                  <c:v>-5.1560000065364875E-3</c:v>
                </c:pt>
                <c:pt idx="181">
                  <c:v>-3.2284799999615643E-2</c:v>
                </c:pt>
                <c:pt idx="184">
                  <c:v>-5.0104300025850534E-3</c:v>
                </c:pt>
                <c:pt idx="186">
                  <c:v>-2.1647059998940676E-2</c:v>
                </c:pt>
                <c:pt idx="187">
                  <c:v>2.3357899990514852E-3</c:v>
                </c:pt>
                <c:pt idx="188">
                  <c:v>4.3287999942549504E-3</c:v>
                </c:pt>
                <c:pt idx="192">
                  <c:v>-2.3000000001047738E-3</c:v>
                </c:pt>
                <c:pt idx="196">
                  <c:v>1.4076510000450071E-2</c:v>
                </c:pt>
                <c:pt idx="199">
                  <c:v>-1.735229000041727E-2</c:v>
                </c:pt>
                <c:pt idx="202">
                  <c:v>1.5647709995391779E-2</c:v>
                </c:pt>
                <c:pt idx="204">
                  <c:v>2.038389997323975E-3</c:v>
                </c:pt>
                <c:pt idx="206">
                  <c:v>-5.2298299997346476E-3</c:v>
                </c:pt>
                <c:pt idx="207">
                  <c:v>1.1770170000090729E-2</c:v>
                </c:pt>
                <c:pt idx="210">
                  <c:v>4.1189100011251867E-3</c:v>
                </c:pt>
                <c:pt idx="214">
                  <c:v>-4.4687900008284487E-3</c:v>
                </c:pt>
                <c:pt idx="216">
                  <c:v>6.3901100002112798E-3</c:v>
                </c:pt>
                <c:pt idx="217">
                  <c:v>8.6901100003160536E-3</c:v>
                </c:pt>
                <c:pt idx="220">
                  <c:v>-1.2465810003050137E-2</c:v>
                </c:pt>
                <c:pt idx="222">
                  <c:v>-2.4404580006375909E-2</c:v>
                </c:pt>
                <c:pt idx="224">
                  <c:v>-3.0013900002813898E-2</c:v>
                </c:pt>
                <c:pt idx="225">
                  <c:v>-2.8282120001676958E-2</c:v>
                </c:pt>
                <c:pt idx="230">
                  <c:v>-9.9016000021947548E-3</c:v>
                </c:pt>
                <c:pt idx="234">
                  <c:v>-2.8800950000004377E-2</c:v>
                </c:pt>
                <c:pt idx="235">
                  <c:v>-2.5800949995755218E-2</c:v>
                </c:pt>
                <c:pt idx="236">
                  <c:v>-2.0800949998374563E-2</c:v>
                </c:pt>
                <c:pt idx="237">
                  <c:v>-1.8800949997967109E-2</c:v>
                </c:pt>
                <c:pt idx="238">
                  <c:v>-4.1337390000990126E-2</c:v>
                </c:pt>
                <c:pt idx="239">
                  <c:v>-1.3337390002561733E-2</c:v>
                </c:pt>
                <c:pt idx="249">
                  <c:v>-2.5453889997152146E-2</c:v>
                </c:pt>
                <c:pt idx="252">
                  <c:v>-2.7001980000932235E-2</c:v>
                </c:pt>
                <c:pt idx="253">
                  <c:v>-2.9270200000610203E-2</c:v>
                </c:pt>
                <c:pt idx="259">
                  <c:v>-3.6328450005385093E-2</c:v>
                </c:pt>
                <c:pt idx="261">
                  <c:v>-5.6509160000132397E-2</c:v>
                </c:pt>
                <c:pt idx="262">
                  <c:v>-4.3509160001121927E-2</c:v>
                </c:pt>
                <c:pt idx="267">
                  <c:v>-4.6835630004352424E-2</c:v>
                </c:pt>
                <c:pt idx="268">
                  <c:v>-5.9774399996967986E-2</c:v>
                </c:pt>
                <c:pt idx="270">
                  <c:v>-5.5322489999525715E-2</c:v>
                </c:pt>
                <c:pt idx="276">
                  <c:v>-6.1319510008615907E-2</c:v>
                </c:pt>
                <c:pt idx="278">
                  <c:v>-5.4377759995986708E-2</c:v>
                </c:pt>
                <c:pt idx="280">
                  <c:v>-6.6558470003656112E-2</c:v>
                </c:pt>
                <c:pt idx="281">
                  <c:v>-7.3826690000714734E-2</c:v>
                </c:pt>
                <c:pt idx="283">
                  <c:v>-9.3374780000885949E-2</c:v>
                </c:pt>
                <c:pt idx="286">
                  <c:v>-0.11631354999553878</c:v>
                </c:pt>
                <c:pt idx="289">
                  <c:v>-0.11926965999737149</c:v>
                </c:pt>
                <c:pt idx="292">
                  <c:v>-9.5427070002187975E-2</c:v>
                </c:pt>
                <c:pt idx="306">
                  <c:v>-0.21466166999744019</c:v>
                </c:pt>
                <c:pt idx="313">
                  <c:v>-0.2907001700004912</c:v>
                </c:pt>
                <c:pt idx="316">
                  <c:v>-0.31898042000102578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2A-4C15-8E11-4ECC5F11BD4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176">
                  <c:v>-2.2140599976410158E-3</c:v>
                </c:pt>
                <c:pt idx="179">
                  <c:v>-6.0405300027923658E-3</c:v>
                </c:pt>
                <c:pt idx="182">
                  <c:v>-3.3860010007629171E-2</c:v>
                </c:pt>
                <c:pt idx="183">
                  <c:v>-7.3081000009551644E-3</c:v>
                </c:pt>
                <c:pt idx="200">
                  <c:v>-1.690229000087129E-2</c:v>
                </c:pt>
                <c:pt idx="205">
                  <c:v>3.6383900005603209E-3</c:v>
                </c:pt>
                <c:pt idx="215">
                  <c:v>-2.9287900033523329E-3</c:v>
                </c:pt>
                <c:pt idx="218">
                  <c:v>-6.4463300004717894E-3</c:v>
                </c:pt>
                <c:pt idx="221">
                  <c:v>-1.1465809999208432E-2</c:v>
                </c:pt>
                <c:pt idx="223">
                  <c:v>-2.3804579999705311E-2</c:v>
                </c:pt>
                <c:pt idx="226">
                  <c:v>-2.788212000450585E-2</c:v>
                </c:pt>
                <c:pt idx="233">
                  <c:v>-7.3298620001878589E-2</c:v>
                </c:pt>
                <c:pt idx="254">
                  <c:v>-1.8870200001401827E-2</c:v>
                </c:pt>
                <c:pt idx="269">
                  <c:v>-5.8474400000704918E-2</c:v>
                </c:pt>
                <c:pt idx="271">
                  <c:v>-5.5302490000030957E-2</c:v>
                </c:pt>
                <c:pt idx="277">
                  <c:v>-6.1019510008918587E-2</c:v>
                </c:pt>
                <c:pt idx="305">
                  <c:v>-0.20947397000418277</c:v>
                </c:pt>
                <c:pt idx="309">
                  <c:v>-0.25908982000692049</c:v>
                </c:pt>
                <c:pt idx="311">
                  <c:v>-0.28063809999730438</c:v>
                </c:pt>
                <c:pt idx="312">
                  <c:v>-0.28053809999983059</c:v>
                </c:pt>
                <c:pt idx="314">
                  <c:v>-0.30379968000488589</c:v>
                </c:pt>
                <c:pt idx="315">
                  <c:v>-0.30340968000382418</c:v>
                </c:pt>
                <c:pt idx="317">
                  <c:v>-0.32234728000184987</c:v>
                </c:pt>
                <c:pt idx="318">
                  <c:v>-0.32041605000267737</c:v>
                </c:pt>
                <c:pt idx="319">
                  <c:v>-0.32031604999792762</c:v>
                </c:pt>
                <c:pt idx="320">
                  <c:v>-0.32264016000408446</c:v>
                </c:pt>
                <c:pt idx="321">
                  <c:v>-0.3381096700031776</c:v>
                </c:pt>
                <c:pt idx="322">
                  <c:v>-0.33774967000499601</c:v>
                </c:pt>
                <c:pt idx="323">
                  <c:v>-0.35330493999936152</c:v>
                </c:pt>
                <c:pt idx="324">
                  <c:v>-0.35294494000117993</c:v>
                </c:pt>
                <c:pt idx="325">
                  <c:v>-0.35856128000159515</c:v>
                </c:pt>
                <c:pt idx="326">
                  <c:v>-0.35811128000204917</c:v>
                </c:pt>
                <c:pt idx="327">
                  <c:v>-0.36576020999928005</c:v>
                </c:pt>
                <c:pt idx="328">
                  <c:v>-0.3655002100058482</c:v>
                </c:pt>
                <c:pt idx="329">
                  <c:v>-0.37034791000041878</c:v>
                </c:pt>
                <c:pt idx="330">
                  <c:v>-0.37024790999566903</c:v>
                </c:pt>
                <c:pt idx="331">
                  <c:v>-0.37349833000189392</c:v>
                </c:pt>
                <c:pt idx="332">
                  <c:v>-0.37049833000492072</c:v>
                </c:pt>
                <c:pt idx="333">
                  <c:v>-0.37569535000511678</c:v>
                </c:pt>
                <c:pt idx="334">
                  <c:v>-0.38061250000464497</c:v>
                </c:pt>
                <c:pt idx="335">
                  <c:v>-0.38272881000011694</c:v>
                </c:pt>
                <c:pt idx="336">
                  <c:v>-0.38693897000484867</c:v>
                </c:pt>
                <c:pt idx="337">
                  <c:v>-0.39045062000514008</c:v>
                </c:pt>
                <c:pt idx="338">
                  <c:v>-0.38921883999864804</c:v>
                </c:pt>
                <c:pt idx="339">
                  <c:v>-0.38678706000791863</c:v>
                </c:pt>
                <c:pt idx="340">
                  <c:v>-0.39783598999929382</c:v>
                </c:pt>
                <c:pt idx="341">
                  <c:v>-0.39484531000198331</c:v>
                </c:pt>
                <c:pt idx="342">
                  <c:v>-0.39931585999875097</c:v>
                </c:pt>
                <c:pt idx="343">
                  <c:v>-0.40533300999959465</c:v>
                </c:pt>
                <c:pt idx="344">
                  <c:v>-0.4073741100000916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2A-4C15-8E11-4ECC5F11BD4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2A-4C15-8E11-4ECC5F11BD4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  <c:pt idx="189">
                  <c:v>3.2946899955277331E-3</c:v>
                </c:pt>
                <c:pt idx="190">
                  <c:v>2.6853699964703992E-3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6">
                  <c:v>-2.2914470006071497E-2</c:v>
                </c:pt>
                <c:pt idx="257">
                  <c:v>-2.712145999976201E-2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4">
                  <c:v>-8.8777110002411064E-2</c:v>
                </c:pt>
                <c:pt idx="287">
                  <c:v>-8.6348500000895001E-2</c:v>
                </c:pt>
                <c:pt idx="288">
                  <c:v>-9.7284290000970941E-2</c:v>
                </c:pt>
                <c:pt idx="301">
                  <c:v>-0.15320816000166815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2A-4C15-8E11-4ECC5F11BD4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  <c:pt idx="7">
                  <c:v>1.3177390299970284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2A-4C15-8E11-4ECC5F11BD4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0.89121362657977332</c:v>
                </c:pt>
                <c:pt idx="2">
                  <c:v>0.83438389352128572</c:v>
                </c:pt>
                <c:pt idx="3">
                  <c:v>0.82934056223254549</c:v>
                </c:pt>
                <c:pt idx="4">
                  <c:v>0.82700340870849509</c:v>
                </c:pt>
                <c:pt idx="5">
                  <c:v>0.8244202390240184</c:v>
                </c:pt>
                <c:pt idx="10">
                  <c:v>0.7987115502594645</c:v>
                </c:pt>
                <c:pt idx="13">
                  <c:v>0.79797350177818538</c:v>
                </c:pt>
                <c:pt idx="14">
                  <c:v>0.79797350177818538</c:v>
                </c:pt>
                <c:pt idx="15">
                  <c:v>0.79797350177818538</c:v>
                </c:pt>
                <c:pt idx="19">
                  <c:v>0.79735846137711952</c:v>
                </c:pt>
                <c:pt idx="24">
                  <c:v>0.79698943713648007</c:v>
                </c:pt>
                <c:pt idx="29">
                  <c:v>0.7963743967354141</c:v>
                </c:pt>
                <c:pt idx="35">
                  <c:v>0.79465228361242968</c:v>
                </c:pt>
                <c:pt idx="58">
                  <c:v>0.77903025742535625</c:v>
                </c:pt>
                <c:pt idx="59">
                  <c:v>0.77829220894407714</c:v>
                </c:pt>
                <c:pt idx="60">
                  <c:v>0.77829220894407714</c:v>
                </c:pt>
                <c:pt idx="61">
                  <c:v>0.77718513622215857</c:v>
                </c:pt>
                <c:pt idx="62">
                  <c:v>0.77595505542002685</c:v>
                </c:pt>
                <c:pt idx="63">
                  <c:v>0.77558603117938729</c:v>
                </c:pt>
                <c:pt idx="64">
                  <c:v>0.77534001501896088</c:v>
                </c:pt>
                <c:pt idx="65">
                  <c:v>0.77423294229704231</c:v>
                </c:pt>
                <c:pt idx="66">
                  <c:v>0.77386391805640287</c:v>
                </c:pt>
                <c:pt idx="67">
                  <c:v>0.77374090997618961</c:v>
                </c:pt>
                <c:pt idx="68">
                  <c:v>0.77337188573555016</c:v>
                </c:pt>
                <c:pt idx="69">
                  <c:v>0.77164977261256562</c:v>
                </c:pt>
                <c:pt idx="70">
                  <c:v>0.76525335244148041</c:v>
                </c:pt>
                <c:pt idx="71">
                  <c:v>0.75984099691210072</c:v>
                </c:pt>
                <c:pt idx="72">
                  <c:v>0.75664278682655806</c:v>
                </c:pt>
                <c:pt idx="73">
                  <c:v>0.75565872218485264</c:v>
                </c:pt>
                <c:pt idx="74">
                  <c:v>0.75000035049504654</c:v>
                </c:pt>
                <c:pt idx="75">
                  <c:v>0.74717116465014344</c:v>
                </c:pt>
                <c:pt idx="76">
                  <c:v>0.74594108384801172</c:v>
                </c:pt>
                <c:pt idx="77">
                  <c:v>0.74569506768758542</c:v>
                </c:pt>
                <c:pt idx="78">
                  <c:v>0.74397295456460089</c:v>
                </c:pt>
                <c:pt idx="79">
                  <c:v>0.73733051823308937</c:v>
                </c:pt>
                <c:pt idx="80">
                  <c:v>0.73708450207266296</c:v>
                </c:pt>
                <c:pt idx="81">
                  <c:v>0.73683848591223666</c:v>
                </c:pt>
                <c:pt idx="82">
                  <c:v>0.73560840511010483</c:v>
                </c:pt>
                <c:pt idx="83">
                  <c:v>0.73536238894967854</c:v>
                </c:pt>
                <c:pt idx="84">
                  <c:v>0.73474734854861268</c:v>
                </c:pt>
                <c:pt idx="85">
                  <c:v>0.73277921926520184</c:v>
                </c:pt>
                <c:pt idx="86">
                  <c:v>0.72736686373582204</c:v>
                </c:pt>
                <c:pt idx="87">
                  <c:v>0.71715719307812842</c:v>
                </c:pt>
                <c:pt idx="88">
                  <c:v>0.71691117691770201</c:v>
                </c:pt>
                <c:pt idx="89">
                  <c:v>0.71666516075727571</c:v>
                </c:pt>
                <c:pt idx="90">
                  <c:v>0.70079711840977588</c:v>
                </c:pt>
                <c:pt idx="91">
                  <c:v>0.70055110224934958</c:v>
                </c:pt>
                <c:pt idx="92">
                  <c:v>0.69907500528679145</c:v>
                </c:pt>
                <c:pt idx="93">
                  <c:v>0.69882898912636504</c:v>
                </c:pt>
                <c:pt idx="94">
                  <c:v>0.69796793256487288</c:v>
                </c:pt>
                <c:pt idx="95">
                  <c:v>0.69759890832423332</c:v>
                </c:pt>
                <c:pt idx="96">
                  <c:v>0.69710687600338062</c:v>
                </c:pt>
                <c:pt idx="97">
                  <c:v>0.69526175480018293</c:v>
                </c:pt>
                <c:pt idx="98">
                  <c:v>0.69476972247933022</c:v>
                </c:pt>
                <c:pt idx="99">
                  <c:v>0.6937856578376248</c:v>
                </c:pt>
                <c:pt idx="100">
                  <c:v>0.69292460127613265</c:v>
                </c:pt>
                <c:pt idx="101">
                  <c:v>0.69243256895527994</c:v>
                </c:pt>
                <c:pt idx="102">
                  <c:v>0.69107948007293496</c:v>
                </c:pt>
                <c:pt idx="103">
                  <c:v>0.68948037503016368</c:v>
                </c:pt>
                <c:pt idx="104">
                  <c:v>0.68812728614781871</c:v>
                </c:pt>
                <c:pt idx="105">
                  <c:v>0.68603614878419472</c:v>
                </c:pt>
                <c:pt idx="106">
                  <c:v>0.6852981003029156</c:v>
                </c:pt>
                <c:pt idx="107">
                  <c:v>0.68345297909971803</c:v>
                </c:pt>
                <c:pt idx="108">
                  <c:v>0.68148484981630719</c:v>
                </c:pt>
                <c:pt idx="109">
                  <c:v>0.68062379325481492</c:v>
                </c:pt>
                <c:pt idx="110">
                  <c:v>0.67865566397140409</c:v>
                </c:pt>
                <c:pt idx="111">
                  <c:v>0.67816363165055138</c:v>
                </c:pt>
                <c:pt idx="112">
                  <c:v>0.67693355084841966</c:v>
                </c:pt>
                <c:pt idx="113">
                  <c:v>0.67594948620671425</c:v>
                </c:pt>
                <c:pt idx="114">
                  <c:v>0.67398135692330341</c:v>
                </c:pt>
                <c:pt idx="115">
                  <c:v>0.67201322763989257</c:v>
                </c:pt>
                <c:pt idx="116">
                  <c:v>0.67115217107840031</c:v>
                </c:pt>
                <c:pt idx="117">
                  <c:v>0.6673389205917919</c:v>
                </c:pt>
                <c:pt idx="118">
                  <c:v>0.66684688827093919</c:v>
                </c:pt>
                <c:pt idx="119">
                  <c:v>0.66537079130838106</c:v>
                </c:pt>
                <c:pt idx="120">
                  <c:v>0.64741161159725724</c:v>
                </c:pt>
                <c:pt idx="121">
                  <c:v>0.61788967234609482</c:v>
                </c:pt>
                <c:pt idx="122">
                  <c:v>0.59082789469919605</c:v>
                </c:pt>
                <c:pt idx="123">
                  <c:v>0.56376611705229718</c:v>
                </c:pt>
                <c:pt idx="124">
                  <c:v>0.55158831711119261</c:v>
                </c:pt>
                <c:pt idx="125">
                  <c:v>0.55134230095076631</c:v>
                </c:pt>
                <c:pt idx="126">
                  <c:v>0.54125563837328583</c:v>
                </c:pt>
                <c:pt idx="127">
                  <c:v>0.54076360605243312</c:v>
                </c:pt>
                <c:pt idx="128">
                  <c:v>0.54064059797221997</c:v>
                </c:pt>
                <c:pt idx="129">
                  <c:v>0.53953352525030129</c:v>
                </c:pt>
                <c:pt idx="130">
                  <c:v>0.53891848484923544</c:v>
                </c:pt>
                <c:pt idx="131">
                  <c:v>0.5367043394053983</c:v>
                </c:pt>
                <c:pt idx="132">
                  <c:v>0.51886816777448774</c:v>
                </c:pt>
                <c:pt idx="133">
                  <c:v>0.49734175373718176</c:v>
                </c:pt>
                <c:pt idx="134">
                  <c:v>0.4567490872668335</c:v>
                </c:pt>
                <c:pt idx="135">
                  <c:v>0.43952795603698874</c:v>
                </c:pt>
                <c:pt idx="136">
                  <c:v>0.42845722881780285</c:v>
                </c:pt>
                <c:pt idx="137">
                  <c:v>0.42353690560927582</c:v>
                </c:pt>
                <c:pt idx="138">
                  <c:v>0.4229218652082099</c:v>
                </c:pt>
                <c:pt idx="139">
                  <c:v>0.40385561277516752</c:v>
                </c:pt>
                <c:pt idx="140">
                  <c:v>0.4029945562136753</c:v>
                </c:pt>
                <c:pt idx="141">
                  <c:v>0.30864735869016879</c:v>
                </c:pt>
                <c:pt idx="142">
                  <c:v>0.30446508396292082</c:v>
                </c:pt>
                <c:pt idx="144">
                  <c:v>0.30397305164206812</c:v>
                </c:pt>
                <c:pt idx="146">
                  <c:v>0.29683858298970389</c:v>
                </c:pt>
                <c:pt idx="147">
                  <c:v>0.28847403353520784</c:v>
                </c:pt>
                <c:pt idx="148">
                  <c:v>0.28625988809137071</c:v>
                </c:pt>
                <c:pt idx="149">
                  <c:v>0.27986346792028549</c:v>
                </c:pt>
                <c:pt idx="150">
                  <c:v>0.27518916087218481</c:v>
                </c:pt>
                <c:pt idx="151">
                  <c:v>0.2745741204711189</c:v>
                </c:pt>
                <c:pt idx="152">
                  <c:v>0.27432810431069254</c:v>
                </c:pt>
                <c:pt idx="153">
                  <c:v>0.27309802350856083</c:v>
                </c:pt>
                <c:pt idx="154">
                  <c:v>0.27285200734813442</c:v>
                </c:pt>
                <c:pt idx="155">
                  <c:v>0.27223696694706856</c:v>
                </c:pt>
                <c:pt idx="156">
                  <c:v>0.2633803851717198</c:v>
                </c:pt>
                <c:pt idx="157">
                  <c:v>0.24812738322528594</c:v>
                </c:pt>
                <c:pt idx="158">
                  <c:v>0.24689730242315416</c:v>
                </c:pt>
                <c:pt idx="159">
                  <c:v>0.24554421354080921</c:v>
                </c:pt>
                <c:pt idx="160">
                  <c:v>0.22893812271203037</c:v>
                </c:pt>
                <c:pt idx="161">
                  <c:v>0.21712934701156542</c:v>
                </c:pt>
                <c:pt idx="162">
                  <c:v>0.21639129853028635</c:v>
                </c:pt>
                <c:pt idx="163">
                  <c:v>0.21614528236986</c:v>
                </c:pt>
                <c:pt idx="164">
                  <c:v>0.21565325004900732</c:v>
                </c:pt>
                <c:pt idx="165">
                  <c:v>0.20679666827365858</c:v>
                </c:pt>
                <c:pt idx="166">
                  <c:v>0.20544357939131364</c:v>
                </c:pt>
                <c:pt idx="167">
                  <c:v>0.1893295208833875</c:v>
                </c:pt>
                <c:pt idx="168">
                  <c:v>0.16706505836480254</c:v>
                </c:pt>
                <c:pt idx="169">
                  <c:v>0.1662040018033103</c:v>
                </c:pt>
                <c:pt idx="170">
                  <c:v>0.15796246042902745</c:v>
                </c:pt>
                <c:pt idx="171">
                  <c:v>0.15734742002796159</c:v>
                </c:pt>
                <c:pt idx="173">
                  <c:v>0.13003962622063636</c:v>
                </c:pt>
                <c:pt idx="175">
                  <c:v>0.12831751309765191</c:v>
                </c:pt>
                <c:pt idx="178">
                  <c:v>0.11823085052017142</c:v>
                </c:pt>
                <c:pt idx="180">
                  <c:v>0.11613971315654742</c:v>
                </c:pt>
                <c:pt idx="187">
                  <c:v>8.1082410295792079E-2</c:v>
                </c:pt>
                <c:pt idx="200">
                  <c:v>4.0735759985870146E-2</c:v>
                </c:pt>
                <c:pt idx="205">
                  <c:v>3.9259663023312033E-2</c:v>
                </c:pt>
                <c:pt idx="215">
                  <c:v>2.2284547953893653E-2</c:v>
                </c:pt>
                <c:pt idx="218">
                  <c:v>2.0562434830909186E-2</c:v>
                </c:pt>
                <c:pt idx="221">
                  <c:v>1.219788537641317E-2</c:v>
                </c:pt>
                <c:pt idx="223">
                  <c:v>1.1336828814920936E-2</c:v>
                </c:pt>
                <c:pt idx="226">
                  <c:v>9.6147156919364624E-3</c:v>
                </c:pt>
                <c:pt idx="229">
                  <c:v>9.3686995315101079E-3</c:v>
                </c:pt>
                <c:pt idx="233">
                  <c:v>-8.8364963400400232E-3</c:v>
                </c:pt>
                <c:pt idx="254">
                  <c:v>-3.0731934617985471E-2</c:v>
                </c:pt>
                <c:pt idx="267">
                  <c:v>-5.6932655703392093E-2</c:v>
                </c:pt>
                <c:pt idx="268">
                  <c:v>-5.7793712264884334E-2</c:v>
                </c:pt>
                <c:pt idx="269">
                  <c:v>-5.7793712264884334E-2</c:v>
                </c:pt>
                <c:pt idx="270">
                  <c:v>-6.0130865788934673E-2</c:v>
                </c:pt>
                <c:pt idx="271">
                  <c:v>-6.0130865788934673E-2</c:v>
                </c:pt>
                <c:pt idx="272">
                  <c:v>-6.1114930430640091E-2</c:v>
                </c:pt>
                <c:pt idx="273">
                  <c:v>-6.1114930430640091E-2</c:v>
                </c:pt>
                <c:pt idx="274">
                  <c:v>-6.4190132435969521E-2</c:v>
                </c:pt>
                <c:pt idx="275">
                  <c:v>-6.6527285960019861E-2</c:v>
                </c:pt>
                <c:pt idx="276">
                  <c:v>-7.0217528366415149E-2</c:v>
                </c:pt>
                <c:pt idx="277">
                  <c:v>-7.0217528366415149E-2</c:v>
                </c:pt>
                <c:pt idx="278">
                  <c:v>-7.9443134382403413E-2</c:v>
                </c:pt>
                <c:pt idx="279">
                  <c:v>-8.6700611114980841E-2</c:v>
                </c:pt>
                <c:pt idx="280">
                  <c:v>-8.6946627275407196E-2</c:v>
                </c:pt>
                <c:pt idx="281">
                  <c:v>-8.719264343583355E-2</c:v>
                </c:pt>
                <c:pt idx="282">
                  <c:v>-8.8422724237965294E-2</c:v>
                </c:pt>
                <c:pt idx="283">
                  <c:v>-8.9529796959883889E-2</c:v>
                </c:pt>
                <c:pt idx="284">
                  <c:v>-8.9898821200523421E-2</c:v>
                </c:pt>
                <c:pt idx="285">
                  <c:v>-8.9898821200523421E-2</c:v>
                </c:pt>
                <c:pt idx="286">
                  <c:v>-9.039085352137613E-2</c:v>
                </c:pt>
                <c:pt idx="287">
                  <c:v>-9.5926217130969077E-2</c:v>
                </c:pt>
                <c:pt idx="288">
                  <c:v>-0.10687393626994179</c:v>
                </c:pt>
                <c:pt idx="289">
                  <c:v>-0.11511547764422464</c:v>
                </c:pt>
                <c:pt idx="290">
                  <c:v>-0.11696059884742227</c:v>
                </c:pt>
                <c:pt idx="291">
                  <c:v>-0.11696059884742227</c:v>
                </c:pt>
                <c:pt idx="292">
                  <c:v>-0.11892872813083311</c:v>
                </c:pt>
                <c:pt idx="293">
                  <c:v>-0.12618620486341053</c:v>
                </c:pt>
                <c:pt idx="294">
                  <c:v>-0.12643222102383689</c:v>
                </c:pt>
                <c:pt idx="295">
                  <c:v>-0.12643222102383689</c:v>
                </c:pt>
                <c:pt idx="296">
                  <c:v>-0.12704726142490277</c:v>
                </c:pt>
                <c:pt idx="297">
                  <c:v>-0.12704726142490277</c:v>
                </c:pt>
                <c:pt idx="298">
                  <c:v>-0.13799498056387549</c:v>
                </c:pt>
                <c:pt idx="299">
                  <c:v>-0.14722058657986373</c:v>
                </c:pt>
                <c:pt idx="300">
                  <c:v>-0.14894269970284821</c:v>
                </c:pt>
                <c:pt idx="301">
                  <c:v>-0.15816830571883644</c:v>
                </c:pt>
                <c:pt idx="302">
                  <c:v>-0.17625049351017341</c:v>
                </c:pt>
                <c:pt idx="303">
                  <c:v>-0.18867430961170423</c:v>
                </c:pt>
                <c:pt idx="304">
                  <c:v>-0.19765389946726614</c:v>
                </c:pt>
                <c:pt idx="305">
                  <c:v>-0.21610511149924266</c:v>
                </c:pt>
                <c:pt idx="306">
                  <c:v>-0.22471567711416501</c:v>
                </c:pt>
                <c:pt idx="307">
                  <c:v>-0.2356633962531377</c:v>
                </c:pt>
                <c:pt idx="308">
                  <c:v>-0.23861559017825396</c:v>
                </c:pt>
                <c:pt idx="309">
                  <c:v>-0.24501201034933912</c:v>
                </c:pt>
                <c:pt idx="310">
                  <c:v>-0.24575005883061818</c:v>
                </c:pt>
                <c:pt idx="311">
                  <c:v>-0.26321720622088929</c:v>
                </c:pt>
                <c:pt idx="312">
                  <c:v>-0.26321720622088929</c:v>
                </c:pt>
                <c:pt idx="313">
                  <c:v>-0.26776850518877682</c:v>
                </c:pt>
                <c:pt idx="314">
                  <c:v>-0.28511264449883472</c:v>
                </c:pt>
                <c:pt idx="315">
                  <c:v>-0.28511264449883472</c:v>
                </c:pt>
                <c:pt idx="316">
                  <c:v>-0.30159572724740041</c:v>
                </c:pt>
                <c:pt idx="317">
                  <c:v>-0.30479393733294297</c:v>
                </c:pt>
                <c:pt idx="318">
                  <c:v>-0.30565499389443523</c:v>
                </c:pt>
                <c:pt idx="319">
                  <c:v>-0.30565499389443523</c:v>
                </c:pt>
                <c:pt idx="320">
                  <c:v>-0.30577800197464838</c:v>
                </c:pt>
                <c:pt idx="321">
                  <c:v>-0.32312214128470629</c:v>
                </c:pt>
                <c:pt idx="322">
                  <c:v>-0.32312214128470629</c:v>
                </c:pt>
                <c:pt idx="323">
                  <c:v>-0.34243440987817503</c:v>
                </c:pt>
                <c:pt idx="324">
                  <c:v>-0.34243440987817503</c:v>
                </c:pt>
                <c:pt idx="325">
                  <c:v>-0.35399716941821363</c:v>
                </c:pt>
                <c:pt idx="326">
                  <c:v>-0.35399716941821363</c:v>
                </c:pt>
                <c:pt idx="327">
                  <c:v>-0.36174667847164377</c:v>
                </c:pt>
                <c:pt idx="328">
                  <c:v>-0.36174667847164377</c:v>
                </c:pt>
                <c:pt idx="329">
                  <c:v>-0.37035724408656612</c:v>
                </c:pt>
                <c:pt idx="330">
                  <c:v>-0.37035724408656612</c:v>
                </c:pt>
                <c:pt idx="331">
                  <c:v>-0.37306342185125602</c:v>
                </c:pt>
                <c:pt idx="332">
                  <c:v>-0.37306342185125602</c:v>
                </c:pt>
                <c:pt idx="333">
                  <c:v>-0.38315008442873649</c:v>
                </c:pt>
                <c:pt idx="334">
                  <c:v>-0.39114560964259298</c:v>
                </c:pt>
                <c:pt idx="335">
                  <c:v>-0.39372877932706968</c:v>
                </c:pt>
                <c:pt idx="336">
                  <c:v>-0.40061723181900755</c:v>
                </c:pt>
                <c:pt idx="337">
                  <c:v>-0.40246235302220523</c:v>
                </c:pt>
                <c:pt idx="338">
                  <c:v>-0.40270836918263159</c:v>
                </c:pt>
                <c:pt idx="339">
                  <c:v>-0.40295438534305794</c:v>
                </c:pt>
                <c:pt idx="340">
                  <c:v>-0.41070389439648808</c:v>
                </c:pt>
                <c:pt idx="341">
                  <c:v>-0.41217999135904615</c:v>
                </c:pt>
                <c:pt idx="342">
                  <c:v>-0.41279503176011206</c:v>
                </c:pt>
                <c:pt idx="343">
                  <c:v>-0.42079055697396855</c:v>
                </c:pt>
                <c:pt idx="344">
                  <c:v>-0.42202063777610033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2A-4C15-8E11-4ECC5F11BD48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1'!$W$2:$W$28</c:f>
              <c:numCache>
                <c:formatCode>General</c:formatCode>
                <c:ptCount val="27"/>
                <c:pt idx="0">
                  <c:v>-1000</c:v>
                </c:pt>
                <c:pt idx="1">
                  <c:v>-800</c:v>
                </c:pt>
                <c:pt idx="2">
                  <c:v>-600</c:v>
                </c:pt>
                <c:pt idx="3">
                  <c:v>-400</c:v>
                </c:pt>
                <c:pt idx="4">
                  <c:v>-200</c:v>
                </c:pt>
                <c:pt idx="5">
                  <c:v>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  <c:pt idx="12">
                  <c:v>1400</c:v>
                </c:pt>
                <c:pt idx="13">
                  <c:v>1600</c:v>
                </c:pt>
                <c:pt idx="14">
                  <c:v>1800</c:v>
                </c:pt>
                <c:pt idx="15">
                  <c:v>2000</c:v>
                </c:pt>
                <c:pt idx="16">
                  <c:v>2200</c:v>
                </c:pt>
                <c:pt idx="17">
                  <c:v>2400</c:v>
                </c:pt>
                <c:pt idx="18">
                  <c:v>2600</c:v>
                </c:pt>
                <c:pt idx="19">
                  <c:v>2800</c:v>
                </c:pt>
                <c:pt idx="20">
                  <c:v>3000</c:v>
                </c:pt>
                <c:pt idx="21">
                  <c:v>3200</c:v>
                </c:pt>
                <c:pt idx="22">
                  <c:v>3400</c:v>
                </c:pt>
                <c:pt idx="23">
                  <c:v>3600</c:v>
                </c:pt>
                <c:pt idx="24">
                  <c:v>3800</c:v>
                </c:pt>
                <c:pt idx="25">
                  <c:v>4000</c:v>
                </c:pt>
                <c:pt idx="26">
                  <c:v>4200</c:v>
                </c:pt>
              </c:numCache>
            </c:numRef>
          </c:xVal>
          <c:yVal>
            <c:numRef>
              <c:f>'Active 1'!$X$2:$X$28</c:f>
              <c:numCache>
                <c:formatCode>General</c:formatCode>
                <c:ptCount val="27"/>
                <c:pt idx="0">
                  <c:v>-6.8870974190766848E-2</c:v>
                </c:pt>
                <c:pt idx="1">
                  <c:v>-5.5243853437418486E-2</c:v>
                </c:pt>
                <c:pt idx="2">
                  <c:v>-4.3426936487806753E-2</c:v>
                </c:pt>
                <c:pt idx="3">
                  <c:v>-3.3420223341931649E-2</c:v>
                </c:pt>
                <c:pt idx="4">
                  <c:v>-2.5223713999793181E-2</c:v>
                </c:pt>
                <c:pt idx="5">
                  <c:v>-1.8837408461391342E-2</c:v>
                </c:pt>
                <c:pt idx="6">
                  <c:v>-1.4261306726726132E-2</c:v>
                </c:pt>
                <c:pt idx="7">
                  <c:v>-1.1495408795797553E-2</c:v>
                </c:pt>
                <c:pt idx="8">
                  <c:v>-1.0539714668605605E-2</c:v>
                </c:pt>
                <c:pt idx="9">
                  <c:v>-1.1394224345150288E-2</c:v>
                </c:pt>
                <c:pt idx="10">
                  <c:v>-1.4058937825431606E-2</c:v>
                </c:pt>
                <c:pt idx="11">
                  <c:v>-1.8533855109449549E-2</c:v>
                </c:pt>
                <c:pt idx="12">
                  <c:v>-2.4818976197204121E-2</c:v>
                </c:pt>
                <c:pt idx="13">
                  <c:v>-3.2914301088695329E-2</c:v>
                </c:pt>
                <c:pt idx="14">
                  <c:v>-4.2819829783923173E-2</c:v>
                </c:pt>
                <c:pt idx="15">
                  <c:v>-5.4535562282887647E-2</c:v>
                </c:pt>
                <c:pt idx="16">
                  <c:v>-6.8061498585588728E-2</c:v>
                </c:pt>
                <c:pt idx="17">
                  <c:v>-8.3397638692026474E-2</c:v>
                </c:pt>
                <c:pt idx="18">
                  <c:v>-0.10054398260220082</c:v>
                </c:pt>
                <c:pt idx="19">
                  <c:v>-0.11950053031611181</c:v>
                </c:pt>
                <c:pt idx="20">
                  <c:v>-0.14026728183375944</c:v>
                </c:pt>
                <c:pt idx="21">
                  <c:v>-0.16284423715514368</c:v>
                </c:pt>
                <c:pt idx="22">
                  <c:v>-0.18723139628026461</c:v>
                </c:pt>
                <c:pt idx="23">
                  <c:v>-0.21342875920912213</c:v>
                </c:pt>
                <c:pt idx="24">
                  <c:v>-0.24143632594171627</c:v>
                </c:pt>
                <c:pt idx="25">
                  <c:v>-0.27125409647804705</c:v>
                </c:pt>
                <c:pt idx="26">
                  <c:v>-0.30288207081811447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2A-4C15-8E11-4ECC5F11BD48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6">
                  <c:v>2.1591223949981213</c:v>
                </c:pt>
                <c:pt idx="143">
                  <c:v>9.9045439994370099E-2</c:v>
                </c:pt>
                <c:pt idx="145">
                  <c:v>-0.62286258500535041</c:v>
                </c:pt>
                <c:pt idx="180">
                  <c:v>-0.77214286000526045</c:v>
                </c:pt>
                <c:pt idx="283">
                  <c:v>-0.6856077800039202</c:v>
                </c:pt>
                <c:pt idx="285">
                  <c:v>-0.55127833000005921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D2A-4C15-8E11-4ECC5F11B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5376"/>
        <c:axId val="1"/>
      </c:scatterChart>
      <c:valAx>
        <c:axId val="796765376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3584131326954"/>
              <c:y val="0.870091903164672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27906976744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5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47058823529413"/>
          <c:y val="0.9214501510574018"/>
          <c:w val="0.7209302325581394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Cyg - O-C Diagr.</a:t>
            </a:r>
          </a:p>
        </c:rich>
      </c:tx>
      <c:layout>
        <c:manualLayout>
          <c:xMode val="edge"/>
          <c:yMode val="edge"/>
          <c:x val="0.39261287359826907"/>
          <c:y val="3.2787101612298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1108071135431"/>
          <c:y val="0.13388013864022646"/>
          <c:w val="0.84404924760601918"/>
          <c:h val="0.69399092274729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1.4578842499940947</c:v>
                </c:pt>
                <c:pt idx="1">
                  <c:v>1.3839224499970442</c:v>
                </c:pt>
                <c:pt idx="2">
                  <c:v>1.3889254299974709</c:v>
                </c:pt>
                <c:pt idx="3">
                  <c:v>1.3784269199950359</c:v>
                </c:pt>
                <c:pt idx="4">
                  <c:v>1.4058788299953449</c:v>
                </c:pt>
                <c:pt idx="5">
                  <c:v>1.3210625199972128</c:v>
                </c:pt>
                <c:pt idx="7">
                  <c:v>1.3177390299970284</c:v>
                </c:pt>
                <c:pt idx="8">
                  <c:v>1.3193746299948543</c:v>
                </c:pt>
                <c:pt idx="9">
                  <c:v>1.3040335299956496</c:v>
                </c:pt>
                <c:pt idx="10">
                  <c:v>1.3180335299948638</c:v>
                </c:pt>
                <c:pt idx="11">
                  <c:v>1.328631199994561</c:v>
                </c:pt>
                <c:pt idx="12">
                  <c:v>1.308362979994854</c:v>
                </c:pt>
                <c:pt idx="13">
                  <c:v>1.2362288699951023</c:v>
                </c:pt>
                <c:pt idx="14">
                  <c:v>1.2542288699951314</c:v>
                </c:pt>
                <c:pt idx="15">
                  <c:v>1.25922886999615</c:v>
                </c:pt>
                <c:pt idx="16">
                  <c:v>1.3082288699952187</c:v>
                </c:pt>
                <c:pt idx="17">
                  <c:v>1.3050947599949723</c:v>
                </c:pt>
                <c:pt idx="18">
                  <c:v>1.3066924299964739</c:v>
                </c:pt>
                <c:pt idx="19">
                  <c:v>1.3015583199958201</c:v>
                </c:pt>
                <c:pt idx="20">
                  <c:v>1.3035583199962275</c:v>
                </c:pt>
                <c:pt idx="21">
                  <c:v>1.3054242099951807</c:v>
                </c:pt>
                <c:pt idx="22">
                  <c:v>1.302155989995299</c:v>
                </c:pt>
                <c:pt idx="23">
                  <c:v>1.3061559899961139</c:v>
                </c:pt>
                <c:pt idx="24">
                  <c:v>1.3101559899951098</c:v>
                </c:pt>
                <c:pt idx="25">
                  <c:v>1.3098877699958393</c:v>
                </c:pt>
                <c:pt idx="26">
                  <c:v>1.3087536599960004</c:v>
                </c:pt>
                <c:pt idx="27">
                  <c:v>1.3036195499953465</c:v>
                </c:pt>
                <c:pt idx="28">
                  <c:v>1.3124854399957258</c:v>
                </c:pt>
                <c:pt idx="29">
                  <c:v>1.3144854399961332</c:v>
                </c:pt>
                <c:pt idx="30">
                  <c:v>1.3052172199968481</c:v>
                </c:pt>
                <c:pt idx="31">
                  <c:v>1.3085466699958488</c:v>
                </c:pt>
                <c:pt idx="32">
                  <c:v>1.2890102299970749</c:v>
                </c:pt>
                <c:pt idx="33">
                  <c:v>1.296010229996682</c:v>
                </c:pt>
                <c:pt idx="34">
                  <c:v>1.2986078999965684</c:v>
                </c:pt>
                <c:pt idx="35">
                  <c:v>1.3026078999973834</c:v>
                </c:pt>
                <c:pt idx="36">
                  <c:v>1.3003396799977054</c:v>
                </c:pt>
                <c:pt idx="37">
                  <c:v>1.308205569996062</c:v>
                </c:pt>
                <c:pt idx="38">
                  <c:v>1.3000714599966159</c:v>
                </c:pt>
                <c:pt idx="39">
                  <c:v>1.3106691299963131</c:v>
                </c:pt>
                <c:pt idx="40">
                  <c:v>1.2991326899973501</c:v>
                </c:pt>
                <c:pt idx="41">
                  <c:v>1.3011939199968765</c:v>
                </c:pt>
                <c:pt idx="42">
                  <c:v>1.2987915899975633</c:v>
                </c:pt>
                <c:pt idx="43">
                  <c:v>1.2912551499975962</c:v>
                </c:pt>
                <c:pt idx="44">
                  <c:v>1.3056458299943188</c:v>
                </c:pt>
                <c:pt idx="45">
                  <c:v>1.2977070599954459</c:v>
                </c:pt>
                <c:pt idx="46">
                  <c:v>1.2990365099958581</c:v>
                </c:pt>
                <c:pt idx="47">
                  <c:v>1.2867682899959618</c:v>
                </c:pt>
                <c:pt idx="48">
                  <c:v>1.288634179994915</c:v>
                </c:pt>
                <c:pt idx="49">
                  <c:v>1.300829519996114</c:v>
                </c:pt>
                <c:pt idx="50">
                  <c:v>1.2791589699954784</c:v>
                </c:pt>
                <c:pt idx="51">
                  <c:v>1.2776225299967336</c:v>
                </c:pt>
                <c:pt idx="52">
                  <c:v>1.2832201999954123</c:v>
                </c:pt>
                <c:pt idx="53">
                  <c:v>1.2765496499960136</c:v>
                </c:pt>
                <c:pt idx="54">
                  <c:v>1.2958790999964549</c:v>
                </c:pt>
                <c:pt idx="55">
                  <c:v>1.2804651199967338</c:v>
                </c:pt>
                <c:pt idx="56">
                  <c:v>1.2821968999978708</c:v>
                </c:pt>
                <c:pt idx="57">
                  <c:v>1.2787945699983538</c:v>
                </c:pt>
                <c:pt idx="58">
                  <c:v>1.2835759299960046</c:v>
                </c:pt>
                <c:pt idx="59">
                  <c:v>1.2697712699955446</c:v>
                </c:pt>
                <c:pt idx="60">
                  <c:v>1.271771269995952</c:v>
                </c:pt>
                <c:pt idx="61">
                  <c:v>1.2675642799949856</c:v>
                </c:pt>
                <c:pt idx="62">
                  <c:v>1.2642231799964065</c:v>
                </c:pt>
                <c:pt idx="63">
                  <c:v>1.2698208499969041</c:v>
                </c:pt>
                <c:pt idx="64">
                  <c:v>1.2585526299972116</c:v>
                </c:pt>
                <c:pt idx="65">
                  <c:v>1.2673456399970746</c:v>
                </c:pt>
                <c:pt idx="66">
                  <c:v>1.2679433099965536</c:v>
                </c:pt>
                <c:pt idx="67">
                  <c:v>1.2638091999979224</c:v>
                </c:pt>
                <c:pt idx="68">
                  <c:v>1.2674068699980126</c:v>
                </c:pt>
                <c:pt idx="69">
                  <c:v>1.2685293299982732</c:v>
                </c:pt>
                <c:pt idx="70">
                  <c:v>1.2515556099970127</c:v>
                </c:pt>
                <c:pt idx="71">
                  <c:v>1.2396547699954681</c:v>
                </c:pt>
                <c:pt idx="72">
                  <c:v>1.2301679099964531</c:v>
                </c:pt>
                <c:pt idx="73">
                  <c:v>1.2340950299967517</c:v>
                </c:pt>
                <c:pt idx="74">
                  <c:v>1.2209259699957329</c:v>
                </c:pt>
                <c:pt idx="75">
                  <c:v>1.2188414399970497</c:v>
                </c:pt>
                <c:pt idx="76">
                  <c:v>1.2155003399966517</c:v>
                </c:pt>
                <c:pt idx="77">
                  <c:v>1.2142321199971775</c:v>
                </c:pt>
                <c:pt idx="78">
                  <c:v>1.2093545799980348</c:v>
                </c:pt>
                <c:pt idx="79">
                  <c:v>1.2041126399963105</c:v>
                </c:pt>
                <c:pt idx="80">
                  <c:v>1.1948444199952064</c:v>
                </c:pt>
                <c:pt idx="81">
                  <c:v>1.2095761999953538</c:v>
                </c:pt>
                <c:pt idx="82">
                  <c:v>1.1962350999965565</c:v>
                </c:pt>
                <c:pt idx="83">
                  <c:v>1.1999668799981009</c:v>
                </c:pt>
                <c:pt idx="84">
                  <c:v>1.1932963299950643</c:v>
                </c:pt>
                <c:pt idx="85">
                  <c:v>1.1821505699990666</c:v>
                </c:pt>
                <c:pt idx="86">
                  <c:v>1.1692497299954994</c:v>
                </c:pt>
                <c:pt idx="87">
                  <c:v>1.1351185999956215</c:v>
                </c:pt>
                <c:pt idx="88">
                  <c:v>1.1478503799953614</c:v>
                </c:pt>
                <c:pt idx="89">
                  <c:v>1.1555821599977207</c:v>
                </c:pt>
                <c:pt idx="90">
                  <c:v>1.1072819699984393</c:v>
                </c:pt>
                <c:pt idx="91">
                  <c:v>1.1060137499989651</c:v>
                </c:pt>
                <c:pt idx="92">
                  <c:v>1.1064044299964735</c:v>
                </c:pt>
                <c:pt idx="93">
                  <c:v>1.095136209994962</c:v>
                </c:pt>
                <c:pt idx="94">
                  <c:v>1.1031974399957107</c:v>
                </c:pt>
                <c:pt idx="95">
                  <c:v>1.0987951099959901</c:v>
                </c:pt>
                <c:pt idx="96">
                  <c:v>1.1052586699952371</c:v>
                </c:pt>
                <c:pt idx="97">
                  <c:v>1.093247019995033</c:v>
                </c:pt>
                <c:pt idx="98">
                  <c:v>1.0897105799958808</c:v>
                </c:pt>
                <c:pt idx="99">
                  <c:v>1.0866376999983913</c:v>
                </c:pt>
                <c:pt idx="100">
                  <c:v>1.0926989299987326</c:v>
                </c:pt>
                <c:pt idx="101">
                  <c:v>1.0911624899963499</c:v>
                </c:pt>
                <c:pt idx="102">
                  <c:v>1.0836872799991397</c:v>
                </c:pt>
                <c:pt idx="103">
                  <c:v>1.0849438499935786</c:v>
                </c:pt>
                <c:pt idx="104">
                  <c:v>1.075468639995961</c:v>
                </c:pt>
                <c:pt idx="105">
                  <c:v>1.0711887699944782</c:v>
                </c:pt>
                <c:pt idx="106">
                  <c:v>1.0673841099960555</c:v>
                </c:pt>
                <c:pt idx="107">
                  <c:v>1.0663724599980924</c:v>
                </c:pt>
                <c:pt idx="108">
                  <c:v>1.0662266999970598</c:v>
                </c:pt>
                <c:pt idx="109">
                  <c:v>1.0612879299987981</c:v>
                </c:pt>
                <c:pt idx="110">
                  <c:v>1.0521421699959319</c:v>
                </c:pt>
                <c:pt idx="111">
                  <c:v>1.0336057299937238</c:v>
                </c:pt>
                <c:pt idx="112">
                  <c:v>1.044264629996178</c:v>
                </c:pt>
                <c:pt idx="113">
                  <c:v>1.050191749996884</c:v>
                </c:pt>
                <c:pt idx="114">
                  <c:v>1.0390459899972484</c:v>
                </c:pt>
                <c:pt idx="115">
                  <c:v>1.0359002299992426</c:v>
                </c:pt>
                <c:pt idx="116">
                  <c:v>1.0299614599971392</c:v>
                </c:pt>
                <c:pt idx="117">
                  <c:v>1.0208040499965136</c:v>
                </c:pt>
                <c:pt idx="118">
                  <c:v>1.0162676099971577</c:v>
                </c:pt>
                <c:pt idx="119">
                  <c:v>1.0226582899958885</c:v>
                </c:pt>
                <c:pt idx="120">
                  <c:v>0.9530782299952989</c:v>
                </c:pt>
                <c:pt idx="121">
                  <c:v>0.83789182999680634</c:v>
                </c:pt>
                <c:pt idx="122">
                  <c:v>0.75238762999651954</c:v>
                </c:pt>
                <c:pt idx="123">
                  <c:v>0.65788342999803717</c:v>
                </c:pt>
                <c:pt idx="124">
                  <c:v>0.6066065399973013</c:v>
                </c:pt>
                <c:pt idx="125">
                  <c:v>0.62733831999867107</c:v>
                </c:pt>
                <c:pt idx="126">
                  <c:v>0.58534129999679863</c:v>
                </c:pt>
                <c:pt idx="127">
                  <c:v>0.57180485999924713</c:v>
                </c:pt>
                <c:pt idx="128">
                  <c:v>0.57867074999739998</c:v>
                </c:pt>
                <c:pt idx="129">
                  <c:v>0.57746375999704469</c:v>
                </c:pt>
                <c:pt idx="130">
                  <c:v>0.5727932099980535</c:v>
                </c:pt>
                <c:pt idx="131">
                  <c:v>0.57237922999411239</c:v>
                </c:pt>
                <c:pt idx="132">
                  <c:v>0.52593327999784378</c:v>
                </c:pt>
                <c:pt idx="133">
                  <c:v>0.47246402999735437</c:v>
                </c:pt>
                <c:pt idx="134">
                  <c:v>0.36320772999897599</c:v>
                </c:pt>
                <c:pt idx="135">
                  <c:v>0.32643232999907923</c:v>
                </c:pt>
                <c:pt idx="136">
                  <c:v>0.30836242999430397</c:v>
                </c:pt>
                <c:pt idx="137">
                  <c:v>0.28699802999835811</c:v>
                </c:pt>
                <c:pt idx="138">
                  <c:v>0.33132747999843559</c:v>
                </c:pt>
                <c:pt idx="139">
                  <c:v>0.27554042999690864</c:v>
                </c:pt>
                <c:pt idx="140">
                  <c:v>0.24360165999678429</c:v>
                </c:pt>
                <c:pt idx="141">
                  <c:v>0.10873928999353666</c:v>
                </c:pt>
                <c:pt idx="142">
                  <c:v>9.6179549997032154E-2</c:v>
                </c:pt>
                <c:pt idx="144">
                  <c:v>9.3643109998083673E-2</c:v>
                </c:pt>
                <c:pt idx="146">
                  <c:v>7.2864729998400435E-2</c:v>
                </c:pt>
                <c:pt idx="147">
                  <c:v>6.8745249991479795E-2</c:v>
                </c:pt>
                <c:pt idx="148">
                  <c:v>5.9331269992981106E-2</c:v>
                </c:pt>
                <c:pt idx="1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E-4A90-91C0-5E2EAE1A26ED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149">
                  <c:v>6.2357549999433104E-2</c:v>
                </c:pt>
                <c:pt idx="150">
                  <c:v>6.4261369996529538E-2</c:v>
                </c:pt>
                <c:pt idx="151">
                  <c:v>5.8590819993696641E-2</c:v>
                </c:pt>
                <c:pt idx="152">
                  <c:v>5.3322599997045472E-2</c:v>
                </c:pt>
                <c:pt idx="153">
                  <c:v>5.4981499997666106E-2</c:v>
                </c:pt>
                <c:pt idx="154">
                  <c:v>5.3713279994553886E-2</c:v>
                </c:pt>
                <c:pt idx="155">
                  <c:v>5.8042730001034215E-2</c:v>
                </c:pt>
                <c:pt idx="156">
                  <c:v>5.23868099990068E-2</c:v>
                </c:pt>
                <c:pt idx="157">
                  <c:v>2.8757169995515142E-2</c:v>
                </c:pt>
                <c:pt idx="158">
                  <c:v>3.0416069996135775E-2</c:v>
                </c:pt>
                <c:pt idx="159">
                  <c:v>3.1940859997121152E-2</c:v>
                </c:pt>
                <c:pt idx="160">
                  <c:v>1.4836009991995525E-2</c:v>
                </c:pt>
                <c:pt idx="161">
                  <c:v>-1.9038550002733245E-2</c:v>
                </c:pt>
                <c:pt idx="162">
                  <c:v>-1.7843210000137333E-2</c:v>
                </c:pt>
                <c:pt idx="163">
                  <c:v>-1.1111430001619738E-2</c:v>
                </c:pt>
                <c:pt idx="164">
                  <c:v>-4.647870002372656E-3</c:v>
                </c:pt>
                <c:pt idx="165">
                  <c:v>-1.3303790001373272E-2</c:v>
                </c:pt>
                <c:pt idx="166">
                  <c:v>2.2220999999262858E-2</c:v>
                </c:pt>
                <c:pt idx="167">
                  <c:v>3.6525899922708049E-3</c:v>
                </c:pt>
                <c:pt idx="168">
                  <c:v>-2.7621319997706451E-2</c:v>
                </c:pt>
                <c:pt idx="169">
                  <c:v>-4.56009000481572E-3</c:v>
                </c:pt>
                <c:pt idx="170">
                  <c:v>1.4545399972121231E-3</c:v>
                </c:pt>
                <c:pt idx="171">
                  <c:v>3.7839899960090406E-3</c:v>
                </c:pt>
                <c:pt idx="173">
                  <c:v>-3.198843000427587E-2</c:v>
                </c:pt>
                <c:pt idx="175">
                  <c:v>-1.6865970006620046E-2</c:v>
                </c:pt>
                <c:pt idx="178">
                  <c:v>-6.8629900051746517E-3</c:v>
                </c:pt>
                <c:pt idx="185">
                  <c:v>-2.1647059998940676E-2</c:v>
                </c:pt>
                <c:pt idx="189">
                  <c:v>3.2946899955277331E-3</c:v>
                </c:pt>
                <c:pt idx="190">
                  <c:v>2.6853699964703992E-3</c:v>
                </c:pt>
                <c:pt idx="191">
                  <c:v>4.2364399996586144E-3</c:v>
                </c:pt>
                <c:pt idx="194">
                  <c:v>-9.3728800056851469E-3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1">
                  <c:v>4.6477099967887625E-3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29">
                  <c:v>-8.0503400022280402E-3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1">
                  <c:v>-3.1063210000866093E-2</c:v>
                </c:pt>
                <c:pt idx="255">
                  <c:v>-3.1036930005939212E-2</c:v>
                </c:pt>
                <c:pt idx="256">
                  <c:v>-2.2914470006071497E-2</c:v>
                </c:pt>
                <c:pt idx="257">
                  <c:v>-2.712145999976201E-2</c:v>
                </c:pt>
                <c:pt idx="258">
                  <c:v>-3.2792010002594907E-2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66">
                  <c:v>-4.0398350000032224E-2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2">
                  <c:v>-7.3167789996659849E-2</c:v>
                </c:pt>
                <c:pt idx="284">
                  <c:v>-8.8777110002411064E-2</c:v>
                </c:pt>
                <c:pt idx="285">
                  <c:v>-7.777710999653209E-2</c:v>
                </c:pt>
                <c:pt idx="287">
                  <c:v>-8.6348500000895001E-2</c:v>
                </c:pt>
                <c:pt idx="288">
                  <c:v>-9.7284290000970941E-2</c:v>
                </c:pt>
                <c:pt idx="290">
                  <c:v>-0.12728131000039866</c:v>
                </c:pt>
                <c:pt idx="291">
                  <c:v>-0.11028131000057328</c:v>
                </c:pt>
                <c:pt idx="293">
                  <c:v>-0.11533956000494072</c:v>
                </c:pt>
                <c:pt idx="295">
                  <c:v>-0.12760778000665596</c:v>
                </c:pt>
                <c:pt idx="297">
                  <c:v>-0.13027832999796374</c:v>
                </c:pt>
                <c:pt idx="298">
                  <c:v>-0.14621412000269629</c:v>
                </c:pt>
                <c:pt idx="299">
                  <c:v>-0.14627237000240711</c:v>
                </c:pt>
                <c:pt idx="300">
                  <c:v>-0.13714990999869769</c:v>
                </c:pt>
                <c:pt idx="301">
                  <c:v>-0.15320816000166815</c:v>
                </c:pt>
                <c:pt idx="302">
                  <c:v>-0.15192233000561828</c:v>
                </c:pt>
                <c:pt idx="303">
                  <c:v>-0.15046744000574108</c:v>
                </c:pt>
                <c:pt idx="304">
                  <c:v>-0.20125747000565752</c:v>
                </c:pt>
                <c:pt idx="307">
                  <c:v>-0.24699746000260348</c:v>
                </c:pt>
                <c:pt idx="308">
                  <c:v>-0.25291609999840148</c:v>
                </c:pt>
                <c:pt idx="310">
                  <c:v>-0.26159448000544216</c:v>
                </c:pt>
                <c:pt idx="322">
                  <c:v>-0.33774967000499601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0E-4A90-91C0-5E2EAE1A26E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172">
                  <c:v>-1.4564599987352267E-3</c:v>
                </c:pt>
                <c:pt idx="174">
                  <c:v>-2.4027200001000892E-2</c:v>
                </c:pt>
                <c:pt idx="177">
                  <c:v>-5.1560000065364875E-3</c:v>
                </c:pt>
                <c:pt idx="181">
                  <c:v>-3.2284799999615643E-2</c:v>
                </c:pt>
                <c:pt idx="184">
                  <c:v>-5.0104300025850534E-3</c:v>
                </c:pt>
                <c:pt idx="186">
                  <c:v>-2.1647059998940676E-2</c:v>
                </c:pt>
                <c:pt idx="187">
                  <c:v>2.3357899990514852E-3</c:v>
                </c:pt>
                <c:pt idx="188">
                  <c:v>4.3287999942549504E-3</c:v>
                </c:pt>
                <c:pt idx="192">
                  <c:v>-2.3000000001047738E-3</c:v>
                </c:pt>
                <c:pt idx="196">
                  <c:v>1.4076510000450071E-2</c:v>
                </c:pt>
                <c:pt idx="199">
                  <c:v>-1.735229000041727E-2</c:v>
                </c:pt>
                <c:pt idx="202">
                  <c:v>1.5647709995391779E-2</c:v>
                </c:pt>
                <c:pt idx="204">
                  <c:v>2.038389997323975E-3</c:v>
                </c:pt>
                <c:pt idx="206">
                  <c:v>-5.2298299997346476E-3</c:v>
                </c:pt>
                <c:pt idx="207">
                  <c:v>1.1770170000090729E-2</c:v>
                </c:pt>
                <c:pt idx="210">
                  <c:v>4.1189100011251867E-3</c:v>
                </c:pt>
                <c:pt idx="214">
                  <c:v>-4.4687900008284487E-3</c:v>
                </c:pt>
                <c:pt idx="216">
                  <c:v>6.3901100002112798E-3</c:v>
                </c:pt>
                <c:pt idx="217">
                  <c:v>8.6901100003160536E-3</c:v>
                </c:pt>
                <c:pt idx="220">
                  <c:v>-1.2465810003050137E-2</c:v>
                </c:pt>
                <c:pt idx="222">
                  <c:v>-2.4404580006375909E-2</c:v>
                </c:pt>
                <c:pt idx="224">
                  <c:v>-3.0013900002813898E-2</c:v>
                </c:pt>
                <c:pt idx="225">
                  <c:v>-2.8282120001676958E-2</c:v>
                </c:pt>
                <c:pt idx="230">
                  <c:v>-9.9016000021947548E-3</c:v>
                </c:pt>
                <c:pt idx="234">
                  <c:v>-2.8800950000004377E-2</c:v>
                </c:pt>
                <c:pt idx="235">
                  <c:v>-2.5800949995755218E-2</c:v>
                </c:pt>
                <c:pt idx="236">
                  <c:v>-2.0800949998374563E-2</c:v>
                </c:pt>
                <c:pt idx="237">
                  <c:v>-1.8800949997967109E-2</c:v>
                </c:pt>
                <c:pt idx="238">
                  <c:v>-4.1337390000990126E-2</c:v>
                </c:pt>
                <c:pt idx="239">
                  <c:v>-1.3337390002561733E-2</c:v>
                </c:pt>
                <c:pt idx="249">
                  <c:v>-2.5453889997152146E-2</c:v>
                </c:pt>
                <c:pt idx="252">
                  <c:v>-2.7001980000932235E-2</c:v>
                </c:pt>
                <c:pt idx="253">
                  <c:v>-2.9270200000610203E-2</c:v>
                </c:pt>
                <c:pt idx="259">
                  <c:v>-3.6328450005385093E-2</c:v>
                </c:pt>
                <c:pt idx="261">
                  <c:v>-5.6509160000132397E-2</c:v>
                </c:pt>
                <c:pt idx="262">
                  <c:v>-4.3509160001121927E-2</c:v>
                </c:pt>
                <c:pt idx="267">
                  <c:v>-4.6835630004352424E-2</c:v>
                </c:pt>
                <c:pt idx="268">
                  <c:v>-5.9774399996967986E-2</c:v>
                </c:pt>
                <c:pt idx="270">
                  <c:v>-5.5322489999525715E-2</c:v>
                </c:pt>
                <c:pt idx="276">
                  <c:v>-6.1319510008615907E-2</c:v>
                </c:pt>
                <c:pt idx="278">
                  <c:v>-5.4377759995986708E-2</c:v>
                </c:pt>
                <c:pt idx="280">
                  <c:v>-6.6558470003656112E-2</c:v>
                </c:pt>
                <c:pt idx="281">
                  <c:v>-7.3826690000714734E-2</c:v>
                </c:pt>
                <c:pt idx="283">
                  <c:v>-9.3374780000885949E-2</c:v>
                </c:pt>
                <c:pt idx="286">
                  <c:v>-0.11631354999553878</c:v>
                </c:pt>
                <c:pt idx="289">
                  <c:v>-0.11926965999737149</c:v>
                </c:pt>
                <c:pt idx="292">
                  <c:v>-9.5427070002187975E-2</c:v>
                </c:pt>
                <c:pt idx="306">
                  <c:v>-0.21466166999744019</c:v>
                </c:pt>
                <c:pt idx="313">
                  <c:v>-0.2907001700004912</c:v>
                </c:pt>
                <c:pt idx="316">
                  <c:v>-0.31898042000102578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0E-4A90-91C0-5E2EAE1A26E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76">
                  <c:v>-2.2140599976410158E-3</c:v>
                </c:pt>
                <c:pt idx="179">
                  <c:v>-6.0405300027923658E-3</c:v>
                </c:pt>
                <c:pt idx="182">
                  <c:v>-3.3860010007629171E-2</c:v>
                </c:pt>
                <c:pt idx="183">
                  <c:v>-7.3081000009551644E-3</c:v>
                </c:pt>
                <c:pt idx="200">
                  <c:v>-1.690229000087129E-2</c:v>
                </c:pt>
                <c:pt idx="205">
                  <c:v>3.6383900005603209E-3</c:v>
                </c:pt>
                <c:pt idx="215">
                  <c:v>-2.9287900033523329E-3</c:v>
                </c:pt>
                <c:pt idx="218">
                  <c:v>-6.4463300004717894E-3</c:v>
                </c:pt>
                <c:pt idx="221">
                  <c:v>-1.1465809999208432E-2</c:v>
                </c:pt>
                <c:pt idx="223">
                  <c:v>-2.3804579999705311E-2</c:v>
                </c:pt>
                <c:pt idx="226">
                  <c:v>-2.788212000450585E-2</c:v>
                </c:pt>
                <c:pt idx="233">
                  <c:v>-7.3298620001878589E-2</c:v>
                </c:pt>
                <c:pt idx="254">
                  <c:v>-1.8870200001401827E-2</c:v>
                </c:pt>
                <c:pt idx="269">
                  <c:v>-5.8474400000704918E-2</c:v>
                </c:pt>
                <c:pt idx="271">
                  <c:v>-5.5302490000030957E-2</c:v>
                </c:pt>
                <c:pt idx="277">
                  <c:v>-6.1019510008918587E-2</c:v>
                </c:pt>
                <c:pt idx="305">
                  <c:v>-0.20947397000418277</c:v>
                </c:pt>
                <c:pt idx="309">
                  <c:v>-0.25908982000692049</c:v>
                </c:pt>
                <c:pt idx="311">
                  <c:v>-0.28063809999730438</c:v>
                </c:pt>
                <c:pt idx="312">
                  <c:v>-0.28053809999983059</c:v>
                </c:pt>
                <c:pt idx="314">
                  <c:v>-0.30379968000488589</c:v>
                </c:pt>
                <c:pt idx="315">
                  <c:v>-0.30340968000382418</c:v>
                </c:pt>
                <c:pt idx="317">
                  <c:v>-0.32234728000184987</c:v>
                </c:pt>
                <c:pt idx="318">
                  <c:v>-0.32041605000267737</c:v>
                </c:pt>
                <c:pt idx="319">
                  <c:v>-0.32031604999792762</c:v>
                </c:pt>
                <c:pt idx="320">
                  <c:v>-0.32264016000408446</c:v>
                </c:pt>
                <c:pt idx="321">
                  <c:v>-0.3381096700031776</c:v>
                </c:pt>
                <c:pt idx="323">
                  <c:v>-0.35330493999936152</c:v>
                </c:pt>
                <c:pt idx="324">
                  <c:v>-0.35294494000117993</c:v>
                </c:pt>
                <c:pt idx="325">
                  <c:v>-0.35856128000159515</c:v>
                </c:pt>
                <c:pt idx="326">
                  <c:v>-0.35811128000204917</c:v>
                </c:pt>
                <c:pt idx="327">
                  <c:v>-0.36576020999928005</c:v>
                </c:pt>
                <c:pt idx="328">
                  <c:v>-0.3655002100058482</c:v>
                </c:pt>
                <c:pt idx="329">
                  <c:v>-0.37034791000041878</c:v>
                </c:pt>
                <c:pt idx="330">
                  <c:v>-0.37024790999566903</c:v>
                </c:pt>
                <c:pt idx="331">
                  <c:v>-0.37349833000189392</c:v>
                </c:pt>
                <c:pt idx="332">
                  <c:v>-0.37049833000492072</c:v>
                </c:pt>
                <c:pt idx="333">
                  <c:v>-0.37569535000511678</c:v>
                </c:pt>
                <c:pt idx="334">
                  <c:v>-0.38061250000464497</c:v>
                </c:pt>
                <c:pt idx="335">
                  <c:v>-0.38272881000011694</c:v>
                </c:pt>
                <c:pt idx="336">
                  <c:v>-0.38693897000484867</c:v>
                </c:pt>
                <c:pt idx="337">
                  <c:v>-0.39045062000514008</c:v>
                </c:pt>
                <c:pt idx="338">
                  <c:v>-0.38921883999864804</c:v>
                </c:pt>
                <c:pt idx="339">
                  <c:v>-0.38678706000791863</c:v>
                </c:pt>
                <c:pt idx="340">
                  <c:v>-0.39783598999929382</c:v>
                </c:pt>
                <c:pt idx="341">
                  <c:v>-0.39484531000198331</c:v>
                </c:pt>
                <c:pt idx="342">
                  <c:v>-0.39931585999875097</c:v>
                </c:pt>
                <c:pt idx="343">
                  <c:v>-0.40533300999959465</c:v>
                </c:pt>
                <c:pt idx="344">
                  <c:v>-0.4073741100000916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0E-4A90-91C0-5E2EAE1A26E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0E-4A90-91C0-5E2EAE1A26E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  <c:pt idx="189">
                  <c:v>3.2946899955277331E-3</c:v>
                </c:pt>
                <c:pt idx="190">
                  <c:v>2.6853699964703992E-3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6">
                  <c:v>-2.2914470006071497E-2</c:v>
                </c:pt>
                <c:pt idx="257">
                  <c:v>-2.712145999976201E-2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4">
                  <c:v>-8.8777110002411064E-2</c:v>
                </c:pt>
                <c:pt idx="287">
                  <c:v>-8.6348500000895001E-2</c:v>
                </c:pt>
                <c:pt idx="288">
                  <c:v>-9.7284290000970941E-2</c:v>
                </c:pt>
                <c:pt idx="301">
                  <c:v>-0.15320816000166815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0E-4A90-91C0-5E2EAE1A26E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  <c:pt idx="7">
                  <c:v>1.3177390299970284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0E-4A90-91C0-5E2EAE1A26E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200">
                  <c:v>2.8329253639202454E-2</c:v>
                </c:pt>
                <c:pt idx="205">
                  <c:v>2.6900777201623295E-2</c:v>
                </c:pt>
                <c:pt idx="215">
                  <c:v>1.0473298169462977E-2</c:v>
                </c:pt>
                <c:pt idx="221">
                  <c:v>7.1204251267206753E-4</c:v>
                </c:pt>
                <c:pt idx="223">
                  <c:v>-1.2123540924910414E-4</c:v>
                </c:pt>
                <c:pt idx="226">
                  <c:v>-1.7877912530914544E-3</c:v>
                </c:pt>
                <c:pt idx="233">
                  <c:v>-1.9643746722830924E-2</c:v>
                </c:pt>
                <c:pt idx="254">
                  <c:v>-4.0832813880255101E-2</c:v>
                </c:pt>
                <c:pt idx="269">
                  <c:v>-6.7021548569206335E-2</c:v>
                </c:pt>
                <c:pt idx="271">
                  <c:v>-6.9283302928706658E-2</c:v>
                </c:pt>
                <c:pt idx="277">
                  <c:v>-7.9044558585497582E-2</c:v>
                </c:pt>
                <c:pt idx="300">
                  <c:v>-0.15522996858971932</c:v>
                </c:pt>
                <c:pt idx="301">
                  <c:v>-0.16415794632458905</c:v>
                </c:pt>
                <c:pt idx="302">
                  <c:v>-0.18165678268493374</c:v>
                </c:pt>
                <c:pt idx="303">
                  <c:v>-0.19367979270122498</c:v>
                </c:pt>
                <c:pt idx="304">
                  <c:v>-0.20236969102983154</c:v>
                </c:pt>
                <c:pt idx="305">
                  <c:v>-0.22022564649957099</c:v>
                </c:pt>
                <c:pt idx="306">
                  <c:v>-0.22855842571878277</c:v>
                </c:pt>
                <c:pt idx="307">
                  <c:v>-0.23915295929749486</c:v>
                </c:pt>
                <c:pt idx="308">
                  <c:v>-0.24200991217265316</c:v>
                </c:pt>
                <c:pt idx="309">
                  <c:v>-0.24819997673549615</c:v>
                </c:pt>
                <c:pt idx="310">
                  <c:v>-0.24891421495428573</c:v>
                </c:pt>
                <c:pt idx="311">
                  <c:v>-0.26581785279897246</c:v>
                </c:pt>
                <c:pt idx="312">
                  <c:v>-0.26581785279897246</c:v>
                </c:pt>
                <c:pt idx="313">
                  <c:v>-0.27022232181484152</c:v>
                </c:pt>
                <c:pt idx="314">
                  <c:v>-0.2870069199563966</c:v>
                </c:pt>
                <c:pt idx="315">
                  <c:v>-0.2870069199563966</c:v>
                </c:pt>
                <c:pt idx="316">
                  <c:v>-0.30295824017603057</c:v>
                </c:pt>
                <c:pt idx="317">
                  <c:v>-0.30605327245745206</c:v>
                </c:pt>
                <c:pt idx="318">
                  <c:v>-0.30688655037937324</c:v>
                </c:pt>
                <c:pt idx="319">
                  <c:v>-0.30688655037937324</c:v>
                </c:pt>
                <c:pt idx="320">
                  <c:v>-0.30700559008250483</c:v>
                </c:pt>
                <c:pt idx="321">
                  <c:v>-0.32379018822405992</c:v>
                </c:pt>
                <c:pt idx="322">
                  <c:v>-0.32379018822405992</c:v>
                </c:pt>
                <c:pt idx="323">
                  <c:v>-0.34247942161572059</c:v>
                </c:pt>
                <c:pt idx="324">
                  <c:v>-0.34247942161572059</c:v>
                </c:pt>
                <c:pt idx="325">
                  <c:v>-0.35366915371009067</c:v>
                </c:pt>
                <c:pt idx="326">
                  <c:v>-0.35366915371009067</c:v>
                </c:pt>
                <c:pt idx="327">
                  <c:v>-0.36116865500738121</c:v>
                </c:pt>
                <c:pt idx="328">
                  <c:v>-0.36116865500738121</c:v>
                </c:pt>
                <c:pt idx="329">
                  <c:v>-0.36950143422659298</c:v>
                </c:pt>
                <c:pt idx="330">
                  <c:v>-0.36950143422659298</c:v>
                </c:pt>
                <c:pt idx="331">
                  <c:v>-0.3721203076954881</c:v>
                </c:pt>
                <c:pt idx="332">
                  <c:v>-0.3721203076954881</c:v>
                </c:pt>
                <c:pt idx="333">
                  <c:v>-0.38188156335227902</c:v>
                </c:pt>
                <c:pt idx="334">
                  <c:v>-0.38961914405583281</c:v>
                </c:pt>
                <c:pt idx="335">
                  <c:v>-0.39211897782159633</c:v>
                </c:pt>
                <c:pt idx="336">
                  <c:v>-0.3987852011969657</c:v>
                </c:pt>
                <c:pt idx="337">
                  <c:v>-0.40057079674393969</c:v>
                </c:pt>
                <c:pt idx="338">
                  <c:v>-0.40080887615020289</c:v>
                </c:pt>
                <c:pt idx="339">
                  <c:v>-0.40104695555646608</c:v>
                </c:pt>
                <c:pt idx="340">
                  <c:v>-0.40854645685375662</c:v>
                </c:pt>
                <c:pt idx="341">
                  <c:v>-0.40997493329133577</c:v>
                </c:pt>
                <c:pt idx="342">
                  <c:v>-0.41057013180699375</c:v>
                </c:pt>
                <c:pt idx="343">
                  <c:v>-0.41830771251054755</c:v>
                </c:pt>
                <c:pt idx="344">
                  <c:v>-0.41949810954186351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0E-4A90-91C0-5E2EAE1A26ED}"/>
            </c:ext>
          </c:extLst>
        </c:ser>
        <c:ser>
          <c:idx val="8"/>
          <c:order val="8"/>
          <c:tx>
            <c:strRef>
              <c:f>'Active 2'!$X$1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2'!$W$2:$W$28</c:f>
              <c:numCache>
                <c:formatCode>General</c:formatCode>
                <c:ptCount val="27"/>
                <c:pt idx="0">
                  <c:v>-1000</c:v>
                </c:pt>
                <c:pt idx="1">
                  <c:v>-800</c:v>
                </c:pt>
                <c:pt idx="2">
                  <c:v>-600</c:v>
                </c:pt>
                <c:pt idx="3">
                  <c:v>-400</c:v>
                </c:pt>
                <c:pt idx="4">
                  <c:v>-200</c:v>
                </c:pt>
                <c:pt idx="5">
                  <c:v>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  <c:pt idx="12">
                  <c:v>1400</c:v>
                </c:pt>
                <c:pt idx="13">
                  <c:v>1600</c:v>
                </c:pt>
                <c:pt idx="14">
                  <c:v>1800</c:v>
                </c:pt>
                <c:pt idx="15">
                  <c:v>2000</c:v>
                </c:pt>
                <c:pt idx="16">
                  <c:v>2200</c:v>
                </c:pt>
                <c:pt idx="17">
                  <c:v>2400</c:v>
                </c:pt>
                <c:pt idx="18">
                  <c:v>2600</c:v>
                </c:pt>
                <c:pt idx="19">
                  <c:v>2800</c:v>
                </c:pt>
                <c:pt idx="20">
                  <c:v>3000</c:v>
                </c:pt>
                <c:pt idx="21">
                  <c:v>3200</c:v>
                </c:pt>
                <c:pt idx="22">
                  <c:v>3400</c:v>
                </c:pt>
                <c:pt idx="23">
                  <c:v>3600</c:v>
                </c:pt>
                <c:pt idx="24">
                  <c:v>3800</c:v>
                </c:pt>
                <c:pt idx="25">
                  <c:v>4000</c:v>
                </c:pt>
                <c:pt idx="26">
                  <c:v>4200</c:v>
                </c:pt>
              </c:numCache>
            </c:numRef>
          </c:xVal>
          <c:yVal>
            <c:numRef>
              <c:f>'Active 2'!$X$2:$X$28</c:f>
              <c:numCache>
                <c:formatCode>General</c:formatCode>
                <c:ptCount val="27"/>
                <c:pt idx="0">
                  <c:v>-6.8870974190766848E-2</c:v>
                </c:pt>
                <c:pt idx="1">
                  <c:v>-5.5243853437418486E-2</c:v>
                </c:pt>
                <c:pt idx="2">
                  <c:v>-4.3426936487806753E-2</c:v>
                </c:pt>
                <c:pt idx="3">
                  <c:v>-3.3420223341931649E-2</c:v>
                </c:pt>
                <c:pt idx="4">
                  <c:v>-2.5223713999793181E-2</c:v>
                </c:pt>
                <c:pt idx="5">
                  <c:v>-1.8837408461391342E-2</c:v>
                </c:pt>
                <c:pt idx="6">
                  <c:v>-1.4261306726726132E-2</c:v>
                </c:pt>
                <c:pt idx="7">
                  <c:v>-1.1495408795797553E-2</c:v>
                </c:pt>
                <c:pt idx="8">
                  <c:v>-1.0539714668605605E-2</c:v>
                </c:pt>
                <c:pt idx="9">
                  <c:v>-1.1394224345150288E-2</c:v>
                </c:pt>
                <c:pt idx="10">
                  <c:v>-1.4058937825431606E-2</c:v>
                </c:pt>
                <c:pt idx="11">
                  <c:v>-1.8533855109449549E-2</c:v>
                </c:pt>
                <c:pt idx="12">
                  <c:v>-2.4818976197204121E-2</c:v>
                </c:pt>
                <c:pt idx="13">
                  <c:v>-3.2914301088695329E-2</c:v>
                </c:pt>
                <c:pt idx="14">
                  <c:v>-4.2819829783923173E-2</c:v>
                </c:pt>
                <c:pt idx="15">
                  <c:v>-5.4535562282887647E-2</c:v>
                </c:pt>
                <c:pt idx="16">
                  <c:v>-6.8061498585588728E-2</c:v>
                </c:pt>
                <c:pt idx="17">
                  <c:v>-8.3397638692026474E-2</c:v>
                </c:pt>
                <c:pt idx="18">
                  <c:v>-0.10054398260220082</c:v>
                </c:pt>
                <c:pt idx="19">
                  <c:v>-0.11950053031611181</c:v>
                </c:pt>
                <c:pt idx="20">
                  <c:v>-0.14026728183375944</c:v>
                </c:pt>
                <c:pt idx="21">
                  <c:v>-0.16284423715514368</c:v>
                </c:pt>
                <c:pt idx="22">
                  <c:v>-0.18723139628026461</c:v>
                </c:pt>
                <c:pt idx="23">
                  <c:v>-0.21342875920912213</c:v>
                </c:pt>
                <c:pt idx="24">
                  <c:v>-0.24143632594171627</c:v>
                </c:pt>
                <c:pt idx="25">
                  <c:v>-0.27125409647804705</c:v>
                </c:pt>
                <c:pt idx="26">
                  <c:v>-0.30288207081811447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0E-4A90-91C0-5E2EAE1A26ED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6">
                  <c:v>2.1591223949981213</c:v>
                </c:pt>
                <c:pt idx="143">
                  <c:v>9.9045439994370099E-2</c:v>
                </c:pt>
                <c:pt idx="145">
                  <c:v>-0.62286258500535041</c:v>
                </c:pt>
                <c:pt idx="180">
                  <c:v>-0.77214286000526045</c:v>
                </c:pt>
                <c:pt idx="294">
                  <c:v>-0.6856077800039202</c:v>
                </c:pt>
                <c:pt idx="296">
                  <c:v>-0.55127833000005921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10E-4A90-91C0-5E2EAE1A2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4232"/>
        <c:axId val="1"/>
      </c:scatterChart>
      <c:valAx>
        <c:axId val="796774232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3591262710416"/>
              <c:y val="0.879783727034120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54922802702E-2"/>
              <c:y val="0.398908136482939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4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04040107019817"/>
          <c:y val="0.9285714285714286"/>
          <c:w val="0.72060959185081119"/>
          <c:h val="5.71428571428571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Cyg - O-C Diagr.</a:t>
            </a:r>
          </a:p>
        </c:rich>
      </c:tx>
      <c:layout>
        <c:manualLayout>
          <c:xMode val="edge"/>
          <c:yMode val="edge"/>
          <c:x val="0.3926129261466626"/>
          <c:y val="3.27870127345192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1108071135431"/>
          <c:y val="0.13388013864022646"/>
          <c:w val="0.84404924760601918"/>
          <c:h val="0.69399092274729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1.4578842499940947</c:v>
                </c:pt>
                <c:pt idx="1">
                  <c:v>1.3839224499970442</c:v>
                </c:pt>
                <c:pt idx="2">
                  <c:v>1.3889254299974709</c:v>
                </c:pt>
                <c:pt idx="3">
                  <c:v>1.3784269199950359</c:v>
                </c:pt>
                <c:pt idx="4">
                  <c:v>1.4058788299953449</c:v>
                </c:pt>
                <c:pt idx="5">
                  <c:v>1.3210625199972128</c:v>
                </c:pt>
                <c:pt idx="7">
                  <c:v>1.3177390299970284</c:v>
                </c:pt>
                <c:pt idx="8">
                  <c:v>1.3193746299948543</c:v>
                </c:pt>
                <c:pt idx="9">
                  <c:v>1.3040335299956496</c:v>
                </c:pt>
                <c:pt idx="10">
                  <c:v>1.3180335299948638</c:v>
                </c:pt>
                <c:pt idx="11">
                  <c:v>1.328631199994561</c:v>
                </c:pt>
                <c:pt idx="12">
                  <c:v>1.308362979994854</c:v>
                </c:pt>
                <c:pt idx="13">
                  <c:v>1.2362288699951023</c:v>
                </c:pt>
                <c:pt idx="14">
                  <c:v>1.2542288699951314</c:v>
                </c:pt>
                <c:pt idx="15">
                  <c:v>1.25922886999615</c:v>
                </c:pt>
                <c:pt idx="16">
                  <c:v>1.3082288699952187</c:v>
                </c:pt>
                <c:pt idx="17">
                  <c:v>1.3050947599949723</c:v>
                </c:pt>
                <c:pt idx="18">
                  <c:v>1.3066924299964739</c:v>
                </c:pt>
                <c:pt idx="19">
                  <c:v>1.3015583199958201</c:v>
                </c:pt>
                <c:pt idx="20">
                  <c:v>1.3035583199962275</c:v>
                </c:pt>
                <c:pt idx="21">
                  <c:v>1.3054242099951807</c:v>
                </c:pt>
                <c:pt idx="22">
                  <c:v>1.302155989995299</c:v>
                </c:pt>
                <c:pt idx="23">
                  <c:v>1.3061559899961139</c:v>
                </c:pt>
                <c:pt idx="24">
                  <c:v>1.3101559899951098</c:v>
                </c:pt>
                <c:pt idx="25">
                  <c:v>1.3098877699958393</c:v>
                </c:pt>
                <c:pt idx="26">
                  <c:v>1.3087536599960004</c:v>
                </c:pt>
                <c:pt idx="27">
                  <c:v>1.3036195499953465</c:v>
                </c:pt>
                <c:pt idx="28">
                  <c:v>1.3124854399957258</c:v>
                </c:pt>
                <c:pt idx="29">
                  <c:v>1.3144854399961332</c:v>
                </c:pt>
                <c:pt idx="30">
                  <c:v>1.3052172199968481</c:v>
                </c:pt>
                <c:pt idx="31">
                  <c:v>1.3085466699958488</c:v>
                </c:pt>
                <c:pt idx="32">
                  <c:v>1.2890102299970749</c:v>
                </c:pt>
                <c:pt idx="33">
                  <c:v>1.296010229996682</c:v>
                </c:pt>
                <c:pt idx="34">
                  <c:v>1.2986078999965684</c:v>
                </c:pt>
                <c:pt idx="35">
                  <c:v>1.3026078999973834</c:v>
                </c:pt>
                <c:pt idx="36">
                  <c:v>1.3003396799977054</c:v>
                </c:pt>
                <c:pt idx="37">
                  <c:v>1.308205569996062</c:v>
                </c:pt>
                <c:pt idx="38">
                  <c:v>1.3000714599966159</c:v>
                </c:pt>
                <c:pt idx="39">
                  <c:v>1.3106691299963131</c:v>
                </c:pt>
                <c:pt idx="40">
                  <c:v>1.2991326899973501</c:v>
                </c:pt>
                <c:pt idx="41">
                  <c:v>1.3011939199968765</c:v>
                </c:pt>
                <c:pt idx="42">
                  <c:v>1.2987915899975633</c:v>
                </c:pt>
                <c:pt idx="43">
                  <c:v>1.2912551499975962</c:v>
                </c:pt>
                <c:pt idx="44">
                  <c:v>1.3056458299943188</c:v>
                </c:pt>
                <c:pt idx="45">
                  <c:v>1.2977070599954459</c:v>
                </c:pt>
                <c:pt idx="46">
                  <c:v>1.2990365099958581</c:v>
                </c:pt>
                <c:pt idx="47">
                  <c:v>1.2867682899959618</c:v>
                </c:pt>
                <c:pt idx="48">
                  <c:v>1.288634179994915</c:v>
                </c:pt>
                <c:pt idx="49">
                  <c:v>1.300829519996114</c:v>
                </c:pt>
                <c:pt idx="50">
                  <c:v>1.2791589699954784</c:v>
                </c:pt>
                <c:pt idx="51">
                  <c:v>1.2776225299967336</c:v>
                </c:pt>
                <c:pt idx="52">
                  <c:v>1.2832201999954123</c:v>
                </c:pt>
                <c:pt idx="53">
                  <c:v>1.2765496499960136</c:v>
                </c:pt>
                <c:pt idx="54">
                  <c:v>1.2958790999964549</c:v>
                </c:pt>
                <c:pt idx="55">
                  <c:v>1.2804651199967338</c:v>
                </c:pt>
                <c:pt idx="56">
                  <c:v>1.2821968999978708</c:v>
                </c:pt>
                <c:pt idx="57">
                  <c:v>1.2787945699983538</c:v>
                </c:pt>
                <c:pt idx="58">
                  <c:v>1.2835759299960046</c:v>
                </c:pt>
                <c:pt idx="59">
                  <c:v>1.2697712699955446</c:v>
                </c:pt>
                <c:pt idx="60">
                  <c:v>1.271771269995952</c:v>
                </c:pt>
                <c:pt idx="61">
                  <c:v>1.2675642799949856</c:v>
                </c:pt>
                <c:pt idx="62">
                  <c:v>1.2642231799964065</c:v>
                </c:pt>
                <c:pt idx="63">
                  <c:v>1.2698208499969041</c:v>
                </c:pt>
                <c:pt idx="64">
                  <c:v>1.2585526299972116</c:v>
                </c:pt>
                <c:pt idx="65">
                  <c:v>1.2673456399970746</c:v>
                </c:pt>
                <c:pt idx="66">
                  <c:v>1.2679433099965536</c:v>
                </c:pt>
                <c:pt idx="67">
                  <c:v>1.2638091999979224</c:v>
                </c:pt>
                <c:pt idx="68">
                  <c:v>1.2674068699980126</c:v>
                </c:pt>
                <c:pt idx="69">
                  <c:v>1.2685293299982732</c:v>
                </c:pt>
                <c:pt idx="70">
                  <c:v>1.2515556099970127</c:v>
                </c:pt>
                <c:pt idx="71">
                  <c:v>1.2396547699954681</c:v>
                </c:pt>
                <c:pt idx="72">
                  <c:v>1.2301679099964531</c:v>
                </c:pt>
                <c:pt idx="73">
                  <c:v>1.2340950299967517</c:v>
                </c:pt>
                <c:pt idx="74">
                  <c:v>1.2209259699957329</c:v>
                </c:pt>
                <c:pt idx="75">
                  <c:v>1.2188414399970497</c:v>
                </c:pt>
                <c:pt idx="76">
                  <c:v>1.2155003399966517</c:v>
                </c:pt>
                <c:pt idx="77">
                  <c:v>1.2142321199971775</c:v>
                </c:pt>
                <c:pt idx="78">
                  <c:v>1.2093545799980348</c:v>
                </c:pt>
                <c:pt idx="79">
                  <c:v>1.2041126399963105</c:v>
                </c:pt>
                <c:pt idx="80">
                  <c:v>1.1948444199952064</c:v>
                </c:pt>
                <c:pt idx="81">
                  <c:v>1.2095761999953538</c:v>
                </c:pt>
                <c:pt idx="82">
                  <c:v>1.1962350999965565</c:v>
                </c:pt>
                <c:pt idx="83">
                  <c:v>1.1999668799981009</c:v>
                </c:pt>
                <c:pt idx="84">
                  <c:v>1.1932963299950643</c:v>
                </c:pt>
                <c:pt idx="85">
                  <c:v>1.1821505699990666</c:v>
                </c:pt>
                <c:pt idx="86">
                  <c:v>1.1692497299954994</c:v>
                </c:pt>
                <c:pt idx="87">
                  <c:v>1.1351185999956215</c:v>
                </c:pt>
                <c:pt idx="88">
                  <c:v>1.1478503799953614</c:v>
                </c:pt>
                <c:pt idx="89">
                  <c:v>1.1555821599977207</c:v>
                </c:pt>
                <c:pt idx="90">
                  <c:v>1.1072819699984393</c:v>
                </c:pt>
                <c:pt idx="91">
                  <c:v>1.1060137499989651</c:v>
                </c:pt>
                <c:pt idx="92">
                  <c:v>1.1064044299964735</c:v>
                </c:pt>
                <c:pt idx="93">
                  <c:v>1.095136209994962</c:v>
                </c:pt>
                <c:pt idx="94">
                  <c:v>1.1031974399957107</c:v>
                </c:pt>
                <c:pt idx="95">
                  <c:v>1.0987951099959901</c:v>
                </c:pt>
                <c:pt idx="96">
                  <c:v>1.1052586699952371</c:v>
                </c:pt>
                <c:pt idx="97">
                  <c:v>1.093247019995033</c:v>
                </c:pt>
                <c:pt idx="98">
                  <c:v>1.0897105799958808</c:v>
                </c:pt>
                <c:pt idx="99">
                  <c:v>1.0866376999983913</c:v>
                </c:pt>
                <c:pt idx="100">
                  <c:v>1.0926989299987326</c:v>
                </c:pt>
                <c:pt idx="101">
                  <c:v>1.0911624899963499</c:v>
                </c:pt>
                <c:pt idx="102">
                  <c:v>1.0836872799991397</c:v>
                </c:pt>
                <c:pt idx="103">
                  <c:v>1.0849438499935786</c:v>
                </c:pt>
                <c:pt idx="104">
                  <c:v>1.075468639995961</c:v>
                </c:pt>
                <c:pt idx="105">
                  <c:v>1.0711887699944782</c:v>
                </c:pt>
                <c:pt idx="106">
                  <c:v>1.0673841099960555</c:v>
                </c:pt>
                <c:pt idx="107">
                  <c:v>1.0663724599980924</c:v>
                </c:pt>
                <c:pt idx="108">
                  <c:v>1.0662266999970598</c:v>
                </c:pt>
                <c:pt idx="109">
                  <c:v>1.0612879299987981</c:v>
                </c:pt>
                <c:pt idx="110">
                  <c:v>1.0521421699959319</c:v>
                </c:pt>
                <c:pt idx="111">
                  <c:v>1.0336057299937238</c:v>
                </c:pt>
                <c:pt idx="112">
                  <c:v>1.044264629996178</c:v>
                </c:pt>
                <c:pt idx="113">
                  <c:v>1.050191749996884</c:v>
                </c:pt>
                <c:pt idx="114">
                  <c:v>1.0390459899972484</c:v>
                </c:pt>
                <c:pt idx="115">
                  <c:v>1.0359002299992426</c:v>
                </c:pt>
                <c:pt idx="116">
                  <c:v>1.0299614599971392</c:v>
                </c:pt>
                <c:pt idx="117">
                  <c:v>1.0208040499965136</c:v>
                </c:pt>
                <c:pt idx="118">
                  <c:v>1.0162676099971577</c:v>
                </c:pt>
                <c:pt idx="119">
                  <c:v>1.0226582899958885</c:v>
                </c:pt>
                <c:pt idx="120">
                  <c:v>0.9530782299952989</c:v>
                </c:pt>
                <c:pt idx="121">
                  <c:v>0.83789182999680634</c:v>
                </c:pt>
                <c:pt idx="122">
                  <c:v>0.75238762999651954</c:v>
                </c:pt>
                <c:pt idx="123">
                  <c:v>0.65788342999803717</c:v>
                </c:pt>
                <c:pt idx="124">
                  <c:v>0.6066065399973013</c:v>
                </c:pt>
                <c:pt idx="125">
                  <c:v>0.62733831999867107</c:v>
                </c:pt>
                <c:pt idx="126">
                  <c:v>0.58534129999679863</c:v>
                </c:pt>
                <c:pt idx="127">
                  <c:v>0.57180485999924713</c:v>
                </c:pt>
                <c:pt idx="128">
                  <c:v>0.57867074999739998</c:v>
                </c:pt>
                <c:pt idx="129">
                  <c:v>0.57746375999704469</c:v>
                </c:pt>
                <c:pt idx="130">
                  <c:v>0.5727932099980535</c:v>
                </c:pt>
                <c:pt idx="131">
                  <c:v>0.57237922999411239</c:v>
                </c:pt>
                <c:pt idx="132">
                  <c:v>0.52593327999784378</c:v>
                </c:pt>
                <c:pt idx="133">
                  <c:v>0.47246402999735437</c:v>
                </c:pt>
                <c:pt idx="134">
                  <c:v>0.36320772999897599</c:v>
                </c:pt>
                <c:pt idx="135">
                  <c:v>0.32643232999907923</c:v>
                </c:pt>
                <c:pt idx="136">
                  <c:v>0.30836242999430397</c:v>
                </c:pt>
                <c:pt idx="137">
                  <c:v>0.28699802999835811</c:v>
                </c:pt>
                <c:pt idx="138">
                  <c:v>0.33132747999843559</c:v>
                </c:pt>
                <c:pt idx="139">
                  <c:v>0.27554042999690864</c:v>
                </c:pt>
                <c:pt idx="140">
                  <c:v>0.24360165999678429</c:v>
                </c:pt>
                <c:pt idx="141">
                  <c:v>0.10873928999353666</c:v>
                </c:pt>
                <c:pt idx="142">
                  <c:v>9.6179549997032154E-2</c:v>
                </c:pt>
                <c:pt idx="144">
                  <c:v>9.3643109998083673E-2</c:v>
                </c:pt>
                <c:pt idx="146">
                  <c:v>7.2864729998400435E-2</c:v>
                </c:pt>
                <c:pt idx="147">
                  <c:v>6.8745249991479795E-2</c:v>
                </c:pt>
                <c:pt idx="148">
                  <c:v>5.9331269992981106E-2</c:v>
                </c:pt>
                <c:pt idx="1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F2-45BD-A185-2CCD48489B27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149">
                  <c:v>6.2357549999433104E-2</c:v>
                </c:pt>
                <c:pt idx="150">
                  <c:v>6.4261369996529538E-2</c:v>
                </c:pt>
                <c:pt idx="151">
                  <c:v>5.8590819993696641E-2</c:v>
                </c:pt>
                <c:pt idx="152">
                  <c:v>5.3322599997045472E-2</c:v>
                </c:pt>
                <c:pt idx="153">
                  <c:v>5.4981499997666106E-2</c:v>
                </c:pt>
                <c:pt idx="154">
                  <c:v>5.3713279994553886E-2</c:v>
                </c:pt>
                <c:pt idx="155">
                  <c:v>5.8042730001034215E-2</c:v>
                </c:pt>
                <c:pt idx="156">
                  <c:v>5.23868099990068E-2</c:v>
                </c:pt>
                <c:pt idx="157">
                  <c:v>2.8757169995515142E-2</c:v>
                </c:pt>
                <c:pt idx="158">
                  <c:v>3.0416069996135775E-2</c:v>
                </c:pt>
                <c:pt idx="159">
                  <c:v>3.1940859997121152E-2</c:v>
                </c:pt>
                <c:pt idx="160">
                  <c:v>1.4836009991995525E-2</c:v>
                </c:pt>
                <c:pt idx="161">
                  <c:v>-1.9038550002733245E-2</c:v>
                </c:pt>
                <c:pt idx="162">
                  <c:v>-1.7843210000137333E-2</c:v>
                </c:pt>
                <c:pt idx="163">
                  <c:v>-1.1111430001619738E-2</c:v>
                </c:pt>
                <c:pt idx="164">
                  <c:v>-4.647870002372656E-3</c:v>
                </c:pt>
                <c:pt idx="165">
                  <c:v>-1.3303790001373272E-2</c:v>
                </c:pt>
                <c:pt idx="166">
                  <c:v>2.2220999999262858E-2</c:v>
                </c:pt>
                <c:pt idx="167">
                  <c:v>3.6525899922708049E-3</c:v>
                </c:pt>
                <c:pt idx="168">
                  <c:v>-2.7621319997706451E-2</c:v>
                </c:pt>
                <c:pt idx="169">
                  <c:v>-4.56009000481572E-3</c:v>
                </c:pt>
                <c:pt idx="170">
                  <c:v>1.4545399972121231E-3</c:v>
                </c:pt>
                <c:pt idx="171">
                  <c:v>3.7839899960090406E-3</c:v>
                </c:pt>
                <c:pt idx="173">
                  <c:v>-3.198843000427587E-2</c:v>
                </c:pt>
                <c:pt idx="175">
                  <c:v>-1.6865970006620046E-2</c:v>
                </c:pt>
                <c:pt idx="178">
                  <c:v>-6.8629900051746517E-3</c:v>
                </c:pt>
                <c:pt idx="185">
                  <c:v>-2.1647059998940676E-2</c:v>
                </c:pt>
                <c:pt idx="189">
                  <c:v>3.2946899955277331E-3</c:v>
                </c:pt>
                <c:pt idx="190">
                  <c:v>2.6853699964703992E-3</c:v>
                </c:pt>
                <c:pt idx="191">
                  <c:v>4.2364399996586144E-3</c:v>
                </c:pt>
                <c:pt idx="194">
                  <c:v>-9.3728800056851469E-3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1">
                  <c:v>4.6477099967887625E-3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29">
                  <c:v>-8.0503400022280402E-3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1">
                  <c:v>-3.1063210000866093E-2</c:v>
                </c:pt>
                <c:pt idx="255">
                  <c:v>-3.1036930005939212E-2</c:v>
                </c:pt>
                <c:pt idx="256">
                  <c:v>-2.2914470006071497E-2</c:v>
                </c:pt>
                <c:pt idx="257">
                  <c:v>-2.712145999976201E-2</c:v>
                </c:pt>
                <c:pt idx="258">
                  <c:v>-3.2792010002594907E-2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66">
                  <c:v>-4.0398350000032224E-2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2">
                  <c:v>-7.3167789996659849E-2</c:v>
                </c:pt>
                <c:pt idx="284">
                  <c:v>-8.8777110002411064E-2</c:v>
                </c:pt>
                <c:pt idx="285">
                  <c:v>-7.777710999653209E-2</c:v>
                </c:pt>
                <c:pt idx="287">
                  <c:v>-8.6348500000895001E-2</c:v>
                </c:pt>
                <c:pt idx="288">
                  <c:v>-9.7284290000970941E-2</c:v>
                </c:pt>
                <c:pt idx="290">
                  <c:v>-0.12728131000039866</c:v>
                </c:pt>
                <c:pt idx="291">
                  <c:v>-0.11028131000057328</c:v>
                </c:pt>
                <c:pt idx="293">
                  <c:v>-0.11533956000494072</c:v>
                </c:pt>
                <c:pt idx="295">
                  <c:v>-0.12760778000665596</c:v>
                </c:pt>
                <c:pt idx="297">
                  <c:v>-0.13027832999796374</c:v>
                </c:pt>
                <c:pt idx="298">
                  <c:v>-0.14621412000269629</c:v>
                </c:pt>
                <c:pt idx="299">
                  <c:v>-0.14627237000240711</c:v>
                </c:pt>
                <c:pt idx="300">
                  <c:v>-0.13714990999869769</c:v>
                </c:pt>
                <c:pt idx="301">
                  <c:v>-0.15320816000166815</c:v>
                </c:pt>
                <c:pt idx="302">
                  <c:v>-0.15192233000561828</c:v>
                </c:pt>
                <c:pt idx="303">
                  <c:v>-0.15046744000574108</c:v>
                </c:pt>
                <c:pt idx="304">
                  <c:v>-0.20125747000565752</c:v>
                </c:pt>
                <c:pt idx="307">
                  <c:v>-0.24699746000260348</c:v>
                </c:pt>
                <c:pt idx="308">
                  <c:v>-0.25291609999840148</c:v>
                </c:pt>
                <c:pt idx="310">
                  <c:v>-0.26159448000544216</c:v>
                </c:pt>
                <c:pt idx="322">
                  <c:v>-0.33774967000499601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F2-45BD-A185-2CCD48489B2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172">
                  <c:v>-1.4564599987352267E-3</c:v>
                </c:pt>
                <c:pt idx="174">
                  <c:v>-2.4027200001000892E-2</c:v>
                </c:pt>
                <c:pt idx="177">
                  <c:v>-5.1560000065364875E-3</c:v>
                </c:pt>
                <c:pt idx="181">
                  <c:v>-3.2284799999615643E-2</c:v>
                </c:pt>
                <c:pt idx="184">
                  <c:v>-5.0104300025850534E-3</c:v>
                </c:pt>
                <c:pt idx="186">
                  <c:v>-2.1647059998940676E-2</c:v>
                </c:pt>
                <c:pt idx="187">
                  <c:v>2.3357899990514852E-3</c:v>
                </c:pt>
                <c:pt idx="188">
                  <c:v>4.3287999942549504E-3</c:v>
                </c:pt>
                <c:pt idx="192">
                  <c:v>-2.3000000001047738E-3</c:v>
                </c:pt>
                <c:pt idx="196">
                  <c:v>1.4076510000450071E-2</c:v>
                </c:pt>
                <c:pt idx="199">
                  <c:v>-1.735229000041727E-2</c:v>
                </c:pt>
                <c:pt idx="202">
                  <c:v>1.5647709995391779E-2</c:v>
                </c:pt>
                <c:pt idx="204">
                  <c:v>2.038389997323975E-3</c:v>
                </c:pt>
                <c:pt idx="206">
                  <c:v>-5.2298299997346476E-3</c:v>
                </c:pt>
                <c:pt idx="207">
                  <c:v>1.1770170000090729E-2</c:v>
                </c:pt>
                <c:pt idx="210">
                  <c:v>4.1189100011251867E-3</c:v>
                </c:pt>
                <c:pt idx="214">
                  <c:v>-4.4687900008284487E-3</c:v>
                </c:pt>
                <c:pt idx="216">
                  <c:v>6.3901100002112798E-3</c:v>
                </c:pt>
                <c:pt idx="217">
                  <c:v>8.6901100003160536E-3</c:v>
                </c:pt>
                <c:pt idx="220">
                  <c:v>-1.2465810003050137E-2</c:v>
                </c:pt>
                <c:pt idx="222">
                  <c:v>-2.4404580006375909E-2</c:v>
                </c:pt>
                <c:pt idx="224">
                  <c:v>-3.0013900002813898E-2</c:v>
                </c:pt>
                <c:pt idx="225">
                  <c:v>-2.8282120001676958E-2</c:v>
                </c:pt>
                <c:pt idx="230">
                  <c:v>-9.9016000021947548E-3</c:v>
                </c:pt>
                <c:pt idx="234">
                  <c:v>-2.8800950000004377E-2</c:v>
                </c:pt>
                <c:pt idx="235">
                  <c:v>-2.5800949995755218E-2</c:v>
                </c:pt>
                <c:pt idx="236">
                  <c:v>-2.0800949998374563E-2</c:v>
                </c:pt>
                <c:pt idx="237">
                  <c:v>-1.8800949997967109E-2</c:v>
                </c:pt>
                <c:pt idx="238">
                  <c:v>-4.1337390000990126E-2</c:v>
                </c:pt>
                <c:pt idx="239">
                  <c:v>-1.3337390002561733E-2</c:v>
                </c:pt>
                <c:pt idx="249">
                  <c:v>-2.5453889997152146E-2</c:v>
                </c:pt>
                <c:pt idx="252">
                  <c:v>-2.7001980000932235E-2</c:v>
                </c:pt>
                <c:pt idx="253">
                  <c:v>-2.9270200000610203E-2</c:v>
                </c:pt>
                <c:pt idx="259">
                  <c:v>-3.6328450005385093E-2</c:v>
                </c:pt>
                <c:pt idx="261">
                  <c:v>-5.6509160000132397E-2</c:v>
                </c:pt>
                <c:pt idx="262">
                  <c:v>-4.3509160001121927E-2</c:v>
                </c:pt>
                <c:pt idx="267">
                  <c:v>-4.6835630004352424E-2</c:v>
                </c:pt>
                <c:pt idx="268">
                  <c:v>-5.9774399996967986E-2</c:v>
                </c:pt>
                <c:pt idx="270">
                  <c:v>-5.5322489999525715E-2</c:v>
                </c:pt>
                <c:pt idx="276">
                  <c:v>-6.1319510008615907E-2</c:v>
                </c:pt>
                <c:pt idx="278">
                  <c:v>-5.4377759995986708E-2</c:v>
                </c:pt>
                <c:pt idx="280">
                  <c:v>-6.6558470003656112E-2</c:v>
                </c:pt>
                <c:pt idx="281">
                  <c:v>-7.3826690000714734E-2</c:v>
                </c:pt>
                <c:pt idx="283">
                  <c:v>-9.3374780000885949E-2</c:v>
                </c:pt>
                <c:pt idx="286">
                  <c:v>-0.11631354999553878</c:v>
                </c:pt>
                <c:pt idx="289">
                  <c:v>-0.11926965999737149</c:v>
                </c:pt>
                <c:pt idx="292">
                  <c:v>-9.5427070002187975E-2</c:v>
                </c:pt>
                <c:pt idx="306">
                  <c:v>-0.21466166999744019</c:v>
                </c:pt>
                <c:pt idx="313">
                  <c:v>-0.2907001700004912</c:v>
                </c:pt>
                <c:pt idx="316">
                  <c:v>-0.31898042000102578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F2-45BD-A185-2CCD48489B2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76">
                  <c:v>-2.2140599976410158E-3</c:v>
                </c:pt>
                <c:pt idx="179">
                  <c:v>-6.0405300027923658E-3</c:v>
                </c:pt>
                <c:pt idx="182">
                  <c:v>-3.3860010007629171E-2</c:v>
                </c:pt>
                <c:pt idx="183">
                  <c:v>-7.3081000009551644E-3</c:v>
                </c:pt>
                <c:pt idx="200">
                  <c:v>-1.690229000087129E-2</c:v>
                </c:pt>
                <c:pt idx="205">
                  <c:v>3.6383900005603209E-3</c:v>
                </c:pt>
                <c:pt idx="215">
                  <c:v>-2.9287900033523329E-3</c:v>
                </c:pt>
                <c:pt idx="218">
                  <c:v>-6.4463300004717894E-3</c:v>
                </c:pt>
                <c:pt idx="221">
                  <c:v>-1.1465809999208432E-2</c:v>
                </c:pt>
                <c:pt idx="223">
                  <c:v>-2.3804579999705311E-2</c:v>
                </c:pt>
                <c:pt idx="226">
                  <c:v>-2.788212000450585E-2</c:v>
                </c:pt>
                <c:pt idx="233">
                  <c:v>-7.3298620001878589E-2</c:v>
                </c:pt>
                <c:pt idx="254">
                  <c:v>-1.8870200001401827E-2</c:v>
                </c:pt>
                <c:pt idx="269">
                  <c:v>-5.8474400000704918E-2</c:v>
                </c:pt>
                <c:pt idx="271">
                  <c:v>-5.5302490000030957E-2</c:v>
                </c:pt>
                <c:pt idx="277">
                  <c:v>-6.1019510008918587E-2</c:v>
                </c:pt>
                <c:pt idx="305">
                  <c:v>-0.20947397000418277</c:v>
                </c:pt>
                <c:pt idx="309">
                  <c:v>-0.25908982000692049</c:v>
                </c:pt>
                <c:pt idx="311">
                  <c:v>-0.28063809999730438</c:v>
                </c:pt>
                <c:pt idx="312">
                  <c:v>-0.28053809999983059</c:v>
                </c:pt>
                <c:pt idx="314">
                  <c:v>-0.30379968000488589</c:v>
                </c:pt>
                <c:pt idx="315">
                  <c:v>-0.30340968000382418</c:v>
                </c:pt>
                <c:pt idx="317">
                  <c:v>-0.32234728000184987</c:v>
                </c:pt>
                <c:pt idx="318">
                  <c:v>-0.32041605000267737</c:v>
                </c:pt>
                <c:pt idx="319">
                  <c:v>-0.32031604999792762</c:v>
                </c:pt>
                <c:pt idx="320">
                  <c:v>-0.32264016000408446</c:v>
                </c:pt>
                <c:pt idx="321">
                  <c:v>-0.3381096700031776</c:v>
                </c:pt>
                <c:pt idx="323">
                  <c:v>-0.35330493999936152</c:v>
                </c:pt>
                <c:pt idx="324">
                  <c:v>-0.35294494000117993</c:v>
                </c:pt>
                <c:pt idx="325">
                  <c:v>-0.35856128000159515</c:v>
                </c:pt>
                <c:pt idx="326">
                  <c:v>-0.35811128000204917</c:v>
                </c:pt>
                <c:pt idx="327">
                  <c:v>-0.36576020999928005</c:v>
                </c:pt>
                <c:pt idx="328">
                  <c:v>-0.3655002100058482</c:v>
                </c:pt>
                <c:pt idx="329">
                  <c:v>-0.37034791000041878</c:v>
                </c:pt>
                <c:pt idx="330">
                  <c:v>-0.37024790999566903</c:v>
                </c:pt>
                <c:pt idx="331">
                  <c:v>-0.37349833000189392</c:v>
                </c:pt>
                <c:pt idx="332">
                  <c:v>-0.37049833000492072</c:v>
                </c:pt>
                <c:pt idx="333">
                  <c:v>-0.37569535000511678</c:v>
                </c:pt>
                <c:pt idx="334">
                  <c:v>-0.38061250000464497</c:v>
                </c:pt>
                <c:pt idx="335">
                  <c:v>-0.38272881000011694</c:v>
                </c:pt>
                <c:pt idx="336">
                  <c:v>-0.38693897000484867</c:v>
                </c:pt>
                <c:pt idx="337">
                  <c:v>-0.39045062000514008</c:v>
                </c:pt>
                <c:pt idx="338">
                  <c:v>-0.38921883999864804</c:v>
                </c:pt>
                <c:pt idx="339">
                  <c:v>-0.38678706000791863</c:v>
                </c:pt>
                <c:pt idx="340">
                  <c:v>-0.39783598999929382</c:v>
                </c:pt>
                <c:pt idx="341">
                  <c:v>-0.39484531000198331</c:v>
                </c:pt>
                <c:pt idx="342">
                  <c:v>-0.39931585999875097</c:v>
                </c:pt>
                <c:pt idx="343">
                  <c:v>-0.40533300999959465</c:v>
                </c:pt>
                <c:pt idx="344">
                  <c:v>-0.4073741100000916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F2-45BD-A185-2CCD48489B2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F2-45BD-A185-2CCD48489B2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  <c:pt idx="189">
                  <c:v>3.2946899955277331E-3</c:v>
                </c:pt>
                <c:pt idx="190">
                  <c:v>2.6853699964703992E-3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6">
                  <c:v>-2.2914470006071497E-2</c:v>
                </c:pt>
                <c:pt idx="257">
                  <c:v>-2.712145999976201E-2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4">
                  <c:v>-8.8777110002411064E-2</c:v>
                </c:pt>
                <c:pt idx="287">
                  <c:v>-8.6348500000895001E-2</c:v>
                </c:pt>
                <c:pt idx="288">
                  <c:v>-9.7284290000970941E-2</c:v>
                </c:pt>
                <c:pt idx="301">
                  <c:v>-0.15320816000166815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F2-45BD-A185-2CCD48489B2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  <c:pt idx="7">
                  <c:v>1.3177390299970284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F2-45BD-A185-2CCD48489B2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200">
                  <c:v>2.8329253639202454E-2</c:v>
                </c:pt>
                <c:pt idx="205">
                  <c:v>2.6900777201623295E-2</c:v>
                </c:pt>
                <c:pt idx="215">
                  <c:v>1.0473298169462977E-2</c:v>
                </c:pt>
                <c:pt idx="221">
                  <c:v>7.1204251267206753E-4</c:v>
                </c:pt>
                <c:pt idx="223">
                  <c:v>-1.2123540924910414E-4</c:v>
                </c:pt>
                <c:pt idx="226">
                  <c:v>-1.7877912530914544E-3</c:v>
                </c:pt>
                <c:pt idx="233">
                  <c:v>-1.9643746722830924E-2</c:v>
                </c:pt>
                <c:pt idx="254">
                  <c:v>-4.0832813880255101E-2</c:v>
                </c:pt>
                <c:pt idx="269">
                  <c:v>-6.7021548569206335E-2</c:v>
                </c:pt>
                <c:pt idx="271">
                  <c:v>-6.9283302928706658E-2</c:v>
                </c:pt>
                <c:pt idx="277">
                  <c:v>-7.9044558585497582E-2</c:v>
                </c:pt>
                <c:pt idx="300">
                  <c:v>-0.15522996858971932</c:v>
                </c:pt>
                <c:pt idx="301">
                  <c:v>-0.16415794632458905</c:v>
                </c:pt>
                <c:pt idx="302">
                  <c:v>-0.18165678268493374</c:v>
                </c:pt>
                <c:pt idx="303">
                  <c:v>-0.19367979270122498</c:v>
                </c:pt>
                <c:pt idx="304">
                  <c:v>-0.20236969102983154</c:v>
                </c:pt>
                <c:pt idx="305">
                  <c:v>-0.22022564649957099</c:v>
                </c:pt>
                <c:pt idx="306">
                  <c:v>-0.22855842571878277</c:v>
                </c:pt>
                <c:pt idx="307">
                  <c:v>-0.23915295929749486</c:v>
                </c:pt>
                <c:pt idx="308">
                  <c:v>-0.24200991217265316</c:v>
                </c:pt>
                <c:pt idx="309">
                  <c:v>-0.24819997673549615</c:v>
                </c:pt>
                <c:pt idx="310">
                  <c:v>-0.24891421495428573</c:v>
                </c:pt>
                <c:pt idx="311">
                  <c:v>-0.26581785279897246</c:v>
                </c:pt>
                <c:pt idx="312">
                  <c:v>-0.26581785279897246</c:v>
                </c:pt>
                <c:pt idx="313">
                  <c:v>-0.27022232181484152</c:v>
                </c:pt>
                <c:pt idx="314">
                  <c:v>-0.2870069199563966</c:v>
                </c:pt>
                <c:pt idx="315">
                  <c:v>-0.2870069199563966</c:v>
                </c:pt>
                <c:pt idx="316">
                  <c:v>-0.30295824017603057</c:v>
                </c:pt>
                <c:pt idx="317">
                  <c:v>-0.30605327245745206</c:v>
                </c:pt>
                <c:pt idx="318">
                  <c:v>-0.30688655037937324</c:v>
                </c:pt>
                <c:pt idx="319">
                  <c:v>-0.30688655037937324</c:v>
                </c:pt>
                <c:pt idx="320">
                  <c:v>-0.30700559008250483</c:v>
                </c:pt>
                <c:pt idx="321">
                  <c:v>-0.32379018822405992</c:v>
                </c:pt>
                <c:pt idx="322">
                  <c:v>-0.32379018822405992</c:v>
                </c:pt>
                <c:pt idx="323">
                  <c:v>-0.34247942161572059</c:v>
                </c:pt>
                <c:pt idx="324">
                  <c:v>-0.34247942161572059</c:v>
                </c:pt>
                <c:pt idx="325">
                  <c:v>-0.35366915371009067</c:v>
                </c:pt>
                <c:pt idx="326">
                  <c:v>-0.35366915371009067</c:v>
                </c:pt>
                <c:pt idx="327">
                  <c:v>-0.36116865500738121</c:v>
                </c:pt>
                <c:pt idx="328">
                  <c:v>-0.36116865500738121</c:v>
                </c:pt>
                <c:pt idx="329">
                  <c:v>-0.36950143422659298</c:v>
                </c:pt>
                <c:pt idx="330">
                  <c:v>-0.36950143422659298</c:v>
                </c:pt>
                <c:pt idx="331">
                  <c:v>-0.3721203076954881</c:v>
                </c:pt>
                <c:pt idx="332">
                  <c:v>-0.3721203076954881</c:v>
                </c:pt>
                <c:pt idx="333">
                  <c:v>-0.38188156335227902</c:v>
                </c:pt>
                <c:pt idx="334">
                  <c:v>-0.38961914405583281</c:v>
                </c:pt>
                <c:pt idx="335">
                  <c:v>-0.39211897782159633</c:v>
                </c:pt>
                <c:pt idx="336">
                  <c:v>-0.3987852011969657</c:v>
                </c:pt>
                <c:pt idx="337">
                  <c:v>-0.40057079674393969</c:v>
                </c:pt>
                <c:pt idx="338">
                  <c:v>-0.40080887615020289</c:v>
                </c:pt>
                <c:pt idx="339">
                  <c:v>-0.40104695555646608</c:v>
                </c:pt>
                <c:pt idx="340">
                  <c:v>-0.40854645685375662</c:v>
                </c:pt>
                <c:pt idx="341">
                  <c:v>-0.40997493329133577</c:v>
                </c:pt>
                <c:pt idx="342">
                  <c:v>-0.41057013180699375</c:v>
                </c:pt>
                <c:pt idx="343">
                  <c:v>-0.41830771251054755</c:v>
                </c:pt>
                <c:pt idx="344">
                  <c:v>-0.41949810954186351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F2-45BD-A185-2CCD48489B27}"/>
            </c:ext>
          </c:extLst>
        </c:ser>
        <c:ser>
          <c:idx val="8"/>
          <c:order val="8"/>
          <c:tx>
            <c:strRef>
              <c:f>'Active 2'!$X$1</c:f>
              <c:strCache>
                <c:ptCount val="1"/>
                <c:pt idx="0">
                  <c:v>Q_fit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2'!$W$2:$W$28</c:f>
              <c:numCache>
                <c:formatCode>General</c:formatCode>
                <c:ptCount val="27"/>
                <c:pt idx="0">
                  <c:v>-1000</c:v>
                </c:pt>
                <c:pt idx="1">
                  <c:v>-800</c:v>
                </c:pt>
                <c:pt idx="2">
                  <c:v>-600</c:v>
                </c:pt>
                <c:pt idx="3">
                  <c:v>-400</c:v>
                </c:pt>
                <c:pt idx="4">
                  <c:v>-200</c:v>
                </c:pt>
                <c:pt idx="5">
                  <c:v>0</c:v>
                </c:pt>
                <c:pt idx="6">
                  <c:v>200</c:v>
                </c:pt>
                <c:pt idx="7">
                  <c:v>400</c:v>
                </c:pt>
                <c:pt idx="8">
                  <c:v>600</c:v>
                </c:pt>
                <c:pt idx="9">
                  <c:v>800</c:v>
                </c:pt>
                <c:pt idx="10">
                  <c:v>1000</c:v>
                </c:pt>
                <c:pt idx="11">
                  <c:v>1200</c:v>
                </c:pt>
                <c:pt idx="12">
                  <c:v>1400</c:v>
                </c:pt>
                <c:pt idx="13">
                  <c:v>1600</c:v>
                </c:pt>
                <c:pt idx="14">
                  <c:v>1800</c:v>
                </c:pt>
                <c:pt idx="15">
                  <c:v>2000</c:v>
                </c:pt>
                <c:pt idx="16">
                  <c:v>2200</c:v>
                </c:pt>
                <c:pt idx="17">
                  <c:v>2400</c:v>
                </c:pt>
                <c:pt idx="18">
                  <c:v>2600</c:v>
                </c:pt>
                <c:pt idx="19">
                  <c:v>2800</c:v>
                </c:pt>
                <c:pt idx="20">
                  <c:v>3000</c:v>
                </c:pt>
                <c:pt idx="21">
                  <c:v>3200</c:v>
                </c:pt>
                <c:pt idx="22">
                  <c:v>3400</c:v>
                </c:pt>
                <c:pt idx="23">
                  <c:v>3600</c:v>
                </c:pt>
                <c:pt idx="24">
                  <c:v>3800</c:v>
                </c:pt>
                <c:pt idx="25">
                  <c:v>4000</c:v>
                </c:pt>
                <c:pt idx="26">
                  <c:v>4200</c:v>
                </c:pt>
              </c:numCache>
            </c:numRef>
          </c:xVal>
          <c:yVal>
            <c:numRef>
              <c:f>'Active 2'!$X$2:$X$28</c:f>
              <c:numCache>
                <c:formatCode>General</c:formatCode>
                <c:ptCount val="27"/>
                <c:pt idx="0">
                  <c:v>-6.8870974190766848E-2</c:v>
                </c:pt>
                <c:pt idx="1">
                  <c:v>-5.5243853437418486E-2</c:v>
                </c:pt>
                <c:pt idx="2">
                  <c:v>-4.3426936487806753E-2</c:v>
                </c:pt>
                <c:pt idx="3">
                  <c:v>-3.3420223341931649E-2</c:v>
                </c:pt>
                <c:pt idx="4">
                  <c:v>-2.5223713999793181E-2</c:v>
                </c:pt>
                <c:pt idx="5">
                  <c:v>-1.8837408461391342E-2</c:v>
                </c:pt>
                <c:pt idx="6">
                  <c:v>-1.4261306726726132E-2</c:v>
                </c:pt>
                <c:pt idx="7">
                  <c:v>-1.1495408795797553E-2</c:v>
                </c:pt>
                <c:pt idx="8">
                  <c:v>-1.0539714668605605E-2</c:v>
                </c:pt>
                <c:pt idx="9">
                  <c:v>-1.1394224345150288E-2</c:v>
                </c:pt>
                <c:pt idx="10">
                  <c:v>-1.4058937825431606E-2</c:v>
                </c:pt>
                <c:pt idx="11">
                  <c:v>-1.8533855109449549E-2</c:v>
                </c:pt>
                <c:pt idx="12">
                  <c:v>-2.4818976197204121E-2</c:v>
                </c:pt>
                <c:pt idx="13">
                  <c:v>-3.2914301088695329E-2</c:v>
                </c:pt>
                <c:pt idx="14">
                  <c:v>-4.2819829783923173E-2</c:v>
                </c:pt>
                <c:pt idx="15">
                  <c:v>-5.4535562282887647E-2</c:v>
                </c:pt>
                <c:pt idx="16">
                  <c:v>-6.8061498585588728E-2</c:v>
                </c:pt>
                <c:pt idx="17">
                  <c:v>-8.3397638692026474E-2</c:v>
                </c:pt>
                <c:pt idx="18">
                  <c:v>-0.10054398260220082</c:v>
                </c:pt>
                <c:pt idx="19">
                  <c:v>-0.11950053031611181</c:v>
                </c:pt>
                <c:pt idx="20">
                  <c:v>-0.14026728183375944</c:v>
                </c:pt>
                <c:pt idx="21">
                  <c:v>-0.16284423715514368</c:v>
                </c:pt>
                <c:pt idx="22">
                  <c:v>-0.18723139628026461</c:v>
                </c:pt>
                <c:pt idx="23">
                  <c:v>-0.21342875920912213</c:v>
                </c:pt>
                <c:pt idx="24">
                  <c:v>-0.24143632594171627</c:v>
                </c:pt>
                <c:pt idx="25">
                  <c:v>-0.27125409647804705</c:v>
                </c:pt>
                <c:pt idx="26">
                  <c:v>-0.30288207081811447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F2-45BD-A185-2CCD48489B27}"/>
            </c:ext>
          </c:extLst>
        </c:ser>
        <c:ser>
          <c:idx val="9"/>
          <c:order val="9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6">
                  <c:v>2.1591223949981213</c:v>
                </c:pt>
                <c:pt idx="143">
                  <c:v>9.9045439994370099E-2</c:v>
                </c:pt>
                <c:pt idx="145">
                  <c:v>-0.62286258500535041</c:v>
                </c:pt>
                <c:pt idx="180">
                  <c:v>-0.77214286000526045</c:v>
                </c:pt>
                <c:pt idx="294">
                  <c:v>-0.6856077800039202</c:v>
                </c:pt>
                <c:pt idx="296">
                  <c:v>-0.55127833000005921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F2-45BD-A185-2CCD48489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6856"/>
        <c:axId val="1"/>
      </c:scatterChart>
      <c:valAx>
        <c:axId val="796776856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3584924812565"/>
              <c:y val="0.879783744980595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11651513174108E-2"/>
              <c:y val="0.398908256126103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6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41450965038211"/>
          <c:y val="0.92877762074612469"/>
          <c:w val="0.71961369469700265"/>
          <c:h val="5.69803560879675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Cyg - O-C Diagr.</a:t>
            </a:r>
          </a:p>
        </c:rich>
      </c:tx>
      <c:layout>
        <c:manualLayout>
          <c:xMode val="edge"/>
          <c:yMode val="edge"/>
          <c:x val="0.37277147487844409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803889789303"/>
          <c:y val="0.13351516401349095"/>
          <c:w val="0.82009724473257695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1.4578842499940947</c:v>
                </c:pt>
                <c:pt idx="1">
                  <c:v>1.3839224499970442</c:v>
                </c:pt>
                <c:pt idx="2">
                  <c:v>1.3889254299974709</c:v>
                </c:pt>
                <c:pt idx="3">
                  <c:v>1.3784269199950359</c:v>
                </c:pt>
                <c:pt idx="4">
                  <c:v>1.4058788299953449</c:v>
                </c:pt>
                <c:pt idx="5">
                  <c:v>1.3210625199972128</c:v>
                </c:pt>
                <c:pt idx="7">
                  <c:v>1.3177390299970284</c:v>
                </c:pt>
                <c:pt idx="8">
                  <c:v>1.3193746299948543</c:v>
                </c:pt>
                <c:pt idx="9">
                  <c:v>1.3040335299956496</c:v>
                </c:pt>
                <c:pt idx="10">
                  <c:v>1.3180335299948638</c:v>
                </c:pt>
                <c:pt idx="11">
                  <c:v>1.328631199994561</c:v>
                </c:pt>
                <c:pt idx="12">
                  <c:v>1.308362979994854</c:v>
                </c:pt>
                <c:pt idx="13">
                  <c:v>1.2362288699951023</c:v>
                </c:pt>
                <c:pt idx="14">
                  <c:v>1.2542288699951314</c:v>
                </c:pt>
                <c:pt idx="15">
                  <c:v>1.25922886999615</c:v>
                </c:pt>
                <c:pt idx="16">
                  <c:v>1.3082288699952187</c:v>
                </c:pt>
                <c:pt idx="17">
                  <c:v>1.3050947599949723</c:v>
                </c:pt>
                <c:pt idx="18">
                  <c:v>1.3066924299964739</c:v>
                </c:pt>
                <c:pt idx="19">
                  <c:v>1.3015583199958201</c:v>
                </c:pt>
                <c:pt idx="20">
                  <c:v>1.3035583199962275</c:v>
                </c:pt>
                <c:pt idx="21">
                  <c:v>1.3054242099951807</c:v>
                </c:pt>
                <c:pt idx="22">
                  <c:v>1.302155989995299</c:v>
                </c:pt>
                <c:pt idx="23">
                  <c:v>1.3061559899961139</c:v>
                </c:pt>
                <c:pt idx="24">
                  <c:v>1.3101559899951098</c:v>
                </c:pt>
                <c:pt idx="25">
                  <c:v>1.3098877699958393</c:v>
                </c:pt>
                <c:pt idx="26">
                  <c:v>1.3087536599960004</c:v>
                </c:pt>
                <c:pt idx="27">
                  <c:v>1.3036195499953465</c:v>
                </c:pt>
                <c:pt idx="28">
                  <c:v>1.3124854399957258</c:v>
                </c:pt>
                <c:pt idx="29">
                  <c:v>1.3144854399961332</c:v>
                </c:pt>
                <c:pt idx="30">
                  <c:v>1.3052172199968481</c:v>
                </c:pt>
                <c:pt idx="31">
                  <c:v>1.3085466699958488</c:v>
                </c:pt>
                <c:pt idx="32">
                  <c:v>1.2890102299970749</c:v>
                </c:pt>
                <c:pt idx="33">
                  <c:v>1.296010229996682</c:v>
                </c:pt>
                <c:pt idx="34">
                  <c:v>1.2986078999965684</c:v>
                </c:pt>
                <c:pt idx="35">
                  <c:v>1.3026078999973834</c:v>
                </c:pt>
                <c:pt idx="36">
                  <c:v>1.3003396799977054</c:v>
                </c:pt>
                <c:pt idx="37">
                  <c:v>1.308205569996062</c:v>
                </c:pt>
                <c:pt idx="38">
                  <c:v>1.3000714599966159</c:v>
                </c:pt>
                <c:pt idx="39">
                  <c:v>1.3106691299963131</c:v>
                </c:pt>
                <c:pt idx="40">
                  <c:v>1.2991326899973501</c:v>
                </c:pt>
                <c:pt idx="41">
                  <c:v>1.3011939199968765</c:v>
                </c:pt>
                <c:pt idx="42">
                  <c:v>1.2987915899975633</c:v>
                </c:pt>
                <c:pt idx="43">
                  <c:v>1.2912551499975962</c:v>
                </c:pt>
                <c:pt idx="44">
                  <c:v>1.3056458299943188</c:v>
                </c:pt>
                <c:pt idx="45">
                  <c:v>1.2977070599954459</c:v>
                </c:pt>
                <c:pt idx="46">
                  <c:v>1.2990365099958581</c:v>
                </c:pt>
                <c:pt idx="47">
                  <c:v>1.2867682899959618</c:v>
                </c:pt>
                <c:pt idx="48">
                  <c:v>1.288634179994915</c:v>
                </c:pt>
                <c:pt idx="49">
                  <c:v>1.300829519996114</c:v>
                </c:pt>
                <c:pt idx="50">
                  <c:v>1.2791589699954784</c:v>
                </c:pt>
                <c:pt idx="51">
                  <c:v>1.2776225299967336</c:v>
                </c:pt>
                <c:pt idx="52">
                  <c:v>1.2832201999954123</c:v>
                </c:pt>
                <c:pt idx="53">
                  <c:v>1.2765496499960136</c:v>
                </c:pt>
                <c:pt idx="54">
                  <c:v>1.2958790999964549</c:v>
                </c:pt>
                <c:pt idx="55">
                  <c:v>1.2804651199967338</c:v>
                </c:pt>
                <c:pt idx="56">
                  <c:v>1.2821968999978708</c:v>
                </c:pt>
                <c:pt idx="57">
                  <c:v>1.2787945699983538</c:v>
                </c:pt>
                <c:pt idx="58">
                  <c:v>1.2835759299960046</c:v>
                </c:pt>
                <c:pt idx="59">
                  <c:v>1.2697712699955446</c:v>
                </c:pt>
                <c:pt idx="60">
                  <c:v>1.271771269995952</c:v>
                </c:pt>
                <c:pt idx="61">
                  <c:v>1.2675642799949856</c:v>
                </c:pt>
                <c:pt idx="62">
                  <c:v>1.2642231799964065</c:v>
                </c:pt>
                <c:pt idx="63">
                  <c:v>1.2698208499969041</c:v>
                </c:pt>
                <c:pt idx="64">
                  <c:v>1.2585526299972116</c:v>
                </c:pt>
                <c:pt idx="65">
                  <c:v>1.2673456399970746</c:v>
                </c:pt>
                <c:pt idx="66">
                  <c:v>1.2679433099965536</c:v>
                </c:pt>
                <c:pt idx="67">
                  <c:v>1.2638091999979224</c:v>
                </c:pt>
                <c:pt idx="68">
                  <c:v>1.2674068699980126</c:v>
                </c:pt>
                <c:pt idx="69">
                  <c:v>1.2685293299982732</c:v>
                </c:pt>
                <c:pt idx="70">
                  <c:v>1.2515556099970127</c:v>
                </c:pt>
                <c:pt idx="71">
                  <c:v>1.2396547699954681</c:v>
                </c:pt>
                <c:pt idx="72">
                  <c:v>1.2301679099964531</c:v>
                </c:pt>
                <c:pt idx="73">
                  <c:v>1.2340950299967517</c:v>
                </c:pt>
                <c:pt idx="74">
                  <c:v>1.2209259699957329</c:v>
                </c:pt>
                <c:pt idx="75">
                  <c:v>1.2188414399970497</c:v>
                </c:pt>
                <c:pt idx="76">
                  <c:v>1.2155003399966517</c:v>
                </c:pt>
                <c:pt idx="77">
                  <c:v>1.2142321199971775</c:v>
                </c:pt>
                <c:pt idx="78">
                  <c:v>1.2093545799980348</c:v>
                </c:pt>
                <c:pt idx="79">
                  <c:v>1.2041126399963105</c:v>
                </c:pt>
                <c:pt idx="80">
                  <c:v>1.1948444199952064</c:v>
                </c:pt>
                <c:pt idx="81">
                  <c:v>1.2095761999953538</c:v>
                </c:pt>
                <c:pt idx="82">
                  <c:v>1.1962350999965565</c:v>
                </c:pt>
                <c:pt idx="83">
                  <c:v>1.1999668799981009</c:v>
                </c:pt>
                <c:pt idx="84">
                  <c:v>1.1932963299950643</c:v>
                </c:pt>
                <c:pt idx="85">
                  <c:v>1.1821505699990666</c:v>
                </c:pt>
                <c:pt idx="86">
                  <c:v>1.1692497299954994</c:v>
                </c:pt>
                <c:pt idx="87">
                  <c:v>1.1351185999956215</c:v>
                </c:pt>
                <c:pt idx="88">
                  <c:v>1.1478503799953614</c:v>
                </c:pt>
                <c:pt idx="89">
                  <c:v>1.1555821599977207</c:v>
                </c:pt>
                <c:pt idx="90">
                  <c:v>1.1072819699984393</c:v>
                </c:pt>
                <c:pt idx="91">
                  <c:v>1.1060137499989651</c:v>
                </c:pt>
                <c:pt idx="92">
                  <c:v>1.1064044299964735</c:v>
                </c:pt>
                <c:pt idx="93">
                  <c:v>1.095136209994962</c:v>
                </c:pt>
                <c:pt idx="94">
                  <c:v>1.1031974399957107</c:v>
                </c:pt>
                <c:pt idx="95">
                  <c:v>1.0987951099959901</c:v>
                </c:pt>
                <c:pt idx="96">
                  <c:v>1.1052586699952371</c:v>
                </c:pt>
                <c:pt idx="97">
                  <c:v>1.093247019995033</c:v>
                </c:pt>
                <c:pt idx="98">
                  <c:v>1.0897105799958808</c:v>
                </c:pt>
                <c:pt idx="99">
                  <c:v>1.0866376999983913</c:v>
                </c:pt>
                <c:pt idx="100">
                  <c:v>1.0926989299987326</c:v>
                </c:pt>
                <c:pt idx="101">
                  <c:v>1.0911624899963499</c:v>
                </c:pt>
                <c:pt idx="102">
                  <c:v>1.0836872799991397</c:v>
                </c:pt>
                <c:pt idx="103">
                  <c:v>1.0849438499935786</c:v>
                </c:pt>
                <c:pt idx="104">
                  <c:v>1.075468639995961</c:v>
                </c:pt>
                <c:pt idx="105">
                  <c:v>1.0711887699944782</c:v>
                </c:pt>
                <c:pt idx="106">
                  <c:v>1.0673841099960555</c:v>
                </c:pt>
                <c:pt idx="107">
                  <c:v>1.0663724599980924</c:v>
                </c:pt>
                <c:pt idx="108">
                  <c:v>1.0662266999970598</c:v>
                </c:pt>
                <c:pt idx="109">
                  <c:v>1.0612879299987981</c:v>
                </c:pt>
                <c:pt idx="110">
                  <c:v>1.0521421699959319</c:v>
                </c:pt>
                <c:pt idx="111">
                  <c:v>1.0336057299937238</c:v>
                </c:pt>
                <c:pt idx="112">
                  <c:v>1.044264629996178</c:v>
                </c:pt>
                <c:pt idx="113">
                  <c:v>1.050191749996884</c:v>
                </c:pt>
                <c:pt idx="114">
                  <c:v>1.0390459899972484</c:v>
                </c:pt>
                <c:pt idx="115">
                  <c:v>1.0359002299992426</c:v>
                </c:pt>
                <c:pt idx="116">
                  <c:v>1.0299614599971392</c:v>
                </c:pt>
                <c:pt idx="117">
                  <c:v>1.0208040499965136</c:v>
                </c:pt>
                <c:pt idx="118">
                  <c:v>1.0162676099971577</c:v>
                </c:pt>
                <c:pt idx="119">
                  <c:v>1.0226582899958885</c:v>
                </c:pt>
                <c:pt idx="120">
                  <c:v>0.9530782299952989</c:v>
                </c:pt>
                <c:pt idx="121">
                  <c:v>0.83789182999680634</c:v>
                </c:pt>
                <c:pt idx="122">
                  <c:v>0.75238762999651954</c:v>
                </c:pt>
                <c:pt idx="123">
                  <c:v>0.65788342999803717</c:v>
                </c:pt>
                <c:pt idx="124">
                  <c:v>0.6066065399973013</c:v>
                </c:pt>
                <c:pt idx="125">
                  <c:v>0.62733831999867107</c:v>
                </c:pt>
                <c:pt idx="126">
                  <c:v>0.58534129999679863</c:v>
                </c:pt>
                <c:pt idx="127">
                  <c:v>0.57180485999924713</c:v>
                </c:pt>
                <c:pt idx="128">
                  <c:v>0.57867074999739998</c:v>
                </c:pt>
                <c:pt idx="129">
                  <c:v>0.57746375999704469</c:v>
                </c:pt>
                <c:pt idx="130">
                  <c:v>0.5727932099980535</c:v>
                </c:pt>
                <c:pt idx="131">
                  <c:v>0.57237922999411239</c:v>
                </c:pt>
                <c:pt idx="132">
                  <c:v>0.52593327999784378</c:v>
                </c:pt>
                <c:pt idx="133">
                  <c:v>0.47246402999735437</c:v>
                </c:pt>
                <c:pt idx="134">
                  <c:v>0.36320772999897599</c:v>
                </c:pt>
                <c:pt idx="135">
                  <c:v>0.32643232999907923</c:v>
                </c:pt>
                <c:pt idx="136">
                  <c:v>0.30836242999430397</c:v>
                </c:pt>
                <c:pt idx="137">
                  <c:v>0.28699802999835811</c:v>
                </c:pt>
                <c:pt idx="138">
                  <c:v>0.33132747999843559</c:v>
                </c:pt>
                <c:pt idx="139">
                  <c:v>0.27554042999690864</c:v>
                </c:pt>
                <c:pt idx="140">
                  <c:v>0.24360165999678429</c:v>
                </c:pt>
                <c:pt idx="141">
                  <c:v>0.10873928999353666</c:v>
                </c:pt>
                <c:pt idx="142">
                  <c:v>9.6179549997032154E-2</c:v>
                </c:pt>
                <c:pt idx="144">
                  <c:v>9.3643109998083673E-2</c:v>
                </c:pt>
                <c:pt idx="146">
                  <c:v>7.2864729998400435E-2</c:v>
                </c:pt>
                <c:pt idx="147">
                  <c:v>6.8745249991479795E-2</c:v>
                </c:pt>
                <c:pt idx="148">
                  <c:v>5.9331269992981106E-2</c:v>
                </c:pt>
                <c:pt idx="19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1F-427A-9F9D-29EF4077197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6">
                    <c:v>0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149">
                  <c:v>6.2357549999433104E-2</c:v>
                </c:pt>
                <c:pt idx="150">
                  <c:v>6.4261369996529538E-2</c:v>
                </c:pt>
                <c:pt idx="151">
                  <c:v>5.8590819993696641E-2</c:v>
                </c:pt>
                <c:pt idx="152">
                  <c:v>5.3322599997045472E-2</c:v>
                </c:pt>
                <c:pt idx="153">
                  <c:v>5.4981499997666106E-2</c:v>
                </c:pt>
                <c:pt idx="154">
                  <c:v>5.3713279994553886E-2</c:v>
                </c:pt>
                <c:pt idx="155">
                  <c:v>5.8042730001034215E-2</c:v>
                </c:pt>
                <c:pt idx="156">
                  <c:v>5.23868099990068E-2</c:v>
                </c:pt>
                <c:pt idx="157">
                  <c:v>2.8757169995515142E-2</c:v>
                </c:pt>
                <c:pt idx="158">
                  <c:v>3.0416069996135775E-2</c:v>
                </c:pt>
                <c:pt idx="159">
                  <c:v>3.1940859997121152E-2</c:v>
                </c:pt>
                <c:pt idx="160">
                  <c:v>1.4836009991995525E-2</c:v>
                </c:pt>
                <c:pt idx="161">
                  <c:v>-1.9038550002733245E-2</c:v>
                </c:pt>
                <c:pt idx="162">
                  <c:v>-1.7843210000137333E-2</c:v>
                </c:pt>
                <c:pt idx="163">
                  <c:v>-1.1111430001619738E-2</c:v>
                </c:pt>
                <c:pt idx="164">
                  <c:v>-4.647870002372656E-3</c:v>
                </c:pt>
                <c:pt idx="165">
                  <c:v>-1.3303790001373272E-2</c:v>
                </c:pt>
                <c:pt idx="166">
                  <c:v>2.2220999999262858E-2</c:v>
                </c:pt>
                <c:pt idx="167">
                  <c:v>3.6525899922708049E-3</c:v>
                </c:pt>
                <c:pt idx="168">
                  <c:v>-2.7621319997706451E-2</c:v>
                </c:pt>
                <c:pt idx="169">
                  <c:v>-4.56009000481572E-3</c:v>
                </c:pt>
                <c:pt idx="170">
                  <c:v>1.4545399972121231E-3</c:v>
                </c:pt>
                <c:pt idx="171">
                  <c:v>3.7839899960090406E-3</c:v>
                </c:pt>
                <c:pt idx="173">
                  <c:v>-3.198843000427587E-2</c:v>
                </c:pt>
                <c:pt idx="175">
                  <c:v>-1.6865970006620046E-2</c:v>
                </c:pt>
                <c:pt idx="178">
                  <c:v>-6.8629900051746517E-3</c:v>
                </c:pt>
                <c:pt idx="185">
                  <c:v>-2.1647059998940676E-2</c:v>
                </c:pt>
                <c:pt idx="189">
                  <c:v>3.2946899955277331E-3</c:v>
                </c:pt>
                <c:pt idx="190">
                  <c:v>2.6853699964703992E-3</c:v>
                </c:pt>
                <c:pt idx="191">
                  <c:v>4.2364399996586144E-3</c:v>
                </c:pt>
                <c:pt idx="194">
                  <c:v>-9.3728800056851469E-3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1">
                  <c:v>4.6477099967887625E-3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29">
                  <c:v>-8.0503400022280402E-3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1">
                  <c:v>-3.1063210000866093E-2</c:v>
                </c:pt>
                <c:pt idx="255">
                  <c:v>-3.1036930005939212E-2</c:v>
                </c:pt>
                <c:pt idx="256">
                  <c:v>-2.2914470006071497E-2</c:v>
                </c:pt>
                <c:pt idx="257">
                  <c:v>-2.712145999976201E-2</c:v>
                </c:pt>
                <c:pt idx="258">
                  <c:v>-3.2792010002594907E-2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66">
                  <c:v>-4.0398350000032224E-2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2">
                  <c:v>-7.3167789996659849E-2</c:v>
                </c:pt>
                <c:pt idx="284">
                  <c:v>-8.8777110002411064E-2</c:v>
                </c:pt>
                <c:pt idx="285">
                  <c:v>-7.777710999653209E-2</c:v>
                </c:pt>
                <c:pt idx="287">
                  <c:v>-8.6348500000895001E-2</c:v>
                </c:pt>
                <c:pt idx="288">
                  <c:v>-9.7284290000970941E-2</c:v>
                </c:pt>
                <c:pt idx="290">
                  <c:v>-0.12728131000039866</c:v>
                </c:pt>
                <c:pt idx="291">
                  <c:v>-0.11028131000057328</c:v>
                </c:pt>
                <c:pt idx="293">
                  <c:v>-0.11533956000494072</c:v>
                </c:pt>
                <c:pt idx="295">
                  <c:v>-0.12760778000665596</c:v>
                </c:pt>
                <c:pt idx="297">
                  <c:v>-0.13027832999796374</c:v>
                </c:pt>
                <c:pt idx="298">
                  <c:v>-0.14621412000269629</c:v>
                </c:pt>
                <c:pt idx="299">
                  <c:v>-0.14627237000240711</c:v>
                </c:pt>
                <c:pt idx="300">
                  <c:v>-0.13714990999869769</c:v>
                </c:pt>
                <c:pt idx="301">
                  <c:v>-0.15320816000166815</c:v>
                </c:pt>
                <c:pt idx="302">
                  <c:v>-0.15192233000561828</c:v>
                </c:pt>
                <c:pt idx="303">
                  <c:v>-0.15046744000574108</c:v>
                </c:pt>
                <c:pt idx="304">
                  <c:v>-0.20125747000565752</c:v>
                </c:pt>
                <c:pt idx="307">
                  <c:v>-0.24699746000260348</c:v>
                </c:pt>
                <c:pt idx="308">
                  <c:v>-0.25291609999840148</c:v>
                </c:pt>
                <c:pt idx="310">
                  <c:v>-0.26159448000544216</c:v>
                </c:pt>
                <c:pt idx="322">
                  <c:v>-0.33774967000499601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1F-427A-9F9D-29EF4077197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'Active 2'!$D$21:$D$49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9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  <c:pt idx="172">
                  <c:v>-1.4564599987352267E-3</c:v>
                </c:pt>
                <c:pt idx="174">
                  <c:v>-2.4027200001000892E-2</c:v>
                </c:pt>
                <c:pt idx="177">
                  <c:v>-5.1560000065364875E-3</c:v>
                </c:pt>
                <c:pt idx="181">
                  <c:v>-3.2284799999615643E-2</c:v>
                </c:pt>
                <c:pt idx="184">
                  <c:v>-5.0104300025850534E-3</c:v>
                </c:pt>
                <c:pt idx="186">
                  <c:v>-2.1647059998940676E-2</c:v>
                </c:pt>
                <c:pt idx="187">
                  <c:v>2.3357899990514852E-3</c:v>
                </c:pt>
                <c:pt idx="188">
                  <c:v>4.3287999942549504E-3</c:v>
                </c:pt>
                <c:pt idx="192">
                  <c:v>-2.3000000001047738E-3</c:v>
                </c:pt>
                <c:pt idx="196">
                  <c:v>1.4076510000450071E-2</c:v>
                </c:pt>
                <c:pt idx="199">
                  <c:v>-1.735229000041727E-2</c:v>
                </c:pt>
                <c:pt idx="202">
                  <c:v>1.5647709995391779E-2</c:v>
                </c:pt>
                <c:pt idx="204">
                  <c:v>2.038389997323975E-3</c:v>
                </c:pt>
                <c:pt idx="206">
                  <c:v>-5.2298299997346476E-3</c:v>
                </c:pt>
                <c:pt idx="207">
                  <c:v>1.1770170000090729E-2</c:v>
                </c:pt>
                <c:pt idx="210">
                  <c:v>4.1189100011251867E-3</c:v>
                </c:pt>
                <c:pt idx="214">
                  <c:v>-4.4687900008284487E-3</c:v>
                </c:pt>
                <c:pt idx="216">
                  <c:v>6.3901100002112798E-3</c:v>
                </c:pt>
                <c:pt idx="217">
                  <c:v>8.6901100003160536E-3</c:v>
                </c:pt>
                <c:pt idx="220">
                  <c:v>-1.2465810003050137E-2</c:v>
                </c:pt>
                <c:pt idx="222">
                  <c:v>-2.4404580006375909E-2</c:v>
                </c:pt>
                <c:pt idx="224">
                  <c:v>-3.0013900002813898E-2</c:v>
                </c:pt>
                <c:pt idx="225">
                  <c:v>-2.8282120001676958E-2</c:v>
                </c:pt>
                <c:pt idx="230">
                  <c:v>-9.9016000021947548E-3</c:v>
                </c:pt>
                <c:pt idx="234">
                  <c:v>-2.8800950000004377E-2</c:v>
                </c:pt>
                <c:pt idx="235">
                  <c:v>-2.5800949995755218E-2</c:v>
                </c:pt>
                <c:pt idx="236">
                  <c:v>-2.0800949998374563E-2</c:v>
                </c:pt>
                <c:pt idx="237">
                  <c:v>-1.8800949997967109E-2</c:v>
                </c:pt>
                <c:pt idx="238">
                  <c:v>-4.1337390000990126E-2</c:v>
                </c:pt>
                <c:pt idx="239">
                  <c:v>-1.3337390002561733E-2</c:v>
                </c:pt>
                <c:pt idx="249">
                  <c:v>-2.5453889997152146E-2</c:v>
                </c:pt>
                <c:pt idx="252">
                  <c:v>-2.7001980000932235E-2</c:v>
                </c:pt>
                <c:pt idx="253">
                  <c:v>-2.9270200000610203E-2</c:v>
                </c:pt>
                <c:pt idx="259">
                  <c:v>-3.6328450005385093E-2</c:v>
                </c:pt>
                <c:pt idx="261">
                  <c:v>-5.6509160000132397E-2</c:v>
                </c:pt>
                <c:pt idx="262">
                  <c:v>-4.3509160001121927E-2</c:v>
                </c:pt>
                <c:pt idx="267">
                  <c:v>-4.6835630004352424E-2</c:v>
                </c:pt>
                <c:pt idx="268">
                  <c:v>-5.9774399996967986E-2</c:v>
                </c:pt>
                <c:pt idx="270">
                  <c:v>-5.5322489999525715E-2</c:v>
                </c:pt>
                <c:pt idx="276">
                  <c:v>-6.1319510008615907E-2</c:v>
                </c:pt>
                <c:pt idx="278">
                  <c:v>-5.4377759995986708E-2</c:v>
                </c:pt>
                <c:pt idx="280">
                  <c:v>-6.6558470003656112E-2</c:v>
                </c:pt>
                <c:pt idx="281">
                  <c:v>-7.3826690000714734E-2</c:v>
                </c:pt>
                <c:pt idx="283">
                  <c:v>-9.3374780000885949E-2</c:v>
                </c:pt>
                <c:pt idx="286">
                  <c:v>-0.11631354999553878</c:v>
                </c:pt>
                <c:pt idx="289">
                  <c:v>-0.11926965999737149</c:v>
                </c:pt>
                <c:pt idx="292">
                  <c:v>-9.5427070002187975E-2</c:v>
                </c:pt>
                <c:pt idx="306">
                  <c:v>-0.21466166999744019</c:v>
                </c:pt>
                <c:pt idx="313">
                  <c:v>-0.2907001700004912</c:v>
                </c:pt>
                <c:pt idx="316">
                  <c:v>-0.31898042000102578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1F-427A-9F9D-29EF4077197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176">
                  <c:v>-2.2140599976410158E-3</c:v>
                </c:pt>
                <c:pt idx="179">
                  <c:v>-6.0405300027923658E-3</c:v>
                </c:pt>
                <c:pt idx="182">
                  <c:v>-3.3860010007629171E-2</c:v>
                </c:pt>
                <c:pt idx="183">
                  <c:v>-7.3081000009551644E-3</c:v>
                </c:pt>
                <c:pt idx="200">
                  <c:v>-1.690229000087129E-2</c:v>
                </c:pt>
                <c:pt idx="205">
                  <c:v>3.6383900005603209E-3</c:v>
                </c:pt>
                <c:pt idx="215">
                  <c:v>-2.9287900033523329E-3</c:v>
                </c:pt>
                <c:pt idx="218">
                  <c:v>-6.4463300004717894E-3</c:v>
                </c:pt>
                <c:pt idx="221">
                  <c:v>-1.1465809999208432E-2</c:v>
                </c:pt>
                <c:pt idx="223">
                  <c:v>-2.3804579999705311E-2</c:v>
                </c:pt>
                <c:pt idx="226">
                  <c:v>-2.788212000450585E-2</c:v>
                </c:pt>
                <c:pt idx="233">
                  <c:v>-7.3298620001878589E-2</c:v>
                </c:pt>
                <c:pt idx="254">
                  <c:v>-1.8870200001401827E-2</c:v>
                </c:pt>
                <c:pt idx="269">
                  <c:v>-5.8474400000704918E-2</c:v>
                </c:pt>
                <c:pt idx="271">
                  <c:v>-5.5302490000030957E-2</c:v>
                </c:pt>
                <c:pt idx="277">
                  <c:v>-6.1019510008918587E-2</c:v>
                </c:pt>
                <c:pt idx="305">
                  <c:v>-0.20947397000418277</c:v>
                </c:pt>
                <c:pt idx="309">
                  <c:v>-0.25908982000692049</c:v>
                </c:pt>
                <c:pt idx="311">
                  <c:v>-0.28063809999730438</c:v>
                </c:pt>
                <c:pt idx="312">
                  <c:v>-0.28053809999983059</c:v>
                </c:pt>
                <c:pt idx="314">
                  <c:v>-0.30379968000488589</c:v>
                </c:pt>
                <c:pt idx="315">
                  <c:v>-0.30340968000382418</c:v>
                </c:pt>
                <c:pt idx="317">
                  <c:v>-0.32234728000184987</c:v>
                </c:pt>
                <c:pt idx="318">
                  <c:v>-0.32041605000267737</c:v>
                </c:pt>
                <c:pt idx="319">
                  <c:v>-0.32031604999792762</c:v>
                </c:pt>
                <c:pt idx="320">
                  <c:v>-0.32264016000408446</c:v>
                </c:pt>
                <c:pt idx="321">
                  <c:v>-0.3381096700031776</c:v>
                </c:pt>
                <c:pt idx="323">
                  <c:v>-0.35330493999936152</c:v>
                </c:pt>
                <c:pt idx="324">
                  <c:v>-0.35294494000117993</c:v>
                </c:pt>
                <c:pt idx="325">
                  <c:v>-0.35856128000159515</c:v>
                </c:pt>
                <c:pt idx="326">
                  <c:v>-0.35811128000204917</c:v>
                </c:pt>
                <c:pt idx="327">
                  <c:v>-0.36576020999928005</c:v>
                </c:pt>
                <c:pt idx="328">
                  <c:v>-0.3655002100058482</c:v>
                </c:pt>
                <c:pt idx="329">
                  <c:v>-0.37034791000041878</c:v>
                </c:pt>
                <c:pt idx="330">
                  <c:v>-0.37024790999566903</c:v>
                </c:pt>
                <c:pt idx="331">
                  <c:v>-0.37349833000189392</c:v>
                </c:pt>
                <c:pt idx="332">
                  <c:v>-0.37049833000492072</c:v>
                </c:pt>
                <c:pt idx="333">
                  <c:v>-0.37569535000511678</c:v>
                </c:pt>
                <c:pt idx="334">
                  <c:v>-0.38061250000464497</c:v>
                </c:pt>
                <c:pt idx="335">
                  <c:v>-0.38272881000011694</c:v>
                </c:pt>
                <c:pt idx="336">
                  <c:v>-0.38693897000484867</c:v>
                </c:pt>
                <c:pt idx="337">
                  <c:v>-0.39045062000514008</c:v>
                </c:pt>
                <c:pt idx="338">
                  <c:v>-0.38921883999864804</c:v>
                </c:pt>
                <c:pt idx="339">
                  <c:v>-0.38678706000791863</c:v>
                </c:pt>
                <c:pt idx="340">
                  <c:v>-0.39783598999929382</c:v>
                </c:pt>
                <c:pt idx="341">
                  <c:v>-0.39484531000198331</c:v>
                </c:pt>
                <c:pt idx="342">
                  <c:v>-0.39931585999875097</c:v>
                </c:pt>
                <c:pt idx="343">
                  <c:v>-0.40533300999959465</c:v>
                </c:pt>
                <c:pt idx="344">
                  <c:v>-0.4073741100000916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1F-427A-9F9D-29EF4077197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1F-427A-9F9D-29EF4077197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  <c:pt idx="189">
                  <c:v>3.2946899955277331E-3</c:v>
                </c:pt>
                <c:pt idx="190">
                  <c:v>2.6853699964703992E-3</c:v>
                </c:pt>
                <c:pt idx="195">
                  <c:v>5.1199399968027137E-3</c:v>
                </c:pt>
                <c:pt idx="197">
                  <c:v>1.908498999546282E-2</c:v>
                </c:pt>
                <c:pt idx="198">
                  <c:v>1.3184149996959604E-2</c:v>
                </c:pt>
                <c:pt idx="203">
                  <c:v>4.245379997882992E-3</c:v>
                </c:pt>
                <c:pt idx="208">
                  <c:v>-1.3639400058309548E-3</c:v>
                </c:pt>
                <c:pt idx="209">
                  <c:v>8.6360599962063134E-3</c:v>
                </c:pt>
                <c:pt idx="211">
                  <c:v>8.2483599981060252E-3</c:v>
                </c:pt>
                <c:pt idx="212">
                  <c:v>-2.9973000346217304E-4</c:v>
                </c:pt>
                <c:pt idx="213">
                  <c:v>-4.9702800024533644E-3</c:v>
                </c:pt>
                <c:pt idx="219">
                  <c:v>7.3125700000673532E-3</c:v>
                </c:pt>
                <c:pt idx="227">
                  <c:v>-7.4162300079478882E-3</c:v>
                </c:pt>
                <c:pt idx="228">
                  <c:v>-4.416230003698729E-3</c:v>
                </c:pt>
                <c:pt idx="231">
                  <c:v>-7.8039300060481764E-3</c:v>
                </c:pt>
                <c:pt idx="232">
                  <c:v>-1.3413250002486166E-2</c:v>
                </c:pt>
                <c:pt idx="240">
                  <c:v>-5.4715000005671754E-3</c:v>
                </c:pt>
                <c:pt idx="241">
                  <c:v>-4.0195900073740631E-3</c:v>
                </c:pt>
                <c:pt idx="242">
                  <c:v>9.9804099954781123E-3</c:v>
                </c:pt>
                <c:pt idx="243">
                  <c:v>-1.5920429999823682E-2</c:v>
                </c:pt>
                <c:pt idx="244">
                  <c:v>-1.7797970001993235E-2</c:v>
                </c:pt>
                <c:pt idx="245">
                  <c:v>-1.3468519995512906E-2</c:v>
                </c:pt>
                <c:pt idx="246">
                  <c:v>-2.5736739997228142E-2</c:v>
                </c:pt>
                <c:pt idx="247">
                  <c:v>-2.0736739999847487E-2</c:v>
                </c:pt>
                <c:pt idx="248">
                  <c:v>-2.2978680004598573E-2</c:v>
                </c:pt>
                <c:pt idx="250">
                  <c:v>-7.8562199996667914E-3</c:v>
                </c:pt>
                <c:pt idx="256">
                  <c:v>-2.2914470006071497E-2</c:v>
                </c:pt>
                <c:pt idx="257">
                  <c:v>-2.712145999976201E-2</c:v>
                </c:pt>
                <c:pt idx="260">
                  <c:v>-2.5730780005687848E-2</c:v>
                </c:pt>
                <c:pt idx="263">
                  <c:v>-3.6850260003120638E-2</c:v>
                </c:pt>
                <c:pt idx="264">
                  <c:v>-2.4850260000675917E-2</c:v>
                </c:pt>
                <c:pt idx="265">
                  <c:v>-4.8727800000051502E-2</c:v>
                </c:pt>
                <c:pt idx="272">
                  <c:v>-5.5395370000042021E-2</c:v>
                </c:pt>
                <c:pt idx="273">
                  <c:v>-4.0395370000624098E-2</c:v>
                </c:pt>
                <c:pt idx="274">
                  <c:v>-6.5748120003263466E-2</c:v>
                </c:pt>
                <c:pt idx="275">
                  <c:v>-8.7296209996566176E-2</c:v>
                </c:pt>
                <c:pt idx="279">
                  <c:v>-7.6290249999146909E-2</c:v>
                </c:pt>
                <c:pt idx="284">
                  <c:v>-8.8777110002411064E-2</c:v>
                </c:pt>
                <c:pt idx="287">
                  <c:v>-8.6348500000895001E-2</c:v>
                </c:pt>
                <c:pt idx="288">
                  <c:v>-9.7284290000970941E-2</c:v>
                </c:pt>
                <c:pt idx="301">
                  <c:v>-0.15320816000166815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1F-427A-9F9D-29EF4077197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-6675</c:v>
                </c:pt>
                <c:pt idx="1">
                  <c:v>-6295</c:v>
                </c:pt>
                <c:pt idx="2">
                  <c:v>-6213</c:v>
                </c:pt>
                <c:pt idx="3">
                  <c:v>-6172</c:v>
                </c:pt>
                <c:pt idx="4">
                  <c:v>-6153</c:v>
                </c:pt>
                <c:pt idx="5">
                  <c:v>-6132</c:v>
                </c:pt>
                <c:pt idx="6">
                  <c:v>-5994.5</c:v>
                </c:pt>
                <c:pt idx="7">
                  <c:v>-5973</c:v>
                </c:pt>
                <c:pt idx="8">
                  <c:v>-5933</c:v>
                </c:pt>
                <c:pt idx="9">
                  <c:v>-5923</c:v>
                </c:pt>
                <c:pt idx="10">
                  <c:v>-5923</c:v>
                </c:pt>
                <c:pt idx="11">
                  <c:v>-5920</c:v>
                </c:pt>
                <c:pt idx="12">
                  <c:v>-5918</c:v>
                </c:pt>
                <c:pt idx="13">
                  <c:v>-5917</c:v>
                </c:pt>
                <c:pt idx="14">
                  <c:v>-5917</c:v>
                </c:pt>
                <c:pt idx="15">
                  <c:v>-5917</c:v>
                </c:pt>
                <c:pt idx="16">
                  <c:v>-5917</c:v>
                </c:pt>
                <c:pt idx="17">
                  <c:v>-5916</c:v>
                </c:pt>
                <c:pt idx="18">
                  <c:v>-5913</c:v>
                </c:pt>
                <c:pt idx="19">
                  <c:v>-5912</c:v>
                </c:pt>
                <c:pt idx="20">
                  <c:v>-5912</c:v>
                </c:pt>
                <c:pt idx="21">
                  <c:v>-5911</c:v>
                </c:pt>
                <c:pt idx="22">
                  <c:v>-5909</c:v>
                </c:pt>
                <c:pt idx="23">
                  <c:v>-5909</c:v>
                </c:pt>
                <c:pt idx="24">
                  <c:v>-5909</c:v>
                </c:pt>
                <c:pt idx="25">
                  <c:v>-5907</c:v>
                </c:pt>
                <c:pt idx="26">
                  <c:v>-5906</c:v>
                </c:pt>
                <c:pt idx="27">
                  <c:v>-5905</c:v>
                </c:pt>
                <c:pt idx="28">
                  <c:v>-5904</c:v>
                </c:pt>
                <c:pt idx="29">
                  <c:v>-5904</c:v>
                </c:pt>
                <c:pt idx="30">
                  <c:v>-5902</c:v>
                </c:pt>
                <c:pt idx="31">
                  <c:v>-5897</c:v>
                </c:pt>
                <c:pt idx="32">
                  <c:v>-5893</c:v>
                </c:pt>
                <c:pt idx="33">
                  <c:v>-5893</c:v>
                </c:pt>
                <c:pt idx="34">
                  <c:v>-5890</c:v>
                </c:pt>
                <c:pt idx="35">
                  <c:v>-5890</c:v>
                </c:pt>
                <c:pt idx="36">
                  <c:v>-5888</c:v>
                </c:pt>
                <c:pt idx="37">
                  <c:v>-5887</c:v>
                </c:pt>
                <c:pt idx="38">
                  <c:v>-5886</c:v>
                </c:pt>
                <c:pt idx="39">
                  <c:v>-5883</c:v>
                </c:pt>
                <c:pt idx="40">
                  <c:v>-5879</c:v>
                </c:pt>
                <c:pt idx="41">
                  <c:v>-5872</c:v>
                </c:pt>
                <c:pt idx="42">
                  <c:v>-5869</c:v>
                </c:pt>
                <c:pt idx="43">
                  <c:v>-5865</c:v>
                </c:pt>
                <c:pt idx="44">
                  <c:v>-5853</c:v>
                </c:pt>
                <c:pt idx="45">
                  <c:v>-5846</c:v>
                </c:pt>
                <c:pt idx="46">
                  <c:v>-5841</c:v>
                </c:pt>
                <c:pt idx="47">
                  <c:v>-5839</c:v>
                </c:pt>
                <c:pt idx="48">
                  <c:v>-5838</c:v>
                </c:pt>
                <c:pt idx="49">
                  <c:v>-5832</c:v>
                </c:pt>
                <c:pt idx="50">
                  <c:v>-5827</c:v>
                </c:pt>
                <c:pt idx="51">
                  <c:v>-5823</c:v>
                </c:pt>
                <c:pt idx="52">
                  <c:v>-5820</c:v>
                </c:pt>
                <c:pt idx="53">
                  <c:v>-5815</c:v>
                </c:pt>
                <c:pt idx="54">
                  <c:v>-5810</c:v>
                </c:pt>
                <c:pt idx="55">
                  <c:v>-5792</c:v>
                </c:pt>
                <c:pt idx="56">
                  <c:v>-5790</c:v>
                </c:pt>
                <c:pt idx="57">
                  <c:v>-5787</c:v>
                </c:pt>
                <c:pt idx="58">
                  <c:v>-5763</c:v>
                </c:pt>
                <c:pt idx="59">
                  <c:v>-5757</c:v>
                </c:pt>
                <c:pt idx="60">
                  <c:v>-5757</c:v>
                </c:pt>
                <c:pt idx="61">
                  <c:v>-5748</c:v>
                </c:pt>
                <c:pt idx="62">
                  <c:v>-5738</c:v>
                </c:pt>
                <c:pt idx="63">
                  <c:v>-5735</c:v>
                </c:pt>
                <c:pt idx="64">
                  <c:v>-5733</c:v>
                </c:pt>
                <c:pt idx="65">
                  <c:v>-5724</c:v>
                </c:pt>
                <c:pt idx="66">
                  <c:v>-5721</c:v>
                </c:pt>
                <c:pt idx="67">
                  <c:v>-5720</c:v>
                </c:pt>
                <c:pt idx="68">
                  <c:v>-5717</c:v>
                </c:pt>
                <c:pt idx="69">
                  <c:v>-5703</c:v>
                </c:pt>
                <c:pt idx="70">
                  <c:v>-5651</c:v>
                </c:pt>
                <c:pt idx="71">
                  <c:v>-5607</c:v>
                </c:pt>
                <c:pt idx="72">
                  <c:v>-5581</c:v>
                </c:pt>
                <c:pt idx="73">
                  <c:v>-5573</c:v>
                </c:pt>
                <c:pt idx="74">
                  <c:v>-5527</c:v>
                </c:pt>
                <c:pt idx="75">
                  <c:v>-5504</c:v>
                </c:pt>
                <c:pt idx="76">
                  <c:v>-5494</c:v>
                </c:pt>
                <c:pt idx="77">
                  <c:v>-5492</c:v>
                </c:pt>
                <c:pt idx="78">
                  <c:v>-5478</c:v>
                </c:pt>
                <c:pt idx="79">
                  <c:v>-5424</c:v>
                </c:pt>
                <c:pt idx="80">
                  <c:v>-5422</c:v>
                </c:pt>
                <c:pt idx="81">
                  <c:v>-5420</c:v>
                </c:pt>
                <c:pt idx="82">
                  <c:v>-5410</c:v>
                </c:pt>
                <c:pt idx="83">
                  <c:v>-5408</c:v>
                </c:pt>
                <c:pt idx="84">
                  <c:v>-5403</c:v>
                </c:pt>
                <c:pt idx="85">
                  <c:v>-5387</c:v>
                </c:pt>
                <c:pt idx="86">
                  <c:v>-5343</c:v>
                </c:pt>
                <c:pt idx="87">
                  <c:v>-5260</c:v>
                </c:pt>
                <c:pt idx="88">
                  <c:v>-5258</c:v>
                </c:pt>
                <c:pt idx="89">
                  <c:v>-5256</c:v>
                </c:pt>
                <c:pt idx="90">
                  <c:v>-5127</c:v>
                </c:pt>
                <c:pt idx="91">
                  <c:v>-5125</c:v>
                </c:pt>
                <c:pt idx="92">
                  <c:v>-5113</c:v>
                </c:pt>
                <c:pt idx="93">
                  <c:v>-5111</c:v>
                </c:pt>
                <c:pt idx="94">
                  <c:v>-5104</c:v>
                </c:pt>
                <c:pt idx="95">
                  <c:v>-5101</c:v>
                </c:pt>
                <c:pt idx="96">
                  <c:v>-5097</c:v>
                </c:pt>
                <c:pt idx="97">
                  <c:v>-5082</c:v>
                </c:pt>
                <c:pt idx="98">
                  <c:v>-5078</c:v>
                </c:pt>
                <c:pt idx="99">
                  <c:v>-5070</c:v>
                </c:pt>
                <c:pt idx="100">
                  <c:v>-5063</c:v>
                </c:pt>
                <c:pt idx="101">
                  <c:v>-5059</c:v>
                </c:pt>
                <c:pt idx="102">
                  <c:v>-5048</c:v>
                </c:pt>
                <c:pt idx="103">
                  <c:v>-5035</c:v>
                </c:pt>
                <c:pt idx="104">
                  <c:v>-5024</c:v>
                </c:pt>
                <c:pt idx="105">
                  <c:v>-5007</c:v>
                </c:pt>
                <c:pt idx="106">
                  <c:v>-5001</c:v>
                </c:pt>
                <c:pt idx="107">
                  <c:v>-4986</c:v>
                </c:pt>
                <c:pt idx="108">
                  <c:v>-4970</c:v>
                </c:pt>
                <c:pt idx="109">
                  <c:v>-4963</c:v>
                </c:pt>
                <c:pt idx="110">
                  <c:v>-4947</c:v>
                </c:pt>
                <c:pt idx="111">
                  <c:v>-4943</c:v>
                </c:pt>
                <c:pt idx="112">
                  <c:v>-4933</c:v>
                </c:pt>
                <c:pt idx="113">
                  <c:v>-4925</c:v>
                </c:pt>
                <c:pt idx="114">
                  <c:v>-4909</c:v>
                </c:pt>
                <c:pt idx="115">
                  <c:v>-4893</c:v>
                </c:pt>
                <c:pt idx="116">
                  <c:v>-4886</c:v>
                </c:pt>
                <c:pt idx="117">
                  <c:v>-4855</c:v>
                </c:pt>
                <c:pt idx="118">
                  <c:v>-4851</c:v>
                </c:pt>
                <c:pt idx="119">
                  <c:v>-4839</c:v>
                </c:pt>
                <c:pt idx="120">
                  <c:v>-4693</c:v>
                </c:pt>
                <c:pt idx="121">
                  <c:v>-4453</c:v>
                </c:pt>
                <c:pt idx="122">
                  <c:v>-4233</c:v>
                </c:pt>
                <c:pt idx="123">
                  <c:v>-4013</c:v>
                </c:pt>
                <c:pt idx="124">
                  <c:v>-3914</c:v>
                </c:pt>
                <c:pt idx="125">
                  <c:v>-3912</c:v>
                </c:pt>
                <c:pt idx="126">
                  <c:v>-3830</c:v>
                </c:pt>
                <c:pt idx="127">
                  <c:v>-3826</c:v>
                </c:pt>
                <c:pt idx="128">
                  <c:v>-3825</c:v>
                </c:pt>
                <c:pt idx="129">
                  <c:v>-3816</c:v>
                </c:pt>
                <c:pt idx="130">
                  <c:v>-3811</c:v>
                </c:pt>
                <c:pt idx="131">
                  <c:v>-3793</c:v>
                </c:pt>
                <c:pt idx="132">
                  <c:v>-3648</c:v>
                </c:pt>
                <c:pt idx="133">
                  <c:v>-3473</c:v>
                </c:pt>
                <c:pt idx="134">
                  <c:v>-3143</c:v>
                </c:pt>
                <c:pt idx="135">
                  <c:v>-3003</c:v>
                </c:pt>
                <c:pt idx="136">
                  <c:v>-2913</c:v>
                </c:pt>
                <c:pt idx="137">
                  <c:v>-2873</c:v>
                </c:pt>
                <c:pt idx="138">
                  <c:v>-2868</c:v>
                </c:pt>
                <c:pt idx="139">
                  <c:v>-2713</c:v>
                </c:pt>
                <c:pt idx="140">
                  <c:v>-2706</c:v>
                </c:pt>
                <c:pt idx="141">
                  <c:v>-1939</c:v>
                </c:pt>
                <c:pt idx="142">
                  <c:v>-1905</c:v>
                </c:pt>
                <c:pt idx="143">
                  <c:v>-1904</c:v>
                </c:pt>
                <c:pt idx="144">
                  <c:v>-1901</c:v>
                </c:pt>
                <c:pt idx="145">
                  <c:v>-1876.5</c:v>
                </c:pt>
                <c:pt idx="146">
                  <c:v>-1843</c:v>
                </c:pt>
                <c:pt idx="147">
                  <c:v>-1775</c:v>
                </c:pt>
                <c:pt idx="148">
                  <c:v>-1757</c:v>
                </c:pt>
                <c:pt idx="149">
                  <c:v>-1705</c:v>
                </c:pt>
                <c:pt idx="150">
                  <c:v>-1667</c:v>
                </c:pt>
                <c:pt idx="151">
                  <c:v>-1662</c:v>
                </c:pt>
                <c:pt idx="152">
                  <c:v>-1660</c:v>
                </c:pt>
                <c:pt idx="153">
                  <c:v>-1650</c:v>
                </c:pt>
                <c:pt idx="154">
                  <c:v>-1648</c:v>
                </c:pt>
                <c:pt idx="155">
                  <c:v>-1643</c:v>
                </c:pt>
                <c:pt idx="156">
                  <c:v>-1571</c:v>
                </c:pt>
                <c:pt idx="157">
                  <c:v>-1447</c:v>
                </c:pt>
                <c:pt idx="158">
                  <c:v>-1437</c:v>
                </c:pt>
                <c:pt idx="159">
                  <c:v>-1426</c:v>
                </c:pt>
                <c:pt idx="160">
                  <c:v>-1291</c:v>
                </c:pt>
                <c:pt idx="161">
                  <c:v>-1195</c:v>
                </c:pt>
                <c:pt idx="162">
                  <c:v>-1189</c:v>
                </c:pt>
                <c:pt idx="163">
                  <c:v>-1187</c:v>
                </c:pt>
                <c:pt idx="164">
                  <c:v>-1183</c:v>
                </c:pt>
                <c:pt idx="165">
                  <c:v>-1111</c:v>
                </c:pt>
                <c:pt idx="166">
                  <c:v>-1100</c:v>
                </c:pt>
                <c:pt idx="167">
                  <c:v>-969</c:v>
                </c:pt>
                <c:pt idx="168">
                  <c:v>-788</c:v>
                </c:pt>
                <c:pt idx="169">
                  <c:v>-781</c:v>
                </c:pt>
                <c:pt idx="170">
                  <c:v>-714</c:v>
                </c:pt>
                <c:pt idx="171">
                  <c:v>-709</c:v>
                </c:pt>
                <c:pt idx="172">
                  <c:v>-614</c:v>
                </c:pt>
                <c:pt idx="173">
                  <c:v>-487</c:v>
                </c:pt>
                <c:pt idx="174">
                  <c:v>-480</c:v>
                </c:pt>
                <c:pt idx="175">
                  <c:v>-473</c:v>
                </c:pt>
                <c:pt idx="176">
                  <c:v>-454</c:v>
                </c:pt>
                <c:pt idx="177">
                  <c:v>-400</c:v>
                </c:pt>
                <c:pt idx="178">
                  <c:v>-391</c:v>
                </c:pt>
                <c:pt idx="179">
                  <c:v>-377</c:v>
                </c:pt>
                <c:pt idx="180">
                  <c:v>-374</c:v>
                </c:pt>
                <c:pt idx="181">
                  <c:v>-320</c:v>
                </c:pt>
                <c:pt idx="182">
                  <c:v>-309</c:v>
                </c:pt>
                <c:pt idx="183">
                  <c:v>-290</c:v>
                </c:pt>
                <c:pt idx="184">
                  <c:v>-287</c:v>
                </c:pt>
                <c:pt idx="185">
                  <c:v>-154</c:v>
                </c:pt>
                <c:pt idx="186">
                  <c:v>-154</c:v>
                </c:pt>
                <c:pt idx="187">
                  <c:v>-89</c:v>
                </c:pt>
                <c:pt idx="188">
                  <c:v>-80</c:v>
                </c:pt>
                <c:pt idx="189">
                  <c:v>-79</c:v>
                </c:pt>
                <c:pt idx="190">
                  <c:v>-67</c:v>
                </c:pt>
                <c:pt idx="191">
                  <c:v>-4</c:v>
                </c:pt>
                <c:pt idx="192">
                  <c:v>0</c:v>
                </c:pt>
                <c:pt idx="193">
                  <c:v>0</c:v>
                </c:pt>
                <c:pt idx="194">
                  <c:v>8</c:v>
                </c:pt>
                <c:pt idx="195">
                  <c:v>146</c:v>
                </c:pt>
                <c:pt idx="196">
                  <c:v>159</c:v>
                </c:pt>
                <c:pt idx="197">
                  <c:v>191</c:v>
                </c:pt>
                <c:pt idx="198">
                  <c:v>235</c:v>
                </c:pt>
                <c:pt idx="199">
                  <c:v>239</c:v>
                </c:pt>
                <c:pt idx="200">
                  <c:v>239</c:v>
                </c:pt>
                <c:pt idx="201">
                  <c:v>239</c:v>
                </c:pt>
                <c:pt idx="202">
                  <c:v>239</c:v>
                </c:pt>
                <c:pt idx="203">
                  <c:v>242</c:v>
                </c:pt>
                <c:pt idx="204">
                  <c:v>251</c:v>
                </c:pt>
                <c:pt idx="205">
                  <c:v>251</c:v>
                </c:pt>
                <c:pt idx="206">
                  <c:v>253</c:v>
                </c:pt>
                <c:pt idx="207">
                  <c:v>253</c:v>
                </c:pt>
                <c:pt idx="208">
                  <c:v>254</c:v>
                </c:pt>
                <c:pt idx="209">
                  <c:v>254</c:v>
                </c:pt>
                <c:pt idx="210">
                  <c:v>319</c:v>
                </c:pt>
                <c:pt idx="211">
                  <c:v>324</c:v>
                </c:pt>
                <c:pt idx="212">
                  <c:v>343</c:v>
                </c:pt>
                <c:pt idx="213">
                  <c:v>348</c:v>
                </c:pt>
                <c:pt idx="214">
                  <c:v>389</c:v>
                </c:pt>
                <c:pt idx="215">
                  <c:v>389</c:v>
                </c:pt>
                <c:pt idx="216">
                  <c:v>399</c:v>
                </c:pt>
                <c:pt idx="217">
                  <c:v>399</c:v>
                </c:pt>
                <c:pt idx="218">
                  <c:v>403</c:v>
                </c:pt>
                <c:pt idx="219">
                  <c:v>413</c:v>
                </c:pt>
                <c:pt idx="220">
                  <c:v>471</c:v>
                </c:pt>
                <c:pt idx="221">
                  <c:v>471</c:v>
                </c:pt>
                <c:pt idx="222">
                  <c:v>478</c:v>
                </c:pt>
                <c:pt idx="223">
                  <c:v>478</c:v>
                </c:pt>
                <c:pt idx="224">
                  <c:v>490</c:v>
                </c:pt>
                <c:pt idx="225">
                  <c:v>492</c:v>
                </c:pt>
                <c:pt idx="226">
                  <c:v>492</c:v>
                </c:pt>
                <c:pt idx="227">
                  <c:v>493</c:v>
                </c:pt>
                <c:pt idx="228">
                  <c:v>493</c:v>
                </c:pt>
                <c:pt idx="229">
                  <c:v>494</c:v>
                </c:pt>
                <c:pt idx="230">
                  <c:v>560</c:v>
                </c:pt>
                <c:pt idx="231">
                  <c:v>563</c:v>
                </c:pt>
                <c:pt idx="232">
                  <c:v>575</c:v>
                </c:pt>
                <c:pt idx="233">
                  <c:v>642</c:v>
                </c:pt>
                <c:pt idx="234">
                  <c:v>645</c:v>
                </c:pt>
                <c:pt idx="235">
                  <c:v>645</c:v>
                </c:pt>
                <c:pt idx="236">
                  <c:v>645</c:v>
                </c:pt>
                <c:pt idx="237">
                  <c:v>645</c:v>
                </c:pt>
                <c:pt idx="238">
                  <c:v>649</c:v>
                </c:pt>
                <c:pt idx="239">
                  <c:v>649</c:v>
                </c:pt>
                <c:pt idx="240">
                  <c:v>650</c:v>
                </c:pt>
                <c:pt idx="241">
                  <c:v>669</c:v>
                </c:pt>
                <c:pt idx="242">
                  <c:v>669</c:v>
                </c:pt>
                <c:pt idx="243">
                  <c:v>713</c:v>
                </c:pt>
                <c:pt idx="244">
                  <c:v>727</c:v>
                </c:pt>
                <c:pt idx="245">
                  <c:v>732</c:v>
                </c:pt>
                <c:pt idx="246">
                  <c:v>734</c:v>
                </c:pt>
                <c:pt idx="247">
                  <c:v>734</c:v>
                </c:pt>
                <c:pt idx="248">
                  <c:v>788</c:v>
                </c:pt>
                <c:pt idx="249">
                  <c:v>799</c:v>
                </c:pt>
                <c:pt idx="250">
                  <c:v>802</c:v>
                </c:pt>
                <c:pt idx="251">
                  <c:v>811</c:v>
                </c:pt>
                <c:pt idx="252">
                  <c:v>818</c:v>
                </c:pt>
                <c:pt idx="253">
                  <c:v>820</c:v>
                </c:pt>
                <c:pt idx="254">
                  <c:v>820</c:v>
                </c:pt>
                <c:pt idx="255">
                  <c:v>863</c:v>
                </c:pt>
                <c:pt idx="256">
                  <c:v>877</c:v>
                </c:pt>
                <c:pt idx="257">
                  <c:v>886</c:v>
                </c:pt>
                <c:pt idx="258">
                  <c:v>891</c:v>
                </c:pt>
                <c:pt idx="259">
                  <c:v>895</c:v>
                </c:pt>
                <c:pt idx="260">
                  <c:v>898</c:v>
                </c:pt>
                <c:pt idx="261">
                  <c:v>956</c:v>
                </c:pt>
                <c:pt idx="262">
                  <c:v>956</c:v>
                </c:pt>
                <c:pt idx="263">
                  <c:v>966</c:v>
                </c:pt>
                <c:pt idx="264">
                  <c:v>966</c:v>
                </c:pt>
                <c:pt idx="265">
                  <c:v>980</c:v>
                </c:pt>
                <c:pt idx="266">
                  <c:v>985</c:v>
                </c:pt>
                <c:pt idx="267">
                  <c:v>1033</c:v>
                </c:pt>
                <c:pt idx="268">
                  <c:v>1040</c:v>
                </c:pt>
                <c:pt idx="269">
                  <c:v>1040</c:v>
                </c:pt>
                <c:pt idx="270">
                  <c:v>1059</c:v>
                </c:pt>
                <c:pt idx="271">
                  <c:v>1059</c:v>
                </c:pt>
                <c:pt idx="272">
                  <c:v>1067</c:v>
                </c:pt>
                <c:pt idx="273">
                  <c:v>1067</c:v>
                </c:pt>
                <c:pt idx="274">
                  <c:v>1092</c:v>
                </c:pt>
                <c:pt idx="275">
                  <c:v>1111</c:v>
                </c:pt>
                <c:pt idx="276">
                  <c:v>1141</c:v>
                </c:pt>
                <c:pt idx="277">
                  <c:v>1141</c:v>
                </c:pt>
                <c:pt idx="278">
                  <c:v>1216</c:v>
                </c:pt>
                <c:pt idx="279">
                  <c:v>1275</c:v>
                </c:pt>
                <c:pt idx="280">
                  <c:v>1277</c:v>
                </c:pt>
                <c:pt idx="281">
                  <c:v>1279</c:v>
                </c:pt>
                <c:pt idx="282">
                  <c:v>1289</c:v>
                </c:pt>
                <c:pt idx="283">
                  <c:v>1298</c:v>
                </c:pt>
                <c:pt idx="284">
                  <c:v>1301</c:v>
                </c:pt>
                <c:pt idx="285">
                  <c:v>1301</c:v>
                </c:pt>
                <c:pt idx="286">
                  <c:v>1305</c:v>
                </c:pt>
                <c:pt idx="287">
                  <c:v>1350</c:v>
                </c:pt>
                <c:pt idx="288">
                  <c:v>1439</c:v>
                </c:pt>
                <c:pt idx="289">
                  <c:v>1506</c:v>
                </c:pt>
                <c:pt idx="290">
                  <c:v>1521</c:v>
                </c:pt>
                <c:pt idx="291">
                  <c:v>1521</c:v>
                </c:pt>
                <c:pt idx="292">
                  <c:v>1537</c:v>
                </c:pt>
                <c:pt idx="293">
                  <c:v>1596</c:v>
                </c:pt>
                <c:pt idx="294">
                  <c:v>1598</c:v>
                </c:pt>
                <c:pt idx="295">
                  <c:v>1598</c:v>
                </c:pt>
                <c:pt idx="296">
                  <c:v>1603</c:v>
                </c:pt>
                <c:pt idx="297">
                  <c:v>1603</c:v>
                </c:pt>
                <c:pt idx="298">
                  <c:v>1692</c:v>
                </c:pt>
                <c:pt idx="299">
                  <c:v>1767</c:v>
                </c:pt>
                <c:pt idx="300">
                  <c:v>1781</c:v>
                </c:pt>
                <c:pt idx="301">
                  <c:v>1856</c:v>
                </c:pt>
                <c:pt idx="302">
                  <c:v>2003</c:v>
                </c:pt>
                <c:pt idx="303">
                  <c:v>2104</c:v>
                </c:pt>
                <c:pt idx="304">
                  <c:v>2177</c:v>
                </c:pt>
                <c:pt idx="305">
                  <c:v>2327</c:v>
                </c:pt>
                <c:pt idx="306">
                  <c:v>2397</c:v>
                </c:pt>
                <c:pt idx="307">
                  <c:v>2486</c:v>
                </c:pt>
                <c:pt idx="308">
                  <c:v>2510</c:v>
                </c:pt>
                <c:pt idx="309">
                  <c:v>2562</c:v>
                </c:pt>
                <c:pt idx="310">
                  <c:v>2568</c:v>
                </c:pt>
                <c:pt idx="311">
                  <c:v>2710</c:v>
                </c:pt>
                <c:pt idx="312">
                  <c:v>2710</c:v>
                </c:pt>
                <c:pt idx="313">
                  <c:v>2747</c:v>
                </c:pt>
                <c:pt idx="314">
                  <c:v>2888</c:v>
                </c:pt>
                <c:pt idx="315">
                  <c:v>2888</c:v>
                </c:pt>
                <c:pt idx="316">
                  <c:v>3022</c:v>
                </c:pt>
                <c:pt idx="317">
                  <c:v>3048</c:v>
                </c:pt>
                <c:pt idx="318">
                  <c:v>3055</c:v>
                </c:pt>
                <c:pt idx="319">
                  <c:v>3055</c:v>
                </c:pt>
                <c:pt idx="320">
                  <c:v>3056</c:v>
                </c:pt>
                <c:pt idx="321">
                  <c:v>3197</c:v>
                </c:pt>
                <c:pt idx="322">
                  <c:v>3197</c:v>
                </c:pt>
                <c:pt idx="323">
                  <c:v>3354</c:v>
                </c:pt>
                <c:pt idx="324">
                  <c:v>3354</c:v>
                </c:pt>
                <c:pt idx="325">
                  <c:v>3448</c:v>
                </c:pt>
                <c:pt idx="326">
                  <c:v>3448</c:v>
                </c:pt>
                <c:pt idx="327">
                  <c:v>3511</c:v>
                </c:pt>
                <c:pt idx="328">
                  <c:v>3511</c:v>
                </c:pt>
                <c:pt idx="329">
                  <c:v>3581</c:v>
                </c:pt>
                <c:pt idx="330">
                  <c:v>3581</c:v>
                </c:pt>
                <c:pt idx="331">
                  <c:v>3603</c:v>
                </c:pt>
                <c:pt idx="332">
                  <c:v>3603</c:v>
                </c:pt>
                <c:pt idx="333">
                  <c:v>3685</c:v>
                </c:pt>
                <c:pt idx="334">
                  <c:v>3750</c:v>
                </c:pt>
                <c:pt idx="335">
                  <c:v>3771</c:v>
                </c:pt>
                <c:pt idx="336">
                  <c:v>3827</c:v>
                </c:pt>
                <c:pt idx="337">
                  <c:v>3842</c:v>
                </c:pt>
                <c:pt idx="338">
                  <c:v>3844</c:v>
                </c:pt>
                <c:pt idx="339">
                  <c:v>3846</c:v>
                </c:pt>
                <c:pt idx="340">
                  <c:v>3909</c:v>
                </c:pt>
                <c:pt idx="341">
                  <c:v>3921</c:v>
                </c:pt>
                <c:pt idx="342">
                  <c:v>3926</c:v>
                </c:pt>
                <c:pt idx="343">
                  <c:v>3991</c:v>
                </c:pt>
                <c:pt idx="344">
                  <c:v>4001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  <c:pt idx="7">
                  <c:v>1.3177390299970284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1F-427A-9F9D-29EF4077197B}"/>
            </c:ext>
          </c:extLst>
        </c:ser>
        <c:ser>
          <c:idx val="8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2'!$AW$2:$AW$122</c:f>
              <c:numCache>
                <c:formatCode>General</c:formatCode>
                <c:ptCount val="12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</c:numCache>
            </c:numRef>
          </c:xVal>
          <c:yVal>
            <c:numRef>
              <c:f>'Active 2'!$AX$2:$AX$122</c:f>
              <c:numCache>
                <c:formatCode>General</c:formatCode>
                <c:ptCount val="121"/>
                <c:pt idx="0">
                  <c:v>1.6941351129735704</c:v>
                </c:pt>
                <c:pt idx="1">
                  <c:v>1.6821447261429894</c:v>
                </c:pt>
                <c:pt idx="2">
                  <c:v>1.6695972768673131</c:v>
                </c:pt>
                <c:pt idx="3">
                  <c:v>1.6564752006912082</c:v>
                </c:pt>
                <c:pt idx="4">
                  <c:v>1.6427630512549514</c:v>
                </c:pt>
                <c:pt idx="5">
                  <c:v>1.6284471758857424</c:v>
                </c:pt>
                <c:pt idx="6">
                  <c:v>1.6135154409692958</c:v>
                </c:pt>
                <c:pt idx="7">
                  <c:v>1.5979569993108746</c:v>
                </c:pt>
                <c:pt idx="8">
                  <c:v>1.5817620925607689</c:v>
                </c:pt>
                <c:pt idx="9">
                  <c:v>1.5649218827316667</c:v>
                </c:pt>
                <c:pt idx="10">
                  <c:v>1.5474283078758666</c:v>
                </c:pt>
                <c:pt idx="11">
                  <c:v>1.5292739580790842</c:v>
                </c:pt>
                <c:pt idx="12">
                  <c:v>1.5104519689970126</c:v>
                </c:pt>
                <c:pt idx="13">
                  <c:v>1.4909559311331404</c:v>
                </c:pt>
                <c:pt idx="14">
                  <c:v>1.4707798138612109</c:v>
                </c:pt>
                <c:pt idx="15">
                  <c:v>1.4499179037849597</c:v>
                </c:pt>
                <c:pt idx="16">
                  <c:v>1.4283647573849629</c:v>
                </c:pt>
                <c:pt idx="17">
                  <c:v>1.4061151680463539</c:v>
                </c:pt>
                <c:pt idx="18">
                  <c:v>1.383164147543674</c:v>
                </c:pt>
                <c:pt idx="19">
                  <c:v>1.3595069219570799</c:v>
                </c:pt>
                <c:pt idx="20">
                  <c:v>1.3351389418981945</c:v>
                </c:pt>
                <c:pt idx="21">
                  <c:v>1.3100559069246733</c:v>
                </c:pt>
                <c:pt idx="22">
                  <c:v>1.2842538041973117</c:v>
                </c:pt>
                <c:pt idx="23">
                  <c:v>1.2577289618344447</c:v>
                </c:pt>
                <c:pt idx="24">
                  <c:v>1.2304781180653734</c:v>
                </c:pt>
                <c:pt idx="25">
                  <c:v>1.2024985081630086</c:v>
                </c:pt>
                <c:pt idx="26">
                  <c:v>1.1737879722012006</c:v>
                </c:pt>
                <c:pt idx="27">
                  <c:v>1.1443450878701662</c:v>
                </c:pt>
                <c:pt idx="28">
                  <c:v>1.1141693338263261</c:v>
                </c:pt>
                <c:pt idx="29">
                  <c:v>1.0832612902982819</c:v>
                </c:pt>
                <c:pt idx="30">
                  <c:v>1.0516228849000526</c:v>
                </c:pt>
                <c:pt idx="31">
                  <c:v>1.0192576928451176</c:v>
                </c:pt>
                <c:pt idx="32">
                  <c:v>0.98617130209127735</c:v>
                </c:pt>
                <c:pt idx="33">
                  <c:v>0.95237175549966391</c:v>
                </c:pt>
                <c:pt idx="34">
                  <c:v>0.91787008399820358</c:v>
                </c:pt>
                <c:pt idx="35">
                  <c:v>0.88268094710436029</c:v>
                </c:pt>
                <c:pt idx="36">
                  <c:v>0.84682339999120482</c:v>
                </c:pt>
                <c:pt idx="37">
                  <c:v>0.81032180941010545</c:v>
                </c:pt>
                <c:pt idx="38">
                  <c:v>0.77320694379865129</c:v>
                </c:pt>
                <c:pt idx="39">
                  <c:v>0.73551726506931647</c:v>
                </c:pt>
                <c:pt idx="40">
                  <c:v>0.69730044977532102</c:v>
                </c:pt>
                <c:pt idx="41">
                  <c:v>0.65861516402104714</c:v>
                </c:pt>
                <c:pt idx="42">
                  <c:v>0.61953310751985491</c:v>
                </c:pt>
                <c:pt idx="43">
                  <c:v>0.58014132478662983</c:v>
                </c:pt>
                <c:pt idx="44">
                  <c:v>0.54054475179104888</c:v>
                </c:pt>
                <c:pt idx="45">
                  <c:v>0.5008689194198912</c:v>
                </c:pt>
                <c:pt idx="46">
                  <c:v>0.46126266444256542</c:v>
                </c:pt>
                <c:pt idx="47">
                  <c:v>0.4219005976803728</c:v>
                </c:pt>
                <c:pt idx="48">
                  <c:v>0.3829849439563201</c:v>
                </c:pt>
                <c:pt idx="49">
                  <c:v>0.34474620491187413</c:v>
                </c:pt>
                <c:pt idx="50">
                  <c:v>0.3074419297097466</c:v>
                </c:pt>
                <c:pt idx="51">
                  <c:v>0.27135276715960888</c:v>
                </c:pt>
                <c:pt idx="52">
                  <c:v>0.23677500821888273</c:v>
                </c:pt>
                <c:pt idx="53">
                  <c:v>0.20400912018475695</c:v>
                </c:pt>
                <c:pt idx="54">
                  <c:v>0.17334440086766864</c:v>
                </c:pt>
                <c:pt idx="55">
                  <c:v>0.14504081124269855</c:v>
                </c:pt>
                <c:pt idx="56">
                  <c:v>0.11931007385476256</c:v>
                </c:pt>
                <c:pt idx="57">
                  <c:v>9.6298886355874969E-2</c:v>
                </c:pt>
                <c:pt idx="58">
                  <c:v>7.6077203063505627E-2</c:v>
                </c:pt>
                <c:pt idx="59">
                  <c:v>5.8633780505726207E-2</c:v>
                </c:pt>
                <c:pt idx="60">
                  <c:v>4.3879720164380243E-2</c:v>
                </c:pt>
                <c:pt idx="61">
                  <c:v>3.1659059485173946E-2</c:v>
                </c:pt>
                <c:pt idx="62">
                  <c:v>2.1764146607177043E-2</c:v>
                </c:pt>
                <c:pt idx="63">
                  <c:v>1.3952976718805549E-2</c:v>
                </c:pt>
                <c:pt idx="64">
                  <c:v>7.9659050376298113E-3</c:v>
                </c:pt>
                <c:pt idx="65">
                  <c:v>3.5399193739254486E-3</c:v>
                </c:pt>
                <c:pt idx="66">
                  <c:v>4.195816965193444E-4</c:v>
                </c:pt>
                <c:pt idx="67">
                  <c:v>-1.6354643415212311E-3</c:v>
                </c:pt>
                <c:pt idx="68">
                  <c:v>-2.84601394014114E-3</c:v>
                </c:pt>
                <c:pt idx="69">
                  <c:v>-3.4112127637352663E-3</c:v>
                </c:pt>
                <c:pt idx="70">
                  <c:v>-3.5081938799809143E-3</c:v>
                </c:pt>
                <c:pt idx="71">
                  <c:v>-3.2928576212946786E-3</c:v>
                </c:pt>
                <c:pt idx="72">
                  <c:v>-2.9013368876501661E-3</c:v>
                </c:pt>
                <c:pt idx="73">
                  <c:v>-2.4518148322929673E-3</c:v>
                </c:pt>
                <c:pt idx="74">
                  <c:v>-2.0464669617374399E-3</c:v>
                </c:pt>
                <c:pt idx="75">
                  <c:v>-1.773380803941879E-3</c:v>
                </c:pt>
                <c:pt idx="76">
                  <c:v>-1.7083654873190843E-3</c:v>
                </c:pt>
                <c:pt idx="77">
                  <c:v>-1.9166049738642346E-3</c:v>
                </c:pt>
                <c:pt idx="78">
                  <c:v>-2.4541364549664768E-3</c:v>
                </c:pt>
                <c:pt idx="79">
                  <c:v>-3.3691530421512406E-3</c:v>
                </c:pt>
                <c:pt idx="80">
                  <c:v>-4.7031401608263607E-3</c:v>
                </c:pt>
                <c:pt idx="81">
                  <c:v>-6.4918602045677676E-3</c:v>
                </c:pt>
                <c:pt idx="82">
                  <c:v>-8.7662017919142854E-3</c:v>
                </c:pt>
                <c:pt idx="83">
                  <c:v>-1.1552909750733142E-2</c:v>
                </c:pt>
                <c:pt idx="84">
                  <c:v>-1.4875210737503336E-2</c:v>
                </c:pt>
                <c:pt idx="85">
                  <c:v>-1.8753347850584023E-2</c:v>
                </c:pt>
                <c:pt idx="86">
                  <c:v>-2.3205036104347765E-2</c:v>
                </c:pt>
                <c:pt idx="87">
                  <c:v>-2.8245849359254088E-2</c:v>
                </c:pt>
                <c:pt idx="88">
                  <c:v>-3.3889548262934666E-2</c:v>
                </c:pt>
                <c:pt idx="89">
                  <c:v>-4.014835787484769E-2</c:v>
                </c:pt>
                <c:pt idx="90">
                  <c:v>-4.7033202819629472E-2</c:v>
                </c:pt>
                <c:pt idx="91">
                  <c:v>-5.4553906952896636E-2</c:v>
                </c:pt>
                <c:pt idx="92">
                  <c:v>-6.2719363576988874E-2</c:v>
                </c:pt>
                <c:pt idx="93">
                  <c:v>-7.1537681208561438E-2</c:v>
                </c:pt>
                <c:pt idx="94">
                  <c:v>-8.1016308812430188E-2</c:v>
                </c:pt>
                <c:pt idx="95">
                  <c:v>-9.1162143343036156E-2</c:v>
                </c:pt>
                <c:pt idx="96">
                  <c:v>-0.10198162145394676</c:v>
                </c:pt>
                <c:pt idx="97">
                  <c:v>-0.11348079641823189</c:v>
                </c:pt>
                <c:pt idx="98">
                  <c:v>-0.12566540069838755</c:v>
                </c:pt>
                <c:pt idx="99">
                  <c:v>-0.13854089423236676</c:v>
                </c:pt>
                <c:pt idx="100">
                  <c:v>-0.15211249834569876</c:v>
                </c:pt>
                <c:pt idx="101">
                  <c:v>-0.16638521520879343</c:v>
                </c:pt>
                <c:pt idx="102">
                  <c:v>-0.18136383285773219</c:v>
                </c:pt>
                <c:pt idx="103">
                  <c:v>-0.1970529158960232</c:v>
                </c:pt>
                <c:pt idx="104">
                  <c:v>-0.21345678200286333</c:v>
                </c:pt>
                <c:pt idx="105">
                  <c:v>-0.23057946421195027</c:v>
                </c:pt>
                <c:pt idx="106">
                  <c:v>-0.24842465853966353</c:v>
                </c:pt>
                <c:pt idx="107">
                  <c:v>-0.2669956559104022</c:v>
                </c:pt>
                <c:pt idx="108">
                  <c:v>-0.28629525646240472</c:v>
                </c:pt>
                <c:pt idx="109">
                  <c:v>-0.30632566326245991</c:v>
                </c:pt>
                <c:pt idx="110">
                  <c:v>-0.32708835127583691</c:v>
                </c:pt>
                <c:pt idx="111">
                  <c:v>-0.34858390619658619</c:v>
                </c:pt>
                <c:pt idx="112">
                  <c:v>-0.37081182649708244</c:v>
                </c:pt>
                <c:pt idx="113">
                  <c:v>-0.39377028082557813</c:v>
                </c:pt>
                <c:pt idx="114">
                  <c:v>-0.41745581164087431</c:v>
                </c:pt>
                <c:pt idx="115">
                  <c:v>-0.44186297464626367</c:v>
                </c:pt>
                <c:pt idx="116">
                  <c:v>-0.46698390204994195</c:v>
                </c:pt>
                <c:pt idx="117">
                  <c:v>-0.49280777579894042</c:v>
                </c:pt>
                <c:pt idx="118">
                  <c:v>-0.51932019460057832</c:v>
                </c:pt>
                <c:pt idx="119">
                  <c:v>-0.54650241574371605</c:v>
                </c:pt>
                <c:pt idx="120">
                  <c:v>-0.57433044961287749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1F-427A-9F9D-29EF4077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4888"/>
        <c:axId val="1"/>
      </c:scatterChart>
      <c:valAx>
        <c:axId val="796774888"/>
        <c:scaling>
          <c:orientation val="minMax"/>
          <c:max val="4000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5931928687197"/>
              <c:y val="0.8801101360967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43111831442464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4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1021069692058"/>
          <c:y val="0.92915645762263366"/>
          <c:w val="0.69205834683954615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111135715914904"/>
          <c:w val="0.90476298358681462"/>
          <c:h val="0.77777950011404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Q_fit!$D$21:$D$181</c:f>
              <c:numCache>
                <c:formatCode>General</c:formatCode>
                <c:ptCount val="161"/>
                <c:pt idx="0">
                  <c:v>-0.62944999999999995</c:v>
                </c:pt>
                <c:pt idx="1">
                  <c:v>-0.59940000000000004</c:v>
                </c:pt>
                <c:pt idx="2">
                  <c:v>-0.59724999999999995</c:v>
                </c:pt>
                <c:pt idx="3">
                  <c:v>-0.59325000000000006</c:v>
                </c:pt>
                <c:pt idx="4">
                  <c:v>-0.59225000000000005</c:v>
                </c:pt>
                <c:pt idx="5">
                  <c:v>-0.59194999999999998</c:v>
                </c:pt>
                <c:pt idx="6">
                  <c:v>-0.59175</c:v>
                </c:pt>
                <c:pt idx="7">
                  <c:v>-0.59165000000000001</c:v>
                </c:pt>
                <c:pt idx="8">
                  <c:v>-0.59155000000000002</c:v>
                </c:pt>
                <c:pt idx="9">
                  <c:v>-0.59125000000000005</c:v>
                </c:pt>
                <c:pt idx="10">
                  <c:v>-0.59114999999999995</c:v>
                </c:pt>
                <c:pt idx="11">
                  <c:v>-0.59104999999999996</c:v>
                </c:pt>
                <c:pt idx="12">
                  <c:v>-0.59084999999999999</c:v>
                </c:pt>
                <c:pt idx="13">
                  <c:v>-0.59084999999999999</c:v>
                </c:pt>
                <c:pt idx="14">
                  <c:v>-0.59065000000000001</c:v>
                </c:pt>
                <c:pt idx="15">
                  <c:v>-0.59055000000000002</c:v>
                </c:pt>
                <c:pt idx="16">
                  <c:v>-0.59045000000000003</c:v>
                </c:pt>
                <c:pt idx="17">
                  <c:v>-0.59035000000000004</c:v>
                </c:pt>
                <c:pt idx="18">
                  <c:v>-0.59014999999999995</c:v>
                </c:pt>
                <c:pt idx="19">
                  <c:v>-0.58965000000000001</c:v>
                </c:pt>
                <c:pt idx="20">
                  <c:v>-0.58925000000000005</c:v>
                </c:pt>
                <c:pt idx="21">
                  <c:v>-0.58925000000000005</c:v>
                </c:pt>
                <c:pt idx="22">
                  <c:v>-0.58894999999999997</c:v>
                </c:pt>
                <c:pt idx="23">
                  <c:v>-0.58875</c:v>
                </c:pt>
                <c:pt idx="24">
                  <c:v>-0.58865000000000001</c:v>
                </c:pt>
                <c:pt idx="25">
                  <c:v>-0.58855000000000002</c:v>
                </c:pt>
                <c:pt idx="26">
                  <c:v>-0.58825000000000005</c:v>
                </c:pt>
                <c:pt idx="27">
                  <c:v>-0.58784999999999998</c:v>
                </c:pt>
                <c:pt idx="28">
                  <c:v>-0.58714999999999995</c:v>
                </c:pt>
                <c:pt idx="29">
                  <c:v>-0.58684999999999998</c:v>
                </c:pt>
                <c:pt idx="30">
                  <c:v>-0.58645000000000003</c:v>
                </c:pt>
                <c:pt idx="31">
                  <c:v>-0.58525000000000005</c:v>
                </c:pt>
                <c:pt idx="32">
                  <c:v>-0.58455000000000001</c:v>
                </c:pt>
                <c:pt idx="33">
                  <c:v>-0.58404999999999996</c:v>
                </c:pt>
                <c:pt idx="34">
                  <c:v>-0.58384999999999998</c:v>
                </c:pt>
                <c:pt idx="35">
                  <c:v>-0.58374999999999999</c:v>
                </c:pt>
                <c:pt idx="36">
                  <c:v>-0.58314999999999995</c:v>
                </c:pt>
                <c:pt idx="37">
                  <c:v>-0.58265</c:v>
                </c:pt>
                <c:pt idx="38">
                  <c:v>-0.58225000000000005</c:v>
                </c:pt>
                <c:pt idx="39">
                  <c:v>-0.58194999999999997</c:v>
                </c:pt>
                <c:pt idx="40">
                  <c:v>-0.58145000000000002</c:v>
                </c:pt>
                <c:pt idx="41">
                  <c:v>-0.58094999999999997</c:v>
                </c:pt>
                <c:pt idx="42">
                  <c:v>-0.57915000000000005</c:v>
                </c:pt>
                <c:pt idx="43">
                  <c:v>-0.57894999999999996</c:v>
                </c:pt>
                <c:pt idx="44">
                  <c:v>-0.57865</c:v>
                </c:pt>
                <c:pt idx="45">
                  <c:v>-0.19040000000000001</c:v>
                </c:pt>
                <c:pt idx="46">
                  <c:v>-0.18765000000000001</c:v>
                </c:pt>
                <c:pt idx="47">
                  <c:v>-7.8799999999999995E-2</c:v>
                </c:pt>
                <c:pt idx="48">
                  <c:v>-6.1400000000000003E-2</c:v>
                </c:pt>
                <c:pt idx="49">
                  <c:v>-4.87E-2</c:v>
                </c:pt>
                <c:pt idx="50">
                  <c:v>-4.8000000000000001E-2</c:v>
                </c:pt>
                <c:pt idx="51">
                  <c:v>-4.7300000000000002E-2</c:v>
                </c:pt>
                <c:pt idx="52">
                  <c:v>-4.5400000000000003E-2</c:v>
                </c:pt>
                <c:pt idx="53">
                  <c:v>-0.04</c:v>
                </c:pt>
                <c:pt idx="54">
                  <c:v>-3.9100000000000003E-2</c:v>
                </c:pt>
                <c:pt idx="55">
                  <c:v>-3.7699999999999997E-2</c:v>
                </c:pt>
                <c:pt idx="56">
                  <c:v>-3.2000000000000001E-2</c:v>
                </c:pt>
                <c:pt idx="57">
                  <c:v>-3.09E-2</c:v>
                </c:pt>
                <c:pt idx="58">
                  <c:v>-2.9000000000000001E-2</c:v>
                </c:pt>
                <c:pt idx="59">
                  <c:v>-2.87E-2</c:v>
                </c:pt>
                <c:pt idx="60">
                  <c:v>-1.54E-2</c:v>
                </c:pt>
                <c:pt idx="61">
                  <c:v>-1.54E-2</c:v>
                </c:pt>
                <c:pt idx="62">
                  <c:v>-8.0000000000000002E-3</c:v>
                </c:pt>
                <c:pt idx="63">
                  <c:v>-7.9000000000000008E-3</c:v>
                </c:pt>
                <c:pt idx="64">
                  <c:v>-6.7000000000000002E-3</c:v>
                </c:pt>
                <c:pt idx="65">
                  <c:v>-4.0000000000000002E-4</c:v>
                </c:pt>
                <c:pt idx="66">
                  <c:v>0</c:v>
                </c:pt>
                <c:pt idx="67">
                  <c:v>0</c:v>
                </c:pt>
                <c:pt idx="68">
                  <c:v>8.0000000000000004E-4</c:v>
                </c:pt>
                <c:pt idx="69">
                  <c:v>1.46E-2</c:v>
                </c:pt>
                <c:pt idx="70">
                  <c:v>1.5900000000000001E-2</c:v>
                </c:pt>
                <c:pt idx="71">
                  <c:v>1.9099999999999999E-2</c:v>
                </c:pt>
                <c:pt idx="72">
                  <c:v>2.35E-2</c:v>
                </c:pt>
                <c:pt idx="73">
                  <c:v>2.3900000000000001E-2</c:v>
                </c:pt>
                <c:pt idx="74">
                  <c:v>2.3900000000000001E-2</c:v>
                </c:pt>
                <c:pt idx="75">
                  <c:v>2.3900000000000001E-2</c:v>
                </c:pt>
                <c:pt idx="76">
                  <c:v>2.4199999999999999E-2</c:v>
                </c:pt>
                <c:pt idx="77">
                  <c:v>2.5100000000000001E-2</c:v>
                </c:pt>
                <c:pt idx="78">
                  <c:v>2.53E-2</c:v>
                </c:pt>
                <c:pt idx="79">
                  <c:v>2.53E-2</c:v>
                </c:pt>
                <c:pt idx="80">
                  <c:v>2.5399999999999999E-2</c:v>
                </c:pt>
                <c:pt idx="81">
                  <c:v>2.5399999999999999E-2</c:v>
                </c:pt>
                <c:pt idx="82">
                  <c:v>3.1899999999999998E-2</c:v>
                </c:pt>
                <c:pt idx="83">
                  <c:v>3.2399999999999998E-2</c:v>
                </c:pt>
                <c:pt idx="84">
                  <c:v>3.4299999999999997E-2</c:v>
                </c:pt>
                <c:pt idx="85">
                  <c:v>3.4799999999999998E-2</c:v>
                </c:pt>
                <c:pt idx="86">
                  <c:v>3.8899999999999997E-2</c:v>
                </c:pt>
                <c:pt idx="87">
                  <c:v>3.9899999999999998E-2</c:v>
                </c:pt>
                <c:pt idx="88">
                  <c:v>3.9899999999999998E-2</c:v>
                </c:pt>
                <c:pt idx="89">
                  <c:v>4.1300000000000003E-2</c:v>
                </c:pt>
                <c:pt idx="90">
                  <c:v>4.7100000000000003E-2</c:v>
                </c:pt>
                <c:pt idx="91">
                  <c:v>4.7800000000000002E-2</c:v>
                </c:pt>
                <c:pt idx="92">
                  <c:v>4.9000000000000002E-2</c:v>
                </c:pt>
                <c:pt idx="93">
                  <c:v>4.9200000000000001E-2</c:v>
                </c:pt>
                <c:pt idx="94">
                  <c:v>4.9299999999999997E-2</c:v>
                </c:pt>
                <c:pt idx="95">
                  <c:v>4.9299999999999997E-2</c:v>
                </c:pt>
                <c:pt idx="96">
                  <c:v>5.6000000000000001E-2</c:v>
                </c:pt>
                <c:pt idx="97">
                  <c:v>5.6300000000000003E-2</c:v>
                </c:pt>
                <c:pt idx="98">
                  <c:v>5.7500000000000002E-2</c:v>
                </c:pt>
                <c:pt idx="99">
                  <c:v>6.4500000000000002E-2</c:v>
                </c:pt>
                <c:pt idx="100">
                  <c:v>6.4500000000000002E-2</c:v>
                </c:pt>
                <c:pt idx="101">
                  <c:v>6.4500000000000002E-2</c:v>
                </c:pt>
                <c:pt idx="102">
                  <c:v>6.4500000000000002E-2</c:v>
                </c:pt>
                <c:pt idx="103">
                  <c:v>6.4899999999999999E-2</c:v>
                </c:pt>
                <c:pt idx="104">
                  <c:v>6.4899999999999999E-2</c:v>
                </c:pt>
                <c:pt idx="105">
                  <c:v>6.5000000000000002E-2</c:v>
                </c:pt>
                <c:pt idx="106">
                  <c:v>6.6900000000000001E-2</c:v>
                </c:pt>
                <c:pt idx="107">
                  <c:v>6.6900000000000001E-2</c:v>
                </c:pt>
                <c:pt idx="108">
                  <c:v>7.1300000000000002E-2</c:v>
                </c:pt>
                <c:pt idx="109">
                  <c:v>7.2700000000000001E-2</c:v>
                </c:pt>
                <c:pt idx="110">
                  <c:v>7.3200000000000001E-2</c:v>
                </c:pt>
                <c:pt idx="111">
                  <c:v>7.3400000000000007E-2</c:v>
                </c:pt>
                <c:pt idx="112">
                  <c:v>7.3400000000000007E-2</c:v>
                </c:pt>
                <c:pt idx="113">
                  <c:v>7.8799999999999995E-2</c:v>
                </c:pt>
                <c:pt idx="114">
                  <c:v>7.9899999999999999E-2</c:v>
                </c:pt>
                <c:pt idx="115">
                  <c:v>8.0199999999999994E-2</c:v>
                </c:pt>
                <c:pt idx="116">
                  <c:v>8.1100000000000005E-2</c:v>
                </c:pt>
                <c:pt idx="117">
                  <c:v>8.1799999999999998E-2</c:v>
                </c:pt>
                <c:pt idx="118">
                  <c:v>8.2000000000000003E-2</c:v>
                </c:pt>
                <c:pt idx="119">
                  <c:v>8.6300000000000002E-2</c:v>
                </c:pt>
                <c:pt idx="120">
                  <c:v>8.77E-2</c:v>
                </c:pt>
                <c:pt idx="121">
                  <c:v>8.8599999999999998E-2</c:v>
                </c:pt>
                <c:pt idx="122">
                  <c:v>8.9099999999999999E-2</c:v>
                </c:pt>
                <c:pt idx="123">
                  <c:v>8.9499999999999996E-2</c:v>
                </c:pt>
                <c:pt idx="124">
                  <c:v>8.9800000000000005E-2</c:v>
                </c:pt>
                <c:pt idx="125">
                  <c:v>9.5600000000000004E-2</c:v>
                </c:pt>
                <c:pt idx="126">
                  <c:v>9.5600000000000004E-2</c:v>
                </c:pt>
                <c:pt idx="127">
                  <c:v>9.6600000000000005E-2</c:v>
                </c:pt>
                <c:pt idx="128">
                  <c:v>9.6600000000000005E-2</c:v>
                </c:pt>
                <c:pt idx="129">
                  <c:v>9.8000000000000004E-2</c:v>
                </c:pt>
                <c:pt idx="130">
                  <c:v>9.8500000000000004E-2</c:v>
                </c:pt>
                <c:pt idx="131">
                  <c:v>0.1033</c:v>
                </c:pt>
                <c:pt idx="132">
                  <c:v>0.104</c:v>
                </c:pt>
                <c:pt idx="133">
                  <c:v>0.10589999999999999</c:v>
                </c:pt>
                <c:pt idx="134">
                  <c:v>0.1067</c:v>
                </c:pt>
                <c:pt idx="135">
                  <c:v>0.1067</c:v>
                </c:pt>
                <c:pt idx="136">
                  <c:v>0.10920000000000001</c:v>
                </c:pt>
                <c:pt idx="137">
                  <c:v>0.1111</c:v>
                </c:pt>
                <c:pt idx="138">
                  <c:v>0.11409999999999999</c:v>
                </c:pt>
                <c:pt idx="139">
                  <c:v>0.1216</c:v>
                </c:pt>
                <c:pt idx="140">
                  <c:v>0.1275</c:v>
                </c:pt>
                <c:pt idx="141">
                  <c:v>0.12770000000000001</c:v>
                </c:pt>
                <c:pt idx="142">
                  <c:v>0.12790000000000001</c:v>
                </c:pt>
                <c:pt idx="143">
                  <c:v>0.1298</c:v>
                </c:pt>
                <c:pt idx="144">
                  <c:v>0.13009999999999999</c:v>
                </c:pt>
                <c:pt idx="145">
                  <c:v>0.1305</c:v>
                </c:pt>
                <c:pt idx="146">
                  <c:v>0.13500000000000001</c:v>
                </c:pt>
                <c:pt idx="147">
                  <c:v>0.1439</c:v>
                </c:pt>
                <c:pt idx="148">
                  <c:v>0.15060000000000001</c:v>
                </c:pt>
                <c:pt idx="149">
                  <c:v>0.15210000000000001</c:v>
                </c:pt>
                <c:pt idx="150">
                  <c:v>0.15210000000000001</c:v>
                </c:pt>
                <c:pt idx="151">
                  <c:v>0.1537</c:v>
                </c:pt>
                <c:pt idx="152">
                  <c:v>0.15959999999999999</c:v>
                </c:pt>
                <c:pt idx="153">
                  <c:v>0.1598</c:v>
                </c:pt>
                <c:pt idx="154">
                  <c:v>0.1603</c:v>
                </c:pt>
                <c:pt idx="155">
                  <c:v>0.16919999999999999</c:v>
                </c:pt>
                <c:pt idx="156">
                  <c:v>0.1767</c:v>
                </c:pt>
                <c:pt idx="157">
                  <c:v>0.17810000000000001</c:v>
                </c:pt>
                <c:pt idx="158">
                  <c:v>0.18559999999999999</c:v>
                </c:pt>
                <c:pt idx="159">
                  <c:v>0.23269999999999999</c:v>
                </c:pt>
                <c:pt idx="160">
                  <c:v>0.2397</c:v>
                </c:pt>
              </c:numCache>
            </c:numRef>
          </c:xVal>
          <c:yVal>
            <c:numRef>
              <c:f>Q_fit!$E$21:$E$181</c:f>
              <c:numCache>
                <c:formatCode>General</c:formatCode>
                <c:ptCount val="161"/>
                <c:pt idx="0">
                  <c:v>-0.90264460500475252</c:v>
                </c:pt>
                <c:pt idx="1">
                  <c:v>-0.12744466000367538</c:v>
                </c:pt>
                <c:pt idx="2">
                  <c:v>-0.96882802500476828</c:v>
                </c:pt>
                <c:pt idx="3">
                  <c:v>-0.96719242500330438</c:v>
                </c:pt>
                <c:pt idx="4">
                  <c:v>-0.98253352500250912</c:v>
                </c:pt>
                <c:pt idx="5">
                  <c:v>-0.95793585500359768</c:v>
                </c:pt>
                <c:pt idx="6">
                  <c:v>-0.97820407500330475</c:v>
                </c:pt>
                <c:pt idx="7">
                  <c:v>-0.97833818500294001</c:v>
                </c:pt>
                <c:pt idx="8">
                  <c:v>-0.98147229500318645</c:v>
                </c:pt>
                <c:pt idx="9">
                  <c:v>-0.97987462500168476</c:v>
                </c:pt>
                <c:pt idx="10">
                  <c:v>-0.9830087350019312</c:v>
                </c:pt>
                <c:pt idx="11">
                  <c:v>-0.98114284500297799</c:v>
                </c:pt>
                <c:pt idx="12">
                  <c:v>-0.98441106500285969</c:v>
                </c:pt>
                <c:pt idx="13">
                  <c:v>-0.98041106500204478</c:v>
                </c:pt>
                <c:pt idx="14">
                  <c:v>-0.97667928500231938</c:v>
                </c:pt>
                <c:pt idx="15">
                  <c:v>-0.97781339500215836</c:v>
                </c:pt>
                <c:pt idx="16">
                  <c:v>-0.98294750500281225</c:v>
                </c:pt>
                <c:pt idx="17">
                  <c:v>-0.97408161500243295</c:v>
                </c:pt>
                <c:pt idx="18">
                  <c:v>-0.98134983500131057</c:v>
                </c:pt>
                <c:pt idx="19">
                  <c:v>-0.9780203850059479</c:v>
                </c:pt>
                <c:pt idx="20">
                  <c:v>-0.99755682500472176</c:v>
                </c:pt>
                <c:pt idx="21">
                  <c:v>-0.99055682500511466</c:v>
                </c:pt>
                <c:pt idx="22">
                  <c:v>-0.98795915500522824</c:v>
                </c:pt>
                <c:pt idx="23">
                  <c:v>-0.9862273750040913</c:v>
                </c:pt>
                <c:pt idx="24">
                  <c:v>-0.97836148500573472</c:v>
                </c:pt>
                <c:pt idx="25">
                  <c:v>-0.9864955950051808</c:v>
                </c:pt>
                <c:pt idx="26">
                  <c:v>-0.97589792500548356</c:v>
                </c:pt>
                <c:pt idx="27">
                  <c:v>-0.98743436500444659</c:v>
                </c:pt>
                <c:pt idx="28">
                  <c:v>-0.98537313500492019</c:v>
                </c:pt>
                <c:pt idx="29">
                  <c:v>-0.98777546500423341</c:v>
                </c:pt>
                <c:pt idx="30">
                  <c:v>-0.99531190500420053</c:v>
                </c:pt>
                <c:pt idx="31">
                  <c:v>-0.98092122500383994</c:v>
                </c:pt>
                <c:pt idx="32">
                  <c:v>-0.98885999500271282</c:v>
                </c:pt>
                <c:pt idx="33">
                  <c:v>-0.98753054500230064</c:v>
                </c:pt>
                <c:pt idx="34">
                  <c:v>-0.99979876500219689</c:v>
                </c:pt>
                <c:pt idx="35">
                  <c:v>-0.99793287500324368</c:v>
                </c:pt>
                <c:pt idx="36">
                  <c:v>-0.98573753500204475</c:v>
                </c:pt>
                <c:pt idx="37">
                  <c:v>-1.0074080850026803</c:v>
                </c:pt>
                <c:pt idx="38">
                  <c:v>-1.0089445250014251</c:v>
                </c:pt>
                <c:pt idx="39">
                  <c:v>-1.0033468550027465</c:v>
                </c:pt>
                <c:pt idx="40">
                  <c:v>-1.0100174050057831</c:v>
                </c:pt>
                <c:pt idx="41">
                  <c:v>-0.99068795500534179</c:v>
                </c:pt>
                <c:pt idx="42">
                  <c:v>-1.0061019350050628</c:v>
                </c:pt>
                <c:pt idx="43">
                  <c:v>-1.0043701550039259</c:v>
                </c:pt>
                <c:pt idx="44">
                  <c:v>-1.0077724850034429</c:v>
                </c:pt>
                <c:pt idx="45">
                  <c:v>9.9045439994370099E-2</c:v>
                </c:pt>
                <c:pt idx="46">
                  <c:v>-0.62286258500535041</c:v>
                </c:pt>
                <c:pt idx="47">
                  <c:v>-2.7621319997706451E-2</c:v>
                </c:pt>
                <c:pt idx="48">
                  <c:v>-1.4564599987352267E-3</c:v>
                </c:pt>
                <c:pt idx="49">
                  <c:v>-3.198843000427587E-2</c:v>
                </c:pt>
                <c:pt idx="50">
                  <c:v>-2.4027200001000892E-2</c:v>
                </c:pt>
                <c:pt idx="51">
                  <c:v>-1.6865970006620046E-2</c:v>
                </c:pt>
                <c:pt idx="52">
                  <c:v>-2.2140599976410158E-3</c:v>
                </c:pt>
                <c:pt idx="53">
                  <c:v>-5.1560000065364875E-3</c:v>
                </c:pt>
                <c:pt idx="54">
                  <c:v>-6.8629900051746517E-3</c:v>
                </c:pt>
                <c:pt idx="55">
                  <c:v>-6.0405300027923658E-3</c:v>
                </c:pt>
                <c:pt idx="56">
                  <c:v>-3.2284799999615643E-2</c:v>
                </c:pt>
                <c:pt idx="57">
                  <c:v>-3.3860010007629171E-2</c:v>
                </c:pt>
                <c:pt idx="58">
                  <c:v>-7.3081000009551644E-3</c:v>
                </c:pt>
                <c:pt idx="59">
                  <c:v>-5.0104300025850534E-3</c:v>
                </c:pt>
                <c:pt idx="60">
                  <c:v>-2.1647059998940676E-2</c:v>
                </c:pt>
                <c:pt idx="61">
                  <c:v>-2.1647059998940676E-2</c:v>
                </c:pt>
                <c:pt idx="62">
                  <c:v>4.3287999942549504E-3</c:v>
                </c:pt>
                <c:pt idx="63">
                  <c:v>3.2946899955277331E-3</c:v>
                </c:pt>
                <c:pt idx="64">
                  <c:v>2.6853699964703992E-3</c:v>
                </c:pt>
                <c:pt idx="65">
                  <c:v>4.2364399996586144E-3</c:v>
                </c:pt>
                <c:pt idx="66">
                  <c:v>-2.3000000001047738E-3</c:v>
                </c:pt>
                <c:pt idx="67">
                  <c:v>0</c:v>
                </c:pt>
                <c:pt idx="68">
                  <c:v>-9.3728800056851469E-3</c:v>
                </c:pt>
                <c:pt idx="69">
                  <c:v>5.1199399968027137E-3</c:v>
                </c:pt>
                <c:pt idx="70">
                  <c:v>1.4076510000450071E-2</c:v>
                </c:pt>
                <c:pt idx="71">
                  <c:v>1.908498999546282E-2</c:v>
                </c:pt>
                <c:pt idx="72">
                  <c:v>1.3184149996959604E-2</c:v>
                </c:pt>
                <c:pt idx="73">
                  <c:v>-1.735229000041727E-2</c:v>
                </c:pt>
                <c:pt idx="74">
                  <c:v>4.6477099967887625E-3</c:v>
                </c:pt>
                <c:pt idx="75">
                  <c:v>1.5647709995391779E-2</c:v>
                </c:pt>
                <c:pt idx="76">
                  <c:v>4.245379997882992E-3</c:v>
                </c:pt>
                <c:pt idx="77">
                  <c:v>2.038389997323975E-3</c:v>
                </c:pt>
                <c:pt idx="78">
                  <c:v>-5.2298299997346476E-3</c:v>
                </c:pt>
                <c:pt idx="79">
                  <c:v>1.1770170000090729E-2</c:v>
                </c:pt>
                <c:pt idx="80">
                  <c:v>-1.3639400058309548E-3</c:v>
                </c:pt>
                <c:pt idx="81">
                  <c:v>8.6360599962063134E-3</c:v>
                </c:pt>
                <c:pt idx="82">
                  <c:v>4.1189100011251867E-3</c:v>
                </c:pt>
                <c:pt idx="83">
                  <c:v>8.2483599981060252E-3</c:v>
                </c:pt>
                <c:pt idx="84">
                  <c:v>-2.9973000346217304E-4</c:v>
                </c:pt>
                <c:pt idx="85">
                  <c:v>-4.9702800024533644E-3</c:v>
                </c:pt>
                <c:pt idx="86">
                  <c:v>-4.4687900008284487E-3</c:v>
                </c:pt>
                <c:pt idx="87">
                  <c:v>6.3901100002112798E-3</c:v>
                </c:pt>
                <c:pt idx="88">
                  <c:v>8.6901100003160536E-3</c:v>
                </c:pt>
                <c:pt idx="89">
                  <c:v>7.3125700000673532E-3</c:v>
                </c:pt>
                <c:pt idx="90">
                  <c:v>-1.2465810003050137E-2</c:v>
                </c:pt>
                <c:pt idx="91">
                  <c:v>-2.4404580006375909E-2</c:v>
                </c:pt>
                <c:pt idx="92">
                  <c:v>-3.0013900002813898E-2</c:v>
                </c:pt>
                <c:pt idx="93">
                  <c:v>-2.8282120001676958E-2</c:v>
                </c:pt>
                <c:pt idx="94">
                  <c:v>-7.4162300079478882E-3</c:v>
                </c:pt>
                <c:pt idx="95">
                  <c:v>-4.416230003698729E-3</c:v>
                </c:pt>
                <c:pt idx="96">
                  <c:v>-9.9016000021947548E-3</c:v>
                </c:pt>
                <c:pt idx="97">
                  <c:v>-7.8039300060481764E-3</c:v>
                </c:pt>
                <c:pt idx="98">
                  <c:v>-1.3413250002486166E-2</c:v>
                </c:pt>
                <c:pt idx="99">
                  <c:v>-2.8800950000004377E-2</c:v>
                </c:pt>
                <c:pt idx="100">
                  <c:v>-2.5800949995755218E-2</c:v>
                </c:pt>
                <c:pt idx="101">
                  <c:v>-2.0800949998374563E-2</c:v>
                </c:pt>
                <c:pt idx="102">
                  <c:v>-1.8800949997967109E-2</c:v>
                </c:pt>
                <c:pt idx="103">
                  <c:v>-4.1337390000990126E-2</c:v>
                </c:pt>
                <c:pt idx="104">
                  <c:v>-1.3337390002561733E-2</c:v>
                </c:pt>
                <c:pt idx="105">
                  <c:v>-5.4715000005671754E-3</c:v>
                </c:pt>
                <c:pt idx="106">
                  <c:v>-4.0195900073740631E-3</c:v>
                </c:pt>
                <c:pt idx="107">
                  <c:v>9.9804099954781123E-3</c:v>
                </c:pt>
                <c:pt idx="108">
                  <c:v>-1.5920429999823682E-2</c:v>
                </c:pt>
                <c:pt idx="109">
                  <c:v>-1.7797970001993235E-2</c:v>
                </c:pt>
                <c:pt idx="110">
                  <c:v>-1.3468519995512906E-2</c:v>
                </c:pt>
                <c:pt idx="111">
                  <c:v>-2.5736739997228142E-2</c:v>
                </c:pt>
                <c:pt idx="112">
                  <c:v>-2.0736739999847487E-2</c:v>
                </c:pt>
                <c:pt idx="113">
                  <c:v>-2.2978680004598573E-2</c:v>
                </c:pt>
                <c:pt idx="114">
                  <c:v>-2.5453889997152146E-2</c:v>
                </c:pt>
                <c:pt idx="115">
                  <c:v>-7.8562199996667914E-3</c:v>
                </c:pt>
                <c:pt idx="116">
                  <c:v>-3.1063210000866093E-2</c:v>
                </c:pt>
                <c:pt idx="117">
                  <c:v>-2.7001980000932235E-2</c:v>
                </c:pt>
                <c:pt idx="118">
                  <c:v>-2.9270200000610203E-2</c:v>
                </c:pt>
                <c:pt idx="119">
                  <c:v>-3.1036930005939212E-2</c:v>
                </c:pt>
                <c:pt idx="120">
                  <c:v>-2.2914470006071497E-2</c:v>
                </c:pt>
                <c:pt idx="121">
                  <c:v>-2.712145999976201E-2</c:v>
                </c:pt>
                <c:pt idx="122">
                  <c:v>-3.2792010002594907E-2</c:v>
                </c:pt>
                <c:pt idx="123">
                  <c:v>-3.6328450005385093E-2</c:v>
                </c:pt>
                <c:pt idx="124">
                  <c:v>-2.5730780005687848E-2</c:v>
                </c:pt>
                <c:pt idx="125">
                  <c:v>-5.6509160000132397E-2</c:v>
                </c:pt>
                <c:pt idx="126">
                  <c:v>-4.3509160001121927E-2</c:v>
                </c:pt>
                <c:pt idx="127">
                  <c:v>-3.6850260003120638E-2</c:v>
                </c:pt>
                <c:pt idx="128">
                  <c:v>-2.4850260000675917E-2</c:v>
                </c:pt>
                <c:pt idx="129">
                  <c:v>-4.8727800000051502E-2</c:v>
                </c:pt>
                <c:pt idx="130">
                  <c:v>-4.0398350000032224E-2</c:v>
                </c:pt>
                <c:pt idx="131">
                  <c:v>-4.6835630004352424E-2</c:v>
                </c:pt>
                <c:pt idx="132">
                  <c:v>-5.9774399996967986E-2</c:v>
                </c:pt>
                <c:pt idx="133">
                  <c:v>-5.5322489999525715E-2</c:v>
                </c:pt>
                <c:pt idx="134">
                  <c:v>-5.5395370000042021E-2</c:v>
                </c:pt>
                <c:pt idx="135">
                  <c:v>-4.0395370000624098E-2</c:v>
                </c:pt>
                <c:pt idx="136">
                  <c:v>-6.5748120003263466E-2</c:v>
                </c:pt>
                <c:pt idx="137">
                  <c:v>-8.7296209996566176E-2</c:v>
                </c:pt>
                <c:pt idx="138">
                  <c:v>-6.1319510008615907E-2</c:v>
                </c:pt>
                <c:pt idx="139">
                  <c:v>-5.4377759995986708E-2</c:v>
                </c:pt>
                <c:pt idx="140">
                  <c:v>-7.6290249999146909E-2</c:v>
                </c:pt>
                <c:pt idx="141">
                  <c:v>-6.6558470003656112E-2</c:v>
                </c:pt>
                <c:pt idx="142">
                  <c:v>-7.3826690000714734E-2</c:v>
                </c:pt>
                <c:pt idx="143">
                  <c:v>-9.3374780000885949E-2</c:v>
                </c:pt>
                <c:pt idx="144">
                  <c:v>-8.8777110002411064E-2</c:v>
                </c:pt>
                <c:pt idx="145">
                  <c:v>-0.11631354999553878</c:v>
                </c:pt>
                <c:pt idx="146">
                  <c:v>-8.6348500000895001E-2</c:v>
                </c:pt>
                <c:pt idx="147">
                  <c:v>-9.7284290000970941E-2</c:v>
                </c:pt>
                <c:pt idx="148">
                  <c:v>-0.11926965999737149</c:v>
                </c:pt>
                <c:pt idx="149">
                  <c:v>-0.12728131000039866</c:v>
                </c:pt>
                <c:pt idx="150">
                  <c:v>-0.11028131000057328</c:v>
                </c:pt>
                <c:pt idx="151">
                  <c:v>-9.5427070002187975E-2</c:v>
                </c:pt>
                <c:pt idx="152">
                  <c:v>-0.11533956000494072</c:v>
                </c:pt>
                <c:pt idx="153">
                  <c:v>-0.12760778000665596</c:v>
                </c:pt>
                <c:pt idx="154">
                  <c:v>-0.13027832999796374</c:v>
                </c:pt>
                <c:pt idx="155">
                  <c:v>-0.14621412000269629</c:v>
                </c:pt>
                <c:pt idx="156">
                  <c:v>-0.14627237000240711</c:v>
                </c:pt>
                <c:pt idx="157">
                  <c:v>-0.13714990999869769</c:v>
                </c:pt>
                <c:pt idx="158">
                  <c:v>-0.15320816000166815</c:v>
                </c:pt>
                <c:pt idx="159">
                  <c:v>-0.20947397000418277</c:v>
                </c:pt>
                <c:pt idx="160">
                  <c:v>-0.21466166999744019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C-4CD0-8760-E64AB6572D79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Q_fit!$D$21:$D$181</c:f>
              <c:numCache>
                <c:formatCode>General</c:formatCode>
                <c:ptCount val="161"/>
                <c:pt idx="0">
                  <c:v>-0.62944999999999995</c:v>
                </c:pt>
                <c:pt idx="1">
                  <c:v>-0.59940000000000004</c:v>
                </c:pt>
                <c:pt idx="2">
                  <c:v>-0.59724999999999995</c:v>
                </c:pt>
                <c:pt idx="3">
                  <c:v>-0.59325000000000006</c:v>
                </c:pt>
                <c:pt idx="4">
                  <c:v>-0.59225000000000005</c:v>
                </c:pt>
                <c:pt idx="5">
                  <c:v>-0.59194999999999998</c:v>
                </c:pt>
                <c:pt idx="6">
                  <c:v>-0.59175</c:v>
                </c:pt>
                <c:pt idx="7">
                  <c:v>-0.59165000000000001</c:v>
                </c:pt>
                <c:pt idx="8">
                  <c:v>-0.59155000000000002</c:v>
                </c:pt>
                <c:pt idx="9">
                  <c:v>-0.59125000000000005</c:v>
                </c:pt>
                <c:pt idx="10">
                  <c:v>-0.59114999999999995</c:v>
                </c:pt>
                <c:pt idx="11">
                  <c:v>-0.59104999999999996</c:v>
                </c:pt>
                <c:pt idx="12">
                  <c:v>-0.59084999999999999</c:v>
                </c:pt>
                <c:pt idx="13">
                  <c:v>-0.59084999999999999</c:v>
                </c:pt>
                <c:pt idx="14">
                  <c:v>-0.59065000000000001</c:v>
                </c:pt>
                <c:pt idx="15">
                  <c:v>-0.59055000000000002</c:v>
                </c:pt>
                <c:pt idx="16">
                  <c:v>-0.59045000000000003</c:v>
                </c:pt>
                <c:pt idx="17">
                  <c:v>-0.59035000000000004</c:v>
                </c:pt>
                <c:pt idx="18">
                  <c:v>-0.59014999999999995</c:v>
                </c:pt>
                <c:pt idx="19">
                  <c:v>-0.58965000000000001</c:v>
                </c:pt>
                <c:pt idx="20">
                  <c:v>-0.58925000000000005</c:v>
                </c:pt>
                <c:pt idx="21">
                  <c:v>-0.58925000000000005</c:v>
                </c:pt>
                <c:pt idx="22">
                  <c:v>-0.58894999999999997</c:v>
                </c:pt>
                <c:pt idx="23">
                  <c:v>-0.58875</c:v>
                </c:pt>
                <c:pt idx="24">
                  <c:v>-0.58865000000000001</c:v>
                </c:pt>
                <c:pt idx="25">
                  <c:v>-0.58855000000000002</c:v>
                </c:pt>
                <c:pt idx="26">
                  <c:v>-0.58825000000000005</c:v>
                </c:pt>
                <c:pt idx="27">
                  <c:v>-0.58784999999999998</c:v>
                </c:pt>
                <c:pt idx="28">
                  <c:v>-0.58714999999999995</c:v>
                </c:pt>
                <c:pt idx="29">
                  <c:v>-0.58684999999999998</c:v>
                </c:pt>
                <c:pt idx="30">
                  <c:v>-0.58645000000000003</c:v>
                </c:pt>
                <c:pt idx="31">
                  <c:v>-0.58525000000000005</c:v>
                </c:pt>
                <c:pt idx="32">
                  <c:v>-0.58455000000000001</c:v>
                </c:pt>
                <c:pt idx="33">
                  <c:v>-0.58404999999999996</c:v>
                </c:pt>
                <c:pt idx="34">
                  <c:v>-0.58384999999999998</c:v>
                </c:pt>
                <c:pt idx="35">
                  <c:v>-0.58374999999999999</c:v>
                </c:pt>
                <c:pt idx="36">
                  <c:v>-0.58314999999999995</c:v>
                </c:pt>
                <c:pt idx="37">
                  <c:v>-0.58265</c:v>
                </c:pt>
                <c:pt idx="38">
                  <c:v>-0.58225000000000005</c:v>
                </c:pt>
                <c:pt idx="39">
                  <c:v>-0.58194999999999997</c:v>
                </c:pt>
                <c:pt idx="40">
                  <c:v>-0.58145000000000002</c:v>
                </c:pt>
                <c:pt idx="41">
                  <c:v>-0.58094999999999997</c:v>
                </c:pt>
                <c:pt idx="42">
                  <c:v>-0.57915000000000005</c:v>
                </c:pt>
                <c:pt idx="43">
                  <c:v>-0.57894999999999996</c:v>
                </c:pt>
                <c:pt idx="44">
                  <c:v>-0.57865</c:v>
                </c:pt>
                <c:pt idx="45">
                  <c:v>-0.19040000000000001</c:v>
                </c:pt>
                <c:pt idx="46">
                  <c:v>-0.18765000000000001</c:v>
                </c:pt>
                <c:pt idx="47">
                  <c:v>-7.8799999999999995E-2</c:v>
                </c:pt>
                <c:pt idx="48">
                  <c:v>-6.1400000000000003E-2</c:v>
                </c:pt>
                <c:pt idx="49">
                  <c:v>-4.87E-2</c:v>
                </c:pt>
                <c:pt idx="50">
                  <c:v>-4.8000000000000001E-2</c:v>
                </c:pt>
                <c:pt idx="51">
                  <c:v>-4.7300000000000002E-2</c:v>
                </c:pt>
                <c:pt idx="52">
                  <c:v>-4.5400000000000003E-2</c:v>
                </c:pt>
                <c:pt idx="53">
                  <c:v>-0.04</c:v>
                </c:pt>
                <c:pt idx="54">
                  <c:v>-3.9100000000000003E-2</c:v>
                </c:pt>
                <c:pt idx="55">
                  <c:v>-3.7699999999999997E-2</c:v>
                </c:pt>
                <c:pt idx="56">
                  <c:v>-3.2000000000000001E-2</c:v>
                </c:pt>
                <c:pt idx="57">
                  <c:v>-3.09E-2</c:v>
                </c:pt>
                <c:pt idx="58">
                  <c:v>-2.9000000000000001E-2</c:v>
                </c:pt>
                <c:pt idx="59">
                  <c:v>-2.87E-2</c:v>
                </c:pt>
                <c:pt idx="60">
                  <c:v>-1.54E-2</c:v>
                </c:pt>
                <c:pt idx="61">
                  <c:v>-1.54E-2</c:v>
                </c:pt>
                <c:pt idx="62">
                  <c:v>-8.0000000000000002E-3</c:v>
                </c:pt>
                <c:pt idx="63">
                  <c:v>-7.9000000000000008E-3</c:v>
                </c:pt>
                <c:pt idx="64">
                  <c:v>-6.7000000000000002E-3</c:v>
                </c:pt>
                <c:pt idx="65">
                  <c:v>-4.0000000000000002E-4</c:v>
                </c:pt>
                <c:pt idx="66">
                  <c:v>0</c:v>
                </c:pt>
                <c:pt idx="67">
                  <c:v>0</c:v>
                </c:pt>
                <c:pt idx="68">
                  <c:v>8.0000000000000004E-4</c:v>
                </c:pt>
                <c:pt idx="69">
                  <c:v>1.46E-2</c:v>
                </c:pt>
                <c:pt idx="70">
                  <c:v>1.5900000000000001E-2</c:v>
                </c:pt>
                <c:pt idx="71">
                  <c:v>1.9099999999999999E-2</c:v>
                </c:pt>
                <c:pt idx="72">
                  <c:v>2.35E-2</c:v>
                </c:pt>
                <c:pt idx="73">
                  <c:v>2.3900000000000001E-2</c:v>
                </c:pt>
                <c:pt idx="74">
                  <c:v>2.3900000000000001E-2</c:v>
                </c:pt>
                <c:pt idx="75">
                  <c:v>2.3900000000000001E-2</c:v>
                </c:pt>
                <c:pt idx="76">
                  <c:v>2.4199999999999999E-2</c:v>
                </c:pt>
                <c:pt idx="77">
                  <c:v>2.5100000000000001E-2</c:v>
                </c:pt>
                <c:pt idx="78">
                  <c:v>2.53E-2</c:v>
                </c:pt>
                <c:pt idx="79">
                  <c:v>2.53E-2</c:v>
                </c:pt>
                <c:pt idx="80">
                  <c:v>2.5399999999999999E-2</c:v>
                </c:pt>
                <c:pt idx="81">
                  <c:v>2.5399999999999999E-2</c:v>
                </c:pt>
                <c:pt idx="82">
                  <c:v>3.1899999999999998E-2</c:v>
                </c:pt>
                <c:pt idx="83">
                  <c:v>3.2399999999999998E-2</c:v>
                </c:pt>
                <c:pt idx="84">
                  <c:v>3.4299999999999997E-2</c:v>
                </c:pt>
                <c:pt idx="85">
                  <c:v>3.4799999999999998E-2</c:v>
                </c:pt>
                <c:pt idx="86">
                  <c:v>3.8899999999999997E-2</c:v>
                </c:pt>
                <c:pt idx="87">
                  <c:v>3.9899999999999998E-2</c:v>
                </c:pt>
                <c:pt idx="88">
                  <c:v>3.9899999999999998E-2</c:v>
                </c:pt>
                <c:pt idx="89">
                  <c:v>4.1300000000000003E-2</c:v>
                </c:pt>
                <c:pt idx="90">
                  <c:v>4.7100000000000003E-2</c:v>
                </c:pt>
                <c:pt idx="91">
                  <c:v>4.7800000000000002E-2</c:v>
                </c:pt>
                <c:pt idx="92">
                  <c:v>4.9000000000000002E-2</c:v>
                </c:pt>
                <c:pt idx="93">
                  <c:v>4.9200000000000001E-2</c:v>
                </c:pt>
                <c:pt idx="94">
                  <c:v>4.9299999999999997E-2</c:v>
                </c:pt>
                <c:pt idx="95">
                  <c:v>4.9299999999999997E-2</c:v>
                </c:pt>
                <c:pt idx="96">
                  <c:v>5.6000000000000001E-2</c:v>
                </c:pt>
                <c:pt idx="97">
                  <c:v>5.6300000000000003E-2</c:v>
                </c:pt>
                <c:pt idx="98">
                  <c:v>5.7500000000000002E-2</c:v>
                </c:pt>
                <c:pt idx="99">
                  <c:v>6.4500000000000002E-2</c:v>
                </c:pt>
                <c:pt idx="100">
                  <c:v>6.4500000000000002E-2</c:v>
                </c:pt>
                <c:pt idx="101">
                  <c:v>6.4500000000000002E-2</c:v>
                </c:pt>
                <c:pt idx="102">
                  <c:v>6.4500000000000002E-2</c:v>
                </c:pt>
                <c:pt idx="103">
                  <c:v>6.4899999999999999E-2</c:v>
                </c:pt>
                <c:pt idx="104">
                  <c:v>6.4899999999999999E-2</c:v>
                </c:pt>
                <c:pt idx="105">
                  <c:v>6.5000000000000002E-2</c:v>
                </c:pt>
                <c:pt idx="106">
                  <c:v>6.6900000000000001E-2</c:v>
                </c:pt>
                <c:pt idx="107">
                  <c:v>6.6900000000000001E-2</c:v>
                </c:pt>
                <c:pt idx="108">
                  <c:v>7.1300000000000002E-2</c:v>
                </c:pt>
                <c:pt idx="109">
                  <c:v>7.2700000000000001E-2</c:v>
                </c:pt>
                <c:pt idx="110">
                  <c:v>7.3200000000000001E-2</c:v>
                </c:pt>
                <c:pt idx="111">
                  <c:v>7.3400000000000007E-2</c:v>
                </c:pt>
                <c:pt idx="112">
                  <c:v>7.3400000000000007E-2</c:v>
                </c:pt>
                <c:pt idx="113">
                  <c:v>7.8799999999999995E-2</c:v>
                </c:pt>
                <c:pt idx="114">
                  <c:v>7.9899999999999999E-2</c:v>
                </c:pt>
                <c:pt idx="115">
                  <c:v>8.0199999999999994E-2</c:v>
                </c:pt>
                <c:pt idx="116">
                  <c:v>8.1100000000000005E-2</c:v>
                </c:pt>
                <c:pt idx="117">
                  <c:v>8.1799999999999998E-2</c:v>
                </c:pt>
                <c:pt idx="118">
                  <c:v>8.2000000000000003E-2</c:v>
                </c:pt>
                <c:pt idx="119">
                  <c:v>8.6300000000000002E-2</c:v>
                </c:pt>
                <c:pt idx="120">
                  <c:v>8.77E-2</c:v>
                </c:pt>
                <c:pt idx="121">
                  <c:v>8.8599999999999998E-2</c:v>
                </c:pt>
                <c:pt idx="122">
                  <c:v>8.9099999999999999E-2</c:v>
                </c:pt>
                <c:pt idx="123">
                  <c:v>8.9499999999999996E-2</c:v>
                </c:pt>
                <c:pt idx="124">
                  <c:v>8.9800000000000005E-2</c:v>
                </c:pt>
                <c:pt idx="125">
                  <c:v>9.5600000000000004E-2</c:v>
                </c:pt>
                <c:pt idx="126">
                  <c:v>9.5600000000000004E-2</c:v>
                </c:pt>
                <c:pt idx="127">
                  <c:v>9.6600000000000005E-2</c:v>
                </c:pt>
                <c:pt idx="128">
                  <c:v>9.6600000000000005E-2</c:v>
                </c:pt>
                <c:pt idx="129">
                  <c:v>9.8000000000000004E-2</c:v>
                </c:pt>
                <c:pt idx="130">
                  <c:v>9.8500000000000004E-2</c:v>
                </c:pt>
                <c:pt idx="131">
                  <c:v>0.1033</c:v>
                </c:pt>
                <c:pt idx="132">
                  <c:v>0.104</c:v>
                </c:pt>
                <c:pt idx="133">
                  <c:v>0.10589999999999999</c:v>
                </c:pt>
                <c:pt idx="134">
                  <c:v>0.1067</c:v>
                </c:pt>
                <c:pt idx="135">
                  <c:v>0.1067</c:v>
                </c:pt>
                <c:pt idx="136">
                  <c:v>0.10920000000000001</c:v>
                </c:pt>
                <c:pt idx="137">
                  <c:v>0.1111</c:v>
                </c:pt>
                <c:pt idx="138">
                  <c:v>0.11409999999999999</c:v>
                </c:pt>
                <c:pt idx="139">
                  <c:v>0.1216</c:v>
                </c:pt>
                <c:pt idx="140">
                  <c:v>0.1275</c:v>
                </c:pt>
                <c:pt idx="141">
                  <c:v>0.12770000000000001</c:v>
                </c:pt>
                <c:pt idx="142">
                  <c:v>0.12790000000000001</c:v>
                </c:pt>
                <c:pt idx="143">
                  <c:v>0.1298</c:v>
                </c:pt>
                <c:pt idx="144">
                  <c:v>0.13009999999999999</c:v>
                </c:pt>
                <c:pt idx="145">
                  <c:v>0.1305</c:v>
                </c:pt>
                <c:pt idx="146">
                  <c:v>0.13500000000000001</c:v>
                </c:pt>
                <c:pt idx="147">
                  <c:v>0.1439</c:v>
                </c:pt>
                <c:pt idx="148">
                  <c:v>0.15060000000000001</c:v>
                </c:pt>
                <c:pt idx="149">
                  <c:v>0.15210000000000001</c:v>
                </c:pt>
                <c:pt idx="150">
                  <c:v>0.15210000000000001</c:v>
                </c:pt>
                <c:pt idx="151">
                  <c:v>0.1537</c:v>
                </c:pt>
                <c:pt idx="152">
                  <c:v>0.15959999999999999</c:v>
                </c:pt>
                <c:pt idx="153">
                  <c:v>0.1598</c:v>
                </c:pt>
                <c:pt idx="154">
                  <c:v>0.1603</c:v>
                </c:pt>
                <c:pt idx="155">
                  <c:v>0.16919999999999999</c:v>
                </c:pt>
                <c:pt idx="156">
                  <c:v>0.1767</c:v>
                </c:pt>
                <c:pt idx="157">
                  <c:v>0.17810000000000001</c:v>
                </c:pt>
                <c:pt idx="158">
                  <c:v>0.18559999999999999</c:v>
                </c:pt>
                <c:pt idx="159">
                  <c:v>0.23269999999999999</c:v>
                </c:pt>
                <c:pt idx="160">
                  <c:v>0.2397</c:v>
                </c:pt>
              </c:numCache>
            </c:numRef>
          </c:xVal>
          <c:yVal>
            <c:numRef>
              <c:f>Q_fit!$K$21:$K$181</c:f>
              <c:numCache>
                <c:formatCode>General</c:formatCode>
                <c:ptCount val="161"/>
                <c:pt idx="0">
                  <c:v>-1.0878645474793551</c:v>
                </c:pt>
                <c:pt idx="1">
                  <c:v>-0.99607242429813392</c:v>
                </c:pt>
                <c:pt idx="2">
                  <c:v>-0.98966158513127622</c:v>
                </c:pt>
                <c:pt idx="3">
                  <c:v>-0.9777901062622274</c:v>
                </c:pt>
                <c:pt idx="4">
                  <c:v>-0.97483355031873853</c:v>
                </c:pt>
                <c:pt idx="5">
                  <c:v>-0.97394746601004578</c:v>
                </c:pt>
                <c:pt idx="6">
                  <c:v>-0.97335696941305994</c:v>
                </c:pt>
                <c:pt idx="7">
                  <c:v>-0.97306178899720952</c:v>
                </c:pt>
                <c:pt idx="8">
                  <c:v>-0.97276665383645422</c:v>
                </c:pt>
                <c:pt idx="9">
                  <c:v>-0.9718815198847589</c:v>
                </c:pt>
                <c:pt idx="10">
                  <c:v>-0.97158656574438373</c:v>
                </c:pt>
                <c:pt idx="11">
                  <c:v>-0.9712916568591039</c:v>
                </c:pt>
                <c:pt idx="12">
                  <c:v>-0.97070197485382959</c:v>
                </c:pt>
                <c:pt idx="13">
                  <c:v>-0.97070197485382959</c:v>
                </c:pt>
                <c:pt idx="14">
                  <c:v>-0.97011247386893562</c:v>
                </c:pt>
                <c:pt idx="15">
                  <c:v>-0.96981779125913126</c:v>
                </c:pt>
                <c:pt idx="16">
                  <c:v>-0.96952315390442201</c:v>
                </c:pt>
                <c:pt idx="17">
                  <c:v>-0.96922856180480776</c:v>
                </c:pt>
                <c:pt idx="18">
                  <c:v>-0.96863951337086429</c:v>
                </c:pt>
                <c:pt idx="19">
                  <c:v>-0.96716768425017097</c:v>
                </c:pt>
                <c:pt idx="20">
                  <c:v>-0.96599103554532784</c:v>
                </c:pt>
                <c:pt idx="21">
                  <c:v>-0.96599103554532784</c:v>
                </c:pt>
                <c:pt idx="22">
                  <c:v>-0.96510902419519373</c:v>
                </c:pt>
                <c:pt idx="23">
                  <c:v>-0.96452124290391339</c:v>
                </c:pt>
                <c:pt idx="24">
                  <c:v>-0.96422742014091567</c:v>
                </c:pt>
                <c:pt idx="25">
                  <c:v>-0.96393364263301329</c:v>
                </c:pt>
                <c:pt idx="26">
                  <c:v>-0.96305258163987639</c:v>
                </c:pt>
                <c:pt idx="27">
                  <c:v>-0.96187846722035819</c:v>
                </c:pt>
                <c:pt idx="28">
                  <c:v>-0.95982550930736266</c:v>
                </c:pt>
                <c:pt idx="29">
                  <c:v>-0.95894634902821962</c:v>
                </c:pt>
                <c:pt idx="30">
                  <c:v>-0.95777476889402702</c:v>
                </c:pt>
                <c:pt idx="31">
                  <c:v>-0.95426437298057776</c:v>
                </c:pt>
                <c:pt idx="32">
                  <c:v>-0.95221965149488919</c:v>
                </c:pt>
                <c:pt idx="33">
                  <c:v>-0.95076049380082162</c:v>
                </c:pt>
                <c:pt idx="34">
                  <c:v>-0.95017714750886029</c:v>
                </c:pt>
                <c:pt idx="35">
                  <c:v>-0.94988554224552235</c:v>
                </c:pt>
                <c:pt idx="36">
                  <c:v>-0.94813686102249117</c:v>
                </c:pt>
                <c:pt idx="37">
                  <c:v>-0.94668087118508026</c:v>
                </c:pt>
                <c:pt idx="38">
                  <c:v>-0.94551689390686344</c:v>
                </c:pt>
                <c:pt idx="39">
                  <c:v>-0.94464438612669865</c:v>
                </c:pt>
                <c:pt idx="40">
                  <c:v>-0.94319111159499358</c:v>
                </c:pt>
                <c:pt idx="41">
                  <c:v>-0.94173896844066551</c:v>
                </c:pt>
                <c:pt idx="42">
                  <c:v>-0.93652062088976917</c:v>
                </c:pt>
                <c:pt idx="43">
                  <c:v>-0.93594170959712675</c:v>
                </c:pt>
                <c:pt idx="44">
                  <c:v>-0.93507368207137675</c:v>
                </c:pt>
                <c:pt idx="45">
                  <c:v>-0.15304821448827668</c:v>
                </c:pt>
                <c:pt idx="46">
                  <c:v>-0.14994210429199428</c:v>
                </c:pt>
                <c:pt idx="47">
                  <c:v>-5.4483790673176408E-2</c:v>
                </c:pt>
                <c:pt idx="48">
                  <c:v>-4.4195198540467953E-2</c:v>
                </c:pt>
                <c:pt idx="49">
                  <c:v>-3.7550692140455637E-2</c:v>
                </c:pt>
                <c:pt idx="50">
                  <c:v>-3.7205684143833302E-2</c:v>
                </c:pt>
                <c:pt idx="51">
                  <c:v>-3.6862893646870537E-2</c:v>
                </c:pt>
                <c:pt idx="52">
                  <c:v>-3.594364030645969E-2</c:v>
                </c:pt>
                <c:pt idx="53">
                  <c:v>-3.3420223341931656E-2</c:v>
                </c:pt>
                <c:pt idx="54">
                  <c:v>-3.3012483667302632E-2</c:v>
                </c:pt>
                <c:pt idx="55">
                  <c:v>-3.2385508021523075E-2</c:v>
                </c:pt>
                <c:pt idx="56">
                  <c:v>-2.992439514862787E-2</c:v>
                </c:pt>
                <c:pt idx="57">
                  <c:v>-2.946636894714285E-2</c:v>
                </c:pt>
                <c:pt idx="58">
                  <c:v>-2.8688130483043087E-2</c:v>
                </c:pt>
                <c:pt idx="59">
                  <c:v>-2.856674414369173E-2</c:v>
                </c:pt>
                <c:pt idx="60">
                  <c:v>-2.3594570179139879E-2</c:v>
                </c:pt>
                <c:pt idx="61">
                  <c:v>-2.3594570179139879E-2</c:v>
                </c:pt>
                <c:pt idx="62">
                  <c:v>-2.117470622030368E-2</c:v>
                </c:pt>
                <c:pt idx="63">
                  <c:v>-2.1143702422061088E-2</c:v>
                </c:pt>
                <c:pt idx="64">
                  <c:v>-2.0775186740567244E-2</c:v>
                </c:pt>
                <c:pt idx="65">
                  <c:v>-1.8947394574882759E-2</c:v>
                </c:pt>
                <c:pt idx="66">
                  <c:v>-1.8837408461391342E-2</c:v>
                </c:pt>
                <c:pt idx="67">
                  <c:v>-1.8837408461391342E-2</c:v>
                </c:pt>
                <c:pt idx="68">
                  <c:v>-1.8619608478972989E-2</c:v>
                </c:pt>
                <c:pt idx="69">
                  <c:v>-1.5318458610227495E-2</c:v>
                </c:pt>
                <c:pt idx="70">
                  <c:v>-1.505189859987551E-2</c:v>
                </c:pt>
                <c:pt idx="71">
                  <c:v>-1.4428334550553276E-2</c:v>
                </c:pt>
                <c:pt idx="72">
                  <c:v>-1.3646600501731394E-2</c:v>
                </c:pt>
                <c:pt idx="73">
                  <c:v>-1.357987825914928E-2</c:v>
                </c:pt>
                <c:pt idx="74">
                  <c:v>-1.357987825914928E-2</c:v>
                </c:pt>
                <c:pt idx="75">
                  <c:v>-1.357987825914928E-2</c:v>
                </c:pt>
                <c:pt idx="76">
                  <c:v>-1.3530311755711177E-2</c:v>
                </c:pt>
                <c:pt idx="77">
                  <c:v>-1.3384056020531913E-2</c:v>
                </c:pt>
                <c:pt idx="78">
                  <c:v>-1.3352052552093659E-2</c:v>
                </c:pt>
                <c:pt idx="79">
                  <c:v>-1.3352052552093659E-2</c:v>
                </c:pt>
                <c:pt idx="80">
                  <c:v>-1.3336118700517171E-2</c:v>
                </c:pt>
                <c:pt idx="81">
                  <c:v>-1.3336118700517171E-2</c:v>
                </c:pt>
                <c:pt idx="82">
                  <c:v>-1.239749052702091E-2</c:v>
                </c:pt>
                <c:pt idx="83">
                  <c:v>-1.2333208001470239E-2</c:v>
                </c:pt>
                <c:pt idx="84">
                  <c:v>-1.2099252566058982E-2</c:v>
                </c:pt>
                <c:pt idx="85">
                  <c:v>-1.2040400651919522E-2</c:v>
                </c:pt>
                <c:pt idx="86">
                  <c:v>-1.1600490510649021E-2</c:v>
                </c:pt>
                <c:pt idx="87">
                  <c:v>-1.1504735403490403E-2</c:v>
                </c:pt>
                <c:pt idx="88">
                  <c:v>-1.1504735403490403E-2</c:v>
                </c:pt>
                <c:pt idx="89">
                  <c:v>-1.1378281109444031E-2</c:v>
                </c:pt>
                <c:pt idx="90">
                  <c:v>-1.0948891672664114E-2</c:v>
                </c:pt>
                <c:pt idx="91">
                  <c:v>-1.0907364343738221E-2</c:v>
                </c:pt>
                <c:pt idx="92">
                  <c:v>-1.084133371784877E-2</c:v>
                </c:pt>
                <c:pt idx="93">
                  <c:v>-1.0830962184865168E-2</c:v>
                </c:pt>
                <c:pt idx="94">
                  <c:v>-1.0825844301016008E-2</c:v>
                </c:pt>
                <c:pt idx="95">
                  <c:v>-1.0825844301016008E-2</c:v>
                </c:pt>
                <c:pt idx="96">
                  <c:v>-1.0586037189745066E-2</c:v>
                </c:pt>
                <c:pt idx="97">
                  <c:v>-1.0580051342881921E-2</c:v>
                </c:pt>
                <c:pt idx="98">
                  <c:v>-1.0560180913987752E-2</c:v>
                </c:pt>
                <c:pt idx="99">
                  <c:v>-1.0574152201689871E-2</c:v>
                </c:pt>
                <c:pt idx="100">
                  <c:v>-1.0574152201689871E-2</c:v>
                </c:pt>
                <c:pt idx="101">
                  <c:v>-1.0574152201689871E-2</c:v>
                </c:pt>
                <c:pt idx="102">
                  <c:v>-1.0574152201689871E-2</c:v>
                </c:pt>
                <c:pt idx="103">
                  <c:v>-1.0581648315060959E-2</c:v>
                </c:pt>
                <c:pt idx="104">
                  <c:v>-1.0581648315060959E-2</c:v>
                </c:pt>
                <c:pt idx="105">
                  <c:v>-1.0583635481141468E-2</c:v>
                </c:pt>
                <c:pt idx="106">
                  <c:v>-1.0629990104738833E-2</c:v>
                </c:pt>
                <c:pt idx="107">
                  <c:v>-1.0629990104738833E-2</c:v>
                </c:pt>
                <c:pt idx="108">
                  <c:v>-1.0800061215921667E-2</c:v>
                </c:pt>
                <c:pt idx="109">
                  <c:v>-1.0872548319905952E-2</c:v>
                </c:pt>
                <c:pt idx="110">
                  <c:v>-1.0900586188345846E-2</c:v>
                </c:pt>
                <c:pt idx="111">
                  <c:v>-1.0912118121387461E-2</c:v>
                </c:pt>
                <c:pt idx="112">
                  <c:v>-1.0912118121387461E-2</c:v>
                </c:pt>
                <c:pt idx="113">
                  <c:v>-1.1291906017292236E-2</c:v>
                </c:pt>
                <c:pt idx="114">
                  <c:v>-1.138544891480577E-2</c:v>
                </c:pt>
                <c:pt idx="115">
                  <c:v>-1.1411910971124607E-2</c:v>
                </c:pt>
                <c:pt idx="116">
                  <c:v>-1.1493740915216159E-2</c:v>
                </c:pt>
                <c:pt idx="117">
                  <c:v>-1.1559920712612594E-2</c:v>
                </c:pt>
                <c:pt idx="118">
                  <c:v>-1.1579236522010273E-2</c:v>
                </c:pt>
                <c:pt idx="119">
                  <c:v>-1.2038310728563269E-2</c:v>
                </c:pt>
                <c:pt idx="120">
                  <c:v>-1.2205833532243724E-2</c:v>
                </c:pt>
                <c:pt idx="121">
                  <c:v>-1.231821066552333E-2</c:v>
                </c:pt>
                <c:pt idx="122">
                  <c:v>-1.2382226334562492E-2</c:v>
                </c:pt>
                <c:pt idx="123">
                  <c:v>-1.2434253461505503E-2</c:v>
                </c:pt>
                <c:pt idx="124">
                  <c:v>-1.2473748985211246E-2</c:v>
                </c:pt>
                <c:pt idx="125">
                  <c:v>-1.3317385373409114E-2</c:v>
                </c:pt>
                <c:pt idx="126">
                  <c:v>-1.3317385373409114E-2</c:v>
                </c:pt>
                <c:pt idx="127">
                  <c:v>-1.3478226655430164E-2</c:v>
                </c:pt>
                <c:pt idx="128">
                  <c:v>-1.3478226655430164E-2</c:v>
                </c:pt>
                <c:pt idx="129">
                  <c:v>-1.3711007306235326E-2</c:v>
                </c:pt>
                <c:pt idx="130">
                  <c:v>-1.3796292869968391E-2</c:v>
                </c:pt>
                <c:pt idx="131">
                  <c:v>-1.4672598762764659E-2</c:v>
                </c:pt>
                <c:pt idx="132">
                  <c:v>-1.4809104977936263E-2</c:v>
                </c:pt>
                <c:pt idx="133">
                  <c:v>-1.5190799856175833E-2</c:v>
                </c:pt>
                <c:pt idx="134">
                  <c:v>-1.5356401039388901E-2</c:v>
                </c:pt>
                <c:pt idx="135">
                  <c:v>-1.5356401039388901E-2</c:v>
                </c:pt>
                <c:pt idx="136">
                  <c:v>-1.5892572463655771E-2</c:v>
                </c:pt>
                <c:pt idx="137">
                  <c:v>-1.6318979375847635E-2</c:v>
                </c:pt>
                <c:pt idx="138">
                  <c:v>-1.7025515942623196E-2</c:v>
                </c:pt>
                <c:pt idx="139">
                  <c:v>-1.897004929649241E-2</c:v>
                </c:pt>
                <c:pt idx="140">
                  <c:v>-2.0678642259107129E-2</c:v>
                </c:pt>
                <c:pt idx="141">
                  <c:v>-2.0739321225420194E-2</c:v>
                </c:pt>
                <c:pt idx="142">
                  <c:v>-2.0800181212113633E-2</c:v>
                </c:pt>
                <c:pt idx="143">
                  <c:v>-2.138737947717239E-2</c:v>
                </c:pt>
                <c:pt idx="144">
                  <c:v>-2.1481588410846075E-2</c:v>
                </c:pt>
                <c:pt idx="145">
                  <c:v>-2.1607833893742288E-2</c:v>
                </c:pt>
                <c:pt idx="146">
                  <c:v>-2.3077989318665178E-2</c:v>
                </c:pt>
                <c:pt idx="147">
                  <c:v>-2.6255486179999135E-2</c:v>
                </c:pt>
                <c:pt idx="148">
                  <c:v>-2.888403750593907E-2</c:v>
                </c:pt>
                <c:pt idx="149">
                  <c:v>-2.950035102955733E-2</c:v>
                </c:pt>
                <c:pt idx="150">
                  <c:v>-2.950035102955733E-2</c:v>
                </c:pt>
                <c:pt idx="151">
                  <c:v>-3.0168975384999977E-2</c:v>
                </c:pt>
                <c:pt idx="152">
                  <c:v>-3.2734654593588888E-2</c:v>
                </c:pt>
                <c:pt idx="153">
                  <c:v>-3.2824387330951922E-2</c:v>
                </c:pt>
                <c:pt idx="154">
                  <c:v>-3.3049511138523641E-2</c:v>
                </c:pt>
                <c:pt idx="155">
                  <c:v>-3.7246016976076053E-2</c:v>
                </c:pt>
                <c:pt idx="156">
                  <c:v>-4.1060717134680666E-2</c:v>
                </c:pt>
                <c:pt idx="157">
                  <c:v>-4.1800988421863396E-2</c:v>
                </c:pt>
                <c:pt idx="158">
                  <c:v>-4.5917766340216569E-2</c:v>
                </c:pt>
                <c:pt idx="159">
                  <c:v>-7.7590167559871165E-2</c:v>
                </c:pt>
                <c:pt idx="160">
                  <c:v>-8.3154223709829805E-2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BC-4CD0-8760-E64AB657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4400"/>
        <c:axId val="1"/>
      </c:scatterChart>
      <c:valAx>
        <c:axId val="796784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352946266332094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512481177947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440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304029304"/>
          <c:y val="0.93877551020408168"/>
          <c:w val="0.44200244200244199"/>
          <c:h val="0.98866213151927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Cyg - O-C Diagr.</a:t>
            </a:r>
          </a:p>
        </c:rich>
      </c:tx>
      <c:layout>
        <c:manualLayout>
          <c:xMode val="edge"/>
          <c:yMode val="edge"/>
          <c:x val="0.3715220949263502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69558101473"/>
          <c:y val="0.14906854902912253"/>
          <c:w val="0.81833060556464809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B!$H$21:$H$1023</c:f>
              <c:numCache>
                <c:formatCode>General</c:formatCode>
                <c:ptCount val="1003"/>
                <c:pt idx="90">
                  <c:v>6.3600000001315493E-2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B6-4FEE-9DA5-699946DC7F72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Berrington 1994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B!$D$22:$D$49</c:f>
                <c:numCache>
                  <c:formatCode>General</c:formatCode>
                  <c:ptCount val="28"/>
                  <c:pt idx="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B!$I$21:$I$1023</c:f>
              <c:numCache>
                <c:formatCode>General</c:formatCode>
                <c:ptCount val="1003"/>
                <c:pt idx="0">
                  <c:v>0.22560000000157743</c:v>
                </c:pt>
                <c:pt idx="2">
                  <c:v>0.2219199999999546</c:v>
                </c:pt>
                <c:pt idx="3">
                  <c:v>0.23131999999895925</c:v>
                </c:pt>
                <c:pt idx="4">
                  <c:v>0.21791999999913969</c:v>
                </c:pt>
                <c:pt idx="5">
                  <c:v>0.24309999999968568</c:v>
                </c:pt>
                <c:pt idx="6">
                  <c:v>0.22321999999985565</c:v>
                </c:pt>
                <c:pt idx="7">
                  <c:v>0.22327999999833992</c:v>
                </c:pt>
                <c:pt idx="8">
                  <c:v>0.22033999999985099</c:v>
                </c:pt>
                <c:pt idx="9">
                  <c:v>0.22251999999934924</c:v>
                </c:pt>
                <c:pt idx="10">
                  <c:v>0.21958000000086031</c:v>
                </c:pt>
                <c:pt idx="11">
                  <c:v>0.22163999999793305</c:v>
                </c:pt>
                <c:pt idx="12">
                  <c:v>0.21875999999792839</c:v>
                </c:pt>
                <c:pt idx="13">
                  <c:v>0.2227599999987433</c:v>
                </c:pt>
                <c:pt idx="14">
                  <c:v>0.22687999999834574</c:v>
                </c:pt>
                <c:pt idx="15">
                  <c:v>0.22594000000026426</c:v>
                </c:pt>
                <c:pt idx="16">
                  <c:v>0.2209999999977299</c:v>
                </c:pt>
                <c:pt idx="17">
                  <c:v>0.2300599999998667</c:v>
                </c:pt>
                <c:pt idx="18">
                  <c:v>0.22318000000086613</c:v>
                </c:pt>
                <c:pt idx="19">
                  <c:v>0.22747999999774038</c:v>
                </c:pt>
                <c:pt idx="20">
                  <c:v>0.20872000000235857</c:v>
                </c:pt>
                <c:pt idx="21">
                  <c:v>0.21572000000196567</c:v>
                </c:pt>
                <c:pt idx="22">
                  <c:v>0.21889999999984866</c:v>
                </c:pt>
                <c:pt idx="23">
                  <c:v>0.22102000000086264</c:v>
                </c:pt>
                <c:pt idx="24">
                  <c:v>0.22908000000097672</c:v>
                </c:pt>
                <c:pt idx="25">
                  <c:v>0.22113999999965017</c:v>
                </c:pt>
                <c:pt idx="26">
                  <c:v>0.23232000000098196</c:v>
                </c:pt>
                <c:pt idx="27">
                  <c:v>0.22156000000177301</c:v>
                </c:pt>
                <c:pt idx="28">
                  <c:v>0.22497999999905005</c:v>
                </c:pt>
                <c:pt idx="29">
                  <c:v>0.22316000000137137</c:v>
                </c:pt>
                <c:pt idx="30">
                  <c:v>0.21640000000115833</c:v>
                </c:pt>
                <c:pt idx="31">
                  <c:v>0.23312000000078115</c:v>
                </c:pt>
                <c:pt idx="32">
                  <c:v>0.2265399999996589</c:v>
                </c:pt>
                <c:pt idx="33">
                  <c:v>0.22884000000158267</c:v>
                </c:pt>
                <c:pt idx="34">
                  <c:v>0.21696000000156346</c:v>
                </c:pt>
                <c:pt idx="35">
                  <c:v>0.21901999999863619</c:v>
                </c:pt>
                <c:pt idx="36">
                  <c:v>0.23237999999946624</c:v>
                </c:pt>
                <c:pt idx="37">
                  <c:v>0.21168000000034226</c:v>
                </c:pt>
                <c:pt idx="38">
                  <c:v>0.21092000000135158</c:v>
                </c:pt>
                <c:pt idx="39">
                  <c:v>0.21709999999802676</c:v>
                </c:pt>
                <c:pt idx="40">
                  <c:v>0.2114000000001397</c:v>
                </c:pt>
                <c:pt idx="41">
                  <c:v>0.23169999999845459</c:v>
                </c:pt>
                <c:pt idx="42">
                  <c:v>0.21977999999762687</c:v>
                </c:pt>
                <c:pt idx="43">
                  <c:v>0.22189999999864085</c:v>
                </c:pt>
                <c:pt idx="44">
                  <c:v>0.21908000000075845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B6-4FEE-9DA5-699946DC7F72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B!$D$21:$D$49</c:f>
                <c:numCache>
                  <c:formatCode>General</c:formatCode>
                  <c:ptCount val="2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B!$D$21:$D$49</c:f>
                <c:numCache>
                  <c:formatCode>General</c:formatCode>
                  <c:ptCount val="2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B!$J$21:$J$1023</c:f>
              <c:numCache>
                <c:formatCode>General</c:formatCode>
                <c:ptCount val="1003"/>
                <c:pt idx="73">
                  <c:v>-5.3599999999278225E-2</c:v>
                </c:pt>
                <c:pt idx="76">
                  <c:v>-1.9200000002456363E-2</c:v>
                </c:pt>
                <c:pt idx="79">
                  <c:v>-3.080000000045402E-2</c:v>
                </c:pt>
                <c:pt idx="85">
                  <c:v>5.2400000000488944E-2</c:v>
                </c:pt>
                <c:pt idx="89">
                  <c:v>6.1300000001210719E-2</c:v>
                </c:pt>
                <c:pt idx="93">
                  <c:v>0.10854000000108499</c:v>
                </c:pt>
                <c:pt idx="105">
                  <c:v>0.12963999999919906</c:v>
                </c:pt>
                <c:pt idx="110">
                  <c:v>0.14744000000064261</c:v>
                </c:pt>
                <c:pt idx="111">
                  <c:v>0.14974000000074739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B6-4FEE-9DA5-699946DC7F72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AAVSO 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B!$K$21:$K$1023</c:f>
              <c:numCache>
                <c:formatCode>General</c:formatCode>
                <c:ptCount val="1003"/>
                <c:pt idx="96">
                  <c:v>9.2640000002575107E-2</c:v>
                </c:pt>
                <c:pt idx="98">
                  <c:v>0.12563999999838416</c:v>
                </c:pt>
                <c:pt idx="100">
                  <c:v>0.11435999999957858</c:v>
                </c:pt>
                <c:pt idx="101">
                  <c:v>0.10748000000603497</c:v>
                </c:pt>
                <c:pt idx="102">
                  <c:v>0.12448000000586035</c:v>
                </c:pt>
                <c:pt idx="109">
                  <c:v>0.13464000000385568</c:v>
                </c:pt>
                <c:pt idx="113">
                  <c:v>0.1425600000002305</c:v>
                </c:pt>
                <c:pt idx="114">
                  <c:v>0.13197999999829335</c:v>
                </c:pt>
                <c:pt idx="115">
                  <c:v>0.12870000000111759</c:v>
                </c:pt>
                <c:pt idx="116">
                  <c:v>0.13081999999849359</c:v>
                </c:pt>
                <c:pt idx="126">
                  <c:v>0.14823999999498483</c:v>
                </c:pt>
                <c:pt idx="127">
                  <c:v>0.17623999999341322</c:v>
                </c:pt>
                <c:pt idx="137">
                  <c:v>0.19324000000051456</c:v>
                </c:pt>
                <c:pt idx="140">
                  <c:v>0.19538000000466127</c:v>
                </c:pt>
                <c:pt idx="141">
                  <c:v>0.19350000000122236</c:v>
                </c:pt>
                <c:pt idx="146">
                  <c:v>0.20099999999365536</c:v>
                </c:pt>
                <c:pt idx="148">
                  <c:v>0.19266000000061467</c:v>
                </c:pt>
                <c:pt idx="149">
                  <c:v>0.20565999999962514</c:v>
                </c:pt>
                <c:pt idx="154">
                  <c:v>0.21727999999711756</c:v>
                </c:pt>
                <c:pt idx="155">
                  <c:v>0.20570000000589062</c:v>
                </c:pt>
                <c:pt idx="156">
                  <c:v>0.21384000000398373</c:v>
                </c:pt>
                <c:pt idx="161">
                  <c:v>0.22376000000076601</c:v>
                </c:pt>
                <c:pt idx="162">
                  <c:v>0.24526000000332715</c:v>
                </c:pt>
                <c:pt idx="164">
                  <c:v>0.24491999999736436</c:v>
                </c:pt>
                <c:pt idx="165">
                  <c:v>0.23803999999654479</c:v>
                </c:pt>
                <c:pt idx="166">
                  <c:v>0.22218000000430038</c:v>
                </c:pt>
                <c:pt idx="168">
                  <c:v>0.20060000000376021</c:v>
                </c:pt>
                <c:pt idx="171">
                  <c:v>0.2366600000023027</c:v>
                </c:pt>
                <c:pt idx="174">
                  <c:v>0.26652000000467524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B6-4FEE-9DA5-699946DC7F72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B!$L$21:$L$1023</c:f>
              <c:numCache>
                <c:formatCode>General</c:formatCode>
                <c:ptCount val="1003"/>
                <c:pt idx="71">
                  <c:v>-5.7039999999688007E-2</c:v>
                </c:pt>
                <c:pt idx="72">
                  <c:v>-6.2919999996665865E-2</c:v>
                </c:pt>
                <c:pt idx="74">
                  <c:v>-4.5080000003508758E-2</c:v>
                </c:pt>
                <c:pt idx="77">
                  <c:v>-1.9160000003466848E-2</c:v>
                </c:pt>
                <c:pt idx="80">
                  <c:v>-3.0240000000048894E-2</c:v>
                </c:pt>
                <c:pt idx="184">
                  <c:v>0.30582000000140397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B6-4FEE-9DA5-699946DC7F72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B!$M$21:$M$1023</c:f>
              <c:numCache>
                <c:formatCode>General</c:formatCode>
                <c:ptCount val="1003"/>
                <c:pt idx="83">
                  <c:v>1.2060000000928994E-2</c:v>
                </c:pt>
                <c:pt idx="86">
                  <c:v>5.1559999999881256E-2</c:v>
                </c:pt>
                <c:pt idx="87">
                  <c:v>5.3280000000086147E-2</c:v>
                </c:pt>
                <c:pt idx="88">
                  <c:v>6.7060000001220033E-2</c:v>
                </c:pt>
                <c:pt idx="91">
                  <c:v>5.5779999995138496E-2</c:v>
                </c:pt>
                <c:pt idx="92">
                  <c:v>9.7060000000055879E-2</c:v>
                </c:pt>
                <c:pt idx="94">
                  <c:v>0.1197600000014063</c:v>
                </c:pt>
                <c:pt idx="95">
                  <c:v>0.12240000000019791</c:v>
                </c:pt>
                <c:pt idx="99">
                  <c:v>0.11481999999523396</c:v>
                </c:pt>
                <c:pt idx="103">
                  <c:v>0.11153999999805819</c:v>
                </c:pt>
                <c:pt idx="104">
                  <c:v>0.12154000000009546</c:v>
                </c:pt>
                <c:pt idx="106">
                  <c:v>0.13474000000132946</c:v>
                </c:pt>
                <c:pt idx="107">
                  <c:v>0.12988000000041211</c:v>
                </c:pt>
                <c:pt idx="108">
                  <c:v>0.12617999999929452</c:v>
                </c:pt>
                <c:pt idx="112">
                  <c:v>0.15108000000327593</c:v>
                </c:pt>
                <c:pt idx="117">
                  <c:v>0.15187999999761814</c:v>
                </c:pt>
                <c:pt idx="118">
                  <c:v>0.1548800000018673</c:v>
                </c:pt>
                <c:pt idx="120">
                  <c:v>0.16507999999885214</c:v>
                </c:pt>
                <c:pt idx="121">
                  <c:v>0.16180000000167638</c:v>
                </c:pt>
                <c:pt idx="128">
                  <c:v>0.18430000000080327</c:v>
                </c:pt>
                <c:pt idx="129">
                  <c:v>0.18943999999464722</c:v>
                </c:pt>
                <c:pt idx="130">
                  <c:v>0.2034399999974994</c:v>
                </c:pt>
                <c:pt idx="131">
                  <c:v>0.18608000000676839</c:v>
                </c:pt>
                <c:pt idx="132">
                  <c:v>0.18692000000010012</c:v>
                </c:pt>
                <c:pt idx="133">
                  <c:v>0.19222000000445405</c:v>
                </c:pt>
                <c:pt idx="134">
                  <c:v>0.18033999999897787</c:v>
                </c:pt>
                <c:pt idx="135">
                  <c:v>0.18533999999635853</c:v>
                </c:pt>
                <c:pt idx="136">
                  <c:v>0.19357999999920139</c:v>
                </c:pt>
                <c:pt idx="138">
                  <c:v>0.21142000000691041</c:v>
                </c:pt>
                <c:pt idx="143">
                  <c:v>0.2109199999977136</c:v>
                </c:pt>
                <c:pt idx="144">
                  <c:v>0.20846000000165077</c:v>
                </c:pt>
                <c:pt idx="147">
                  <c:v>0.21218000000226311</c:v>
                </c:pt>
                <c:pt idx="150">
                  <c:v>0.2142600000006496</c:v>
                </c:pt>
                <c:pt idx="151">
                  <c:v>0.22626000000309432</c:v>
                </c:pt>
                <c:pt idx="152">
                  <c:v>0.20510000000649597</c:v>
                </c:pt>
                <c:pt idx="157">
                  <c:v>0.21532000000297558</c:v>
                </c:pt>
                <c:pt idx="158">
                  <c:v>0.2303200000023935</c:v>
                </c:pt>
                <c:pt idx="159">
                  <c:v>0.20982000000367407</c:v>
                </c:pt>
                <c:pt idx="160">
                  <c:v>0.19196000000374625</c:v>
                </c:pt>
                <c:pt idx="163">
                  <c:v>0.23479999999835854</c:v>
                </c:pt>
                <c:pt idx="167">
                  <c:v>0.22735999999713385</c:v>
                </c:pt>
                <c:pt idx="169">
                  <c:v>0.2393000000010943</c:v>
                </c:pt>
                <c:pt idx="170">
                  <c:v>0.2456400000010035</c:v>
                </c:pt>
                <c:pt idx="172">
                  <c:v>0.23156000000744825</c:v>
                </c:pt>
                <c:pt idx="173">
                  <c:v>0.24856000000727363</c:v>
                </c:pt>
                <c:pt idx="175">
                  <c:v>0.25806000000011409</c:v>
                </c:pt>
                <c:pt idx="176">
                  <c:v>-0.6856077800039202</c:v>
                </c:pt>
                <c:pt idx="177">
                  <c:v>0.24617999999463791</c:v>
                </c:pt>
                <c:pt idx="178">
                  <c:v>-0.55127833000005921</c:v>
                </c:pt>
                <c:pt idx="179">
                  <c:v>0.24448000000120373</c:v>
                </c:pt>
                <c:pt idx="180">
                  <c:v>0.24581999999645632</c:v>
                </c:pt>
                <c:pt idx="181">
                  <c:v>0.26031999999395339</c:v>
                </c:pt>
                <c:pt idx="183">
                  <c:v>0.27065999999467749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B6-4FEE-9DA5-699946DC7F72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B!$N$21:$N$1023</c:f>
              <c:numCache>
                <c:formatCode>General</c:formatCode>
                <c:ptCount val="1003"/>
                <c:pt idx="1">
                  <c:v>1.0591300000014598</c:v>
                </c:pt>
                <c:pt idx="2">
                  <c:v>0.2219199999999546</c:v>
                </c:pt>
                <c:pt idx="63">
                  <c:v>-0.20693999999639345</c:v>
                </c:pt>
                <c:pt idx="64">
                  <c:v>-0.92351000000053318</c:v>
                </c:pt>
                <c:pt idx="75">
                  <c:v>-2.6739999993878882E-2</c:v>
                </c:pt>
                <c:pt idx="78">
                  <c:v>-1.5619999998307321E-2</c:v>
                </c:pt>
                <c:pt idx="81">
                  <c:v>0</c:v>
                </c:pt>
                <c:pt idx="82">
                  <c:v>2.8800000000046566E-3</c:v>
                </c:pt>
                <c:pt idx="84">
                  <c:v>1.2060000000928994E-2</c:v>
                </c:pt>
                <c:pt idx="97">
                  <c:v>0.11463999999978114</c:v>
                </c:pt>
                <c:pt idx="119">
                  <c:v>0.16240000000107102</c:v>
                </c:pt>
                <c:pt idx="122">
                  <c:v>0.1599999999962165</c:v>
                </c:pt>
                <c:pt idx="123">
                  <c:v>0.16300000000046566</c:v>
                </c:pt>
                <c:pt idx="124">
                  <c:v>0.16799999999784632</c:v>
                </c:pt>
                <c:pt idx="125">
                  <c:v>0.16999999999825377</c:v>
                </c:pt>
                <c:pt idx="139">
                  <c:v>0.18995999999606283</c:v>
                </c:pt>
                <c:pt idx="142">
                  <c:v>0.20007999999506865</c:v>
                </c:pt>
                <c:pt idx="145">
                  <c:v>0.20376000000396743</c:v>
                </c:pt>
                <c:pt idx="153">
                  <c:v>0.2143999999971129</c:v>
                </c:pt>
                <c:pt idx="182">
                  <c:v>0.27216000000044005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B6-4FEE-9DA5-699946DC7F72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B!$O$21:$O$1023</c:f>
              <c:numCache>
                <c:formatCode>General</c:formatCode>
                <c:ptCount val="1003"/>
                <c:pt idx="154">
                  <c:v>0.21181103483352562</c:v>
                </c:pt>
                <c:pt idx="155">
                  <c:v>0.21230202940531384</c:v>
                </c:pt>
                <c:pt idx="156">
                  <c:v>0.21363472895731045</c:v>
                </c:pt>
                <c:pt idx="157">
                  <c:v>0.21419586561078272</c:v>
                </c:pt>
                <c:pt idx="158">
                  <c:v>0.21419586561078272</c:v>
                </c:pt>
                <c:pt idx="159">
                  <c:v>0.21594941765288353</c:v>
                </c:pt>
                <c:pt idx="160">
                  <c:v>0.21728211720488014</c:v>
                </c:pt>
                <c:pt idx="161">
                  <c:v>0.21938637965540111</c:v>
                </c:pt>
                <c:pt idx="162">
                  <c:v>0.22464703578170353</c:v>
                </c:pt>
                <c:pt idx="163">
                  <c:v>0.22878541860106144</c:v>
                </c:pt>
                <c:pt idx="164">
                  <c:v>0.22892570276442953</c:v>
                </c:pt>
                <c:pt idx="165">
                  <c:v>0.22906598692779756</c:v>
                </c:pt>
                <c:pt idx="166">
                  <c:v>0.23039868647979417</c:v>
                </c:pt>
                <c:pt idx="167">
                  <c:v>0.2306091127248463</c:v>
                </c:pt>
                <c:pt idx="168">
                  <c:v>0.23088968105158242</c:v>
                </c:pt>
                <c:pt idx="169">
                  <c:v>0.23404607472736388</c:v>
                </c:pt>
                <c:pt idx="170">
                  <c:v>0.24028871999724274</c:v>
                </c:pt>
                <c:pt idx="171">
                  <c:v>0.24498823947007292</c:v>
                </c:pt>
                <c:pt idx="172">
                  <c:v>0.24604037069533341</c:v>
                </c:pt>
                <c:pt idx="173">
                  <c:v>0.24604037069533341</c:v>
                </c:pt>
                <c:pt idx="174">
                  <c:v>0.24716264400227789</c:v>
                </c:pt>
                <c:pt idx="175">
                  <c:v>0.2513010268216358</c:v>
                </c:pt>
                <c:pt idx="176">
                  <c:v>0.25144131098500389</c:v>
                </c:pt>
                <c:pt idx="177">
                  <c:v>0.25144131098500389</c:v>
                </c:pt>
                <c:pt idx="178">
                  <c:v>0.25179202139342405</c:v>
                </c:pt>
                <c:pt idx="179">
                  <c:v>0.25179202139342405</c:v>
                </c:pt>
                <c:pt idx="180">
                  <c:v>0.25803466666330294</c:v>
                </c:pt>
                <c:pt idx="181">
                  <c:v>0.26329532278960532</c:v>
                </c:pt>
                <c:pt idx="182">
                  <c:v>0.26427731193318182</c:v>
                </c:pt>
                <c:pt idx="183">
                  <c:v>0.26953796805948421</c:v>
                </c:pt>
                <c:pt idx="184">
                  <c:v>0.30257488853266346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B6-4FEE-9DA5-699946DC7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6528"/>
        <c:axId val="1"/>
      </c:scatterChart>
      <c:valAx>
        <c:axId val="796776528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4582651391161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1000"/>
        <c:minorUnit val="2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6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003273322422259E-2"/>
          <c:y val="0.91925465838509313"/>
          <c:w val="0.99345335515548283"/>
          <c:h val="0.981366459627329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Cyg - O-C Diagr.</a:t>
            </a:r>
          </a:p>
        </c:rich>
      </c:tx>
      <c:layout>
        <c:manualLayout>
          <c:xMode val="edge"/>
          <c:yMode val="edge"/>
          <c:x val="0.3883360028076148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8799195411959"/>
          <c:y val="0.14860681114551083"/>
          <c:w val="0.837838419773529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B!$H$21:$H$1023</c:f>
              <c:numCache>
                <c:formatCode>General</c:formatCode>
                <c:ptCount val="1003"/>
                <c:pt idx="90">
                  <c:v>6.3600000001315493E-2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E9-460D-965D-B5991FF4B2A3}"/>
            </c:ext>
          </c:extLst>
        </c:ser>
        <c:ser>
          <c:idx val="1"/>
          <c:order val="1"/>
          <c:tx>
            <c:strRef>
              <c:f>B!$I$20</c:f>
              <c:strCache>
                <c:ptCount val="1"/>
                <c:pt idx="0">
                  <c:v>Berrington 1994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B!$D$22:$D$49</c:f>
                <c:numCache>
                  <c:formatCode>General</c:formatCode>
                  <c:ptCount val="28"/>
                  <c:pt idx="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B!$I$21:$I$1023</c:f>
              <c:numCache>
                <c:formatCode>General</c:formatCode>
                <c:ptCount val="1003"/>
                <c:pt idx="0">
                  <c:v>0.22560000000157743</c:v>
                </c:pt>
                <c:pt idx="2">
                  <c:v>0.2219199999999546</c:v>
                </c:pt>
                <c:pt idx="3">
                  <c:v>0.23131999999895925</c:v>
                </c:pt>
                <c:pt idx="4">
                  <c:v>0.21791999999913969</c:v>
                </c:pt>
                <c:pt idx="5">
                  <c:v>0.24309999999968568</c:v>
                </c:pt>
                <c:pt idx="6">
                  <c:v>0.22321999999985565</c:v>
                </c:pt>
                <c:pt idx="7">
                  <c:v>0.22327999999833992</c:v>
                </c:pt>
                <c:pt idx="8">
                  <c:v>0.22033999999985099</c:v>
                </c:pt>
                <c:pt idx="9">
                  <c:v>0.22251999999934924</c:v>
                </c:pt>
                <c:pt idx="10">
                  <c:v>0.21958000000086031</c:v>
                </c:pt>
                <c:pt idx="11">
                  <c:v>0.22163999999793305</c:v>
                </c:pt>
                <c:pt idx="12">
                  <c:v>0.21875999999792839</c:v>
                </c:pt>
                <c:pt idx="13">
                  <c:v>0.2227599999987433</c:v>
                </c:pt>
                <c:pt idx="14">
                  <c:v>0.22687999999834574</c:v>
                </c:pt>
                <c:pt idx="15">
                  <c:v>0.22594000000026426</c:v>
                </c:pt>
                <c:pt idx="16">
                  <c:v>0.2209999999977299</c:v>
                </c:pt>
                <c:pt idx="17">
                  <c:v>0.2300599999998667</c:v>
                </c:pt>
                <c:pt idx="18">
                  <c:v>0.22318000000086613</c:v>
                </c:pt>
                <c:pt idx="19">
                  <c:v>0.22747999999774038</c:v>
                </c:pt>
                <c:pt idx="20">
                  <c:v>0.20872000000235857</c:v>
                </c:pt>
                <c:pt idx="21">
                  <c:v>0.21572000000196567</c:v>
                </c:pt>
                <c:pt idx="22">
                  <c:v>0.21889999999984866</c:v>
                </c:pt>
                <c:pt idx="23">
                  <c:v>0.22102000000086264</c:v>
                </c:pt>
                <c:pt idx="24">
                  <c:v>0.22908000000097672</c:v>
                </c:pt>
                <c:pt idx="25">
                  <c:v>0.22113999999965017</c:v>
                </c:pt>
                <c:pt idx="26">
                  <c:v>0.23232000000098196</c:v>
                </c:pt>
                <c:pt idx="27">
                  <c:v>0.22156000000177301</c:v>
                </c:pt>
                <c:pt idx="28">
                  <c:v>0.22497999999905005</c:v>
                </c:pt>
                <c:pt idx="29">
                  <c:v>0.22316000000137137</c:v>
                </c:pt>
                <c:pt idx="30">
                  <c:v>0.21640000000115833</c:v>
                </c:pt>
                <c:pt idx="31">
                  <c:v>0.23312000000078115</c:v>
                </c:pt>
                <c:pt idx="32">
                  <c:v>0.2265399999996589</c:v>
                </c:pt>
                <c:pt idx="33">
                  <c:v>0.22884000000158267</c:v>
                </c:pt>
                <c:pt idx="34">
                  <c:v>0.21696000000156346</c:v>
                </c:pt>
                <c:pt idx="35">
                  <c:v>0.21901999999863619</c:v>
                </c:pt>
                <c:pt idx="36">
                  <c:v>0.23237999999946624</c:v>
                </c:pt>
                <c:pt idx="37">
                  <c:v>0.21168000000034226</c:v>
                </c:pt>
                <c:pt idx="38">
                  <c:v>0.21092000000135158</c:v>
                </c:pt>
                <c:pt idx="39">
                  <c:v>0.21709999999802676</c:v>
                </c:pt>
                <c:pt idx="40">
                  <c:v>0.2114000000001397</c:v>
                </c:pt>
                <c:pt idx="41">
                  <c:v>0.23169999999845459</c:v>
                </c:pt>
                <c:pt idx="42">
                  <c:v>0.21977999999762687</c:v>
                </c:pt>
                <c:pt idx="43">
                  <c:v>0.22189999999864085</c:v>
                </c:pt>
                <c:pt idx="44">
                  <c:v>0.21908000000075845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E9-460D-965D-B5991FF4B2A3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Mallama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B!$D$21:$D$49</c:f>
                <c:numCache>
                  <c:formatCode>General</c:formatCode>
                  <c:ptCount val="2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B!$D$21:$D$49</c:f>
                <c:numCache>
                  <c:formatCode>General</c:formatCode>
                  <c:ptCount val="2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B!$J$21:$J$1023</c:f>
              <c:numCache>
                <c:formatCode>General</c:formatCode>
                <c:ptCount val="1003"/>
                <c:pt idx="73">
                  <c:v>-5.3599999999278225E-2</c:v>
                </c:pt>
                <c:pt idx="76">
                  <c:v>-1.9200000002456363E-2</c:v>
                </c:pt>
                <c:pt idx="79">
                  <c:v>-3.080000000045402E-2</c:v>
                </c:pt>
                <c:pt idx="85">
                  <c:v>5.2400000000488944E-2</c:v>
                </c:pt>
                <c:pt idx="89">
                  <c:v>6.1300000001210719E-2</c:v>
                </c:pt>
                <c:pt idx="93">
                  <c:v>0.10854000000108499</c:v>
                </c:pt>
                <c:pt idx="105">
                  <c:v>0.12963999999919906</c:v>
                </c:pt>
                <c:pt idx="110">
                  <c:v>0.14744000000064261</c:v>
                </c:pt>
                <c:pt idx="111">
                  <c:v>0.14974000000074739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E9-460D-965D-B5991FF4B2A3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AAVSO 2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B!$K$21:$K$1023</c:f>
              <c:numCache>
                <c:formatCode>General</c:formatCode>
                <c:ptCount val="1003"/>
                <c:pt idx="96">
                  <c:v>9.2640000002575107E-2</c:v>
                </c:pt>
                <c:pt idx="98">
                  <c:v>0.12563999999838416</c:v>
                </c:pt>
                <c:pt idx="100">
                  <c:v>0.11435999999957858</c:v>
                </c:pt>
                <c:pt idx="101">
                  <c:v>0.10748000000603497</c:v>
                </c:pt>
                <c:pt idx="102">
                  <c:v>0.12448000000586035</c:v>
                </c:pt>
                <c:pt idx="109">
                  <c:v>0.13464000000385568</c:v>
                </c:pt>
                <c:pt idx="113">
                  <c:v>0.1425600000002305</c:v>
                </c:pt>
                <c:pt idx="114">
                  <c:v>0.13197999999829335</c:v>
                </c:pt>
                <c:pt idx="115">
                  <c:v>0.12870000000111759</c:v>
                </c:pt>
                <c:pt idx="116">
                  <c:v>0.13081999999849359</c:v>
                </c:pt>
                <c:pt idx="126">
                  <c:v>0.14823999999498483</c:v>
                </c:pt>
                <c:pt idx="127">
                  <c:v>0.17623999999341322</c:v>
                </c:pt>
                <c:pt idx="137">
                  <c:v>0.19324000000051456</c:v>
                </c:pt>
                <c:pt idx="140">
                  <c:v>0.19538000000466127</c:v>
                </c:pt>
                <c:pt idx="141">
                  <c:v>0.19350000000122236</c:v>
                </c:pt>
                <c:pt idx="146">
                  <c:v>0.20099999999365536</c:v>
                </c:pt>
                <c:pt idx="148">
                  <c:v>0.19266000000061467</c:v>
                </c:pt>
                <c:pt idx="149">
                  <c:v>0.20565999999962514</c:v>
                </c:pt>
                <c:pt idx="154">
                  <c:v>0.21727999999711756</c:v>
                </c:pt>
                <c:pt idx="155">
                  <c:v>0.20570000000589062</c:v>
                </c:pt>
                <c:pt idx="156">
                  <c:v>0.21384000000398373</c:v>
                </c:pt>
                <c:pt idx="161">
                  <c:v>0.22376000000076601</c:v>
                </c:pt>
                <c:pt idx="162">
                  <c:v>0.24526000000332715</c:v>
                </c:pt>
                <c:pt idx="164">
                  <c:v>0.24491999999736436</c:v>
                </c:pt>
                <c:pt idx="165">
                  <c:v>0.23803999999654479</c:v>
                </c:pt>
                <c:pt idx="166">
                  <c:v>0.22218000000430038</c:v>
                </c:pt>
                <c:pt idx="168">
                  <c:v>0.20060000000376021</c:v>
                </c:pt>
                <c:pt idx="171">
                  <c:v>0.2366600000023027</c:v>
                </c:pt>
                <c:pt idx="174">
                  <c:v>0.26652000000467524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E9-460D-965D-B5991FF4B2A3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B!$L$21:$L$1023</c:f>
              <c:numCache>
                <c:formatCode>General</c:formatCode>
                <c:ptCount val="1003"/>
                <c:pt idx="71">
                  <c:v>-5.7039999999688007E-2</c:v>
                </c:pt>
                <c:pt idx="72">
                  <c:v>-6.2919999996665865E-2</c:v>
                </c:pt>
                <c:pt idx="74">
                  <c:v>-4.5080000003508758E-2</c:v>
                </c:pt>
                <c:pt idx="77">
                  <c:v>-1.9160000003466848E-2</c:v>
                </c:pt>
                <c:pt idx="80">
                  <c:v>-3.0240000000048894E-2</c:v>
                </c:pt>
                <c:pt idx="184">
                  <c:v>0.30582000000140397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E9-460D-965D-B5991FF4B2A3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B!$M$21:$M$1023</c:f>
              <c:numCache>
                <c:formatCode>General</c:formatCode>
                <c:ptCount val="1003"/>
                <c:pt idx="83">
                  <c:v>1.2060000000928994E-2</c:v>
                </c:pt>
                <c:pt idx="86">
                  <c:v>5.1559999999881256E-2</c:v>
                </c:pt>
                <c:pt idx="87">
                  <c:v>5.3280000000086147E-2</c:v>
                </c:pt>
                <c:pt idx="88">
                  <c:v>6.7060000001220033E-2</c:v>
                </c:pt>
                <c:pt idx="91">
                  <c:v>5.5779999995138496E-2</c:v>
                </c:pt>
                <c:pt idx="92">
                  <c:v>9.7060000000055879E-2</c:v>
                </c:pt>
                <c:pt idx="94">
                  <c:v>0.1197600000014063</c:v>
                </c:pt>
                <c:pt idx="95">
                  <c:v>0.12240000000019791</c:v>
                </c:pt>
                <c:pt idx="99">
                  <c:v>0.11481999999523396</c:v>
                </c:pt>
                <c:pt idx="103">
                  <c:v>0.11153999999805819</c:v>
                </c:pt>
                <c:pt idx="104">
                  <c:v>0.12154000000009546</c:v>
                </c:pt>
                <c:pt idx="106">
                  <c:v>0.13474000000132946</c:v>
                </c:pt>
                <c:pt idx="107">
                  <c:v>0.12988000000041211</c:v>
                </c:pt>
                <c:pt idx="108">
                  <c:v>0.12617999999929452</c:v>
                </c:pt>
                <c:pt idx="112">
                  <c:v>0.15108000000327593</c:v>
                </c:pt>
                <c:pt idx="117">
                  <c:v>0.15187999999761814</c:v>
                </c:pt>
                <c:pt idx="118">
                  <c:v>0.1548800000018673</c:v>
                </c:pt>
                <c:pt idx="120">
                  <c:v>0.16507999999885214</c:v>
                </c:pt>
                <c:pt idx="121">
                  <c:v>0.16180000000167638</c:v>
                </c:pt>
                <c:pt idx="128">
                  <c:v>0.18430000000080327</c:v>
                </c:pt>
                <c:pt idx="129">
                  <c:v>0.18943999999464722</c:v>
                </c:pt>
                <c:pt idx="130">
                  <c:v>0.2034399999974994</c:v>
                </c:pt>
                <c:pt idx="131">
                  <c:v>0.18608000000676839</c:v>
                </c:pt>
                <c:pt idx="132">
                  <c:v>0.18692000000010012</c:v>
                </c:pt>
                <c:pt idx="133">
                  <c:v>0.19222000000445405</c:v>
                </c:pt>
                <c:pt idx="134">
                  <c:v>0.18033999999897787</c:v>
                </c:pt>
                <c:pt idx="135">
                  <c:v>0.18533999999635853</c:v>
                </c:pt>
                <c:pt idx="136">
                  <c:v>0.19357999999920139</c:v>
                </c:pt>
                <c:pt idx="138">
                  <c:v>0.21142000000691041</c:v>
                </c:pt>
                <c:pt idx="143">
                  <c:v>0.2109199999977136</c:v>
                </c:pt>
                <c:pt idx="144">
                  <c:v>0.20846000000165077</c:v>
                </c:pt>
                <c:pt idx="147">
                  <c:v>0.21218000000226311</c:v>
                </c:pt>
                <c:pt idx="150">
                  <c:v>0.2142600000006496</c:v>
                </c:pt>
                <c:pt idx="151">
                  <c:v>0.22626000000309432</c:v>
                </c:pt>
                <c:pt idx="152">
                  <c:v>0.20510000000649597</c:v>
                </c:pt>
                <c:pt idx="157">
                  <c:v>0.21532000000297558</c:v>
                </c:pt>
                <c:pt idx="158">
                  <c:v>0.2303200000023935</c:v>
                </c:pt>
                <c:pt idx="159">
                  <c:v>0.20982000000367407</c:v>
                </c:pt>
                <c:pt idx="160">
                  <c:v>0.19196000000374625</c:v>
                </c:pt>
                <c:pt idx="163">
                  <c:v>0.23479999999835854</c:v>
                </c:pt>
                <c:pt idx="167">
                  <c:v>0.22735999999713385</c:v>
                </c:pt>
                <c:pt idx="169">
                  <c:v>0.2393000000010943</c:v>
                </c:pt>
                <c:pt idx="170">
                  <c:v>0.2456400000010035</c:v>
                </c:pt>
                <c:pt idx="172">
                  <c:v>0.23156000000744825</c:v>
                </c:pt>
                <c:pt idx="173">
                  <c:v>0.24856000000727363</c:v>
                </c:pt>
                <c:pt idx="175">
                  <c:v>0.25806000000011409</c:v>
                </c:pt>
                <c:pt idx="176">
                  <c:v>-0.6856077800039202</c:v>
                </c:pt>
                <c:pt idx="177">
                  <c:v>0.24617999999463791</c:v>
                </c:pt>
                <c:pt idx="178">
                  <c:v>-0.55127833000005921</c:v>
                </c:pt>
                <c:pt idx="179">
                  <c:v>0.24448000000120373</c:v>
                </c:pt>
                <c:pt idx="180">
                  <c:v>0.24581999999645632</c:v>
                </c:pt>
                <c:pt idx="181">
                  <c:v>0.26031999999395339</c:v>
                </c:pt>
                <c:pt idx="183">
                  <c:v>0.27065999999467749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E9-460D-965D-B5991FF4B2A3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B!$N$21:$N$1023</c:f>
              <c:numCache>
                <c:formatCode>General</c:formatCode>
                <c:ptCount val="1003"/>
                <c:pt idx="1">
                  <c:v>1.0591300000014598</c:v>
                </c:pt>
                <c:pt idx="2">
                  <c:v>0.2219199999999546</c:v>
                </c:pt>
                <c:pt idx="63">
                  <c:v>-0.20693999999639345</c:v>
                </c:pt>
                <c:pt idx="64">
                  <c:v>-0.92351000000053318</c:v>
                </c:pt>
                <c:pt idx="75">
                  <c:v>-2.6739999993878882E-2</c:v>
                </c:pt>
                <c:pt idx="78">
                  <c:v>-1.5619999998307321E-2</c:v>
                </c:pt>
                <c:pt idx="81">
                  <c:v>0</c:v>
                </c:pt>
                <c:pt idx="82">
                  <c:v>2.8800000000046566E-3</c:v>
                </c:pt>
                <c:pt idx="84">
                  <c:v>1.2060000000928994E-2</c:v>
                </c:pt>
                <c:pt idx="97">
                  <c:v>0.11463999999978114</c:v>
                </c:pt>
                <c:pt idx="119">
                  <c:v>0.16240000000107102</c:v>
                </c:pt>
                <c:pt idx="122">
                  <c:v>0.1599999999962165</c:v>
                </c:pt>
                <c:pt idx="123">
                  <c:v>0.16300000000046566</c:v>
                </c:pt>
                <c:pt idx="124">
                  <c:v>0.16799999999784632</c:v>
                </c:pt>
                <c:pt idx="125">
                  <c:v>0.16999999999825377</c:v>
                </c:pt>
                <c:pt idx="139">
                  <c:v>0.18995999999606283</c:v>
                </c:pt>
                <c:pt idx="142">
                  <c:v>0.20007999999506865</c:v>
                </c:pt>
                <c:pt idx="145">
                  <c:v>0.20376000000396743</c:v>
                </c:pt>
                <c:pt idx="153">
                  <c:v>0.2143999999971129</c:v>
                </c:pt>
                <c:pt idx="182">
                  <c:v>0.27216000000044005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E9-460D-965D-B5991FF4B2A3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B!$O$21:$O$1023</c:f>
              <c:numCache>
                <c:formatCode>General</c:formatCode>
                <c:ptCount val="1003"/>
                <c:pt idx="154">
                  <c:v>0.21181103483352562</c:v>
                </c:pt>
                <c:pt idx="155">
                  <c:v>0.21230202940531384</c:v>
                </c:pt>
                <c:pt idx="156">
                  <c:v>0.21363472895731045</c:v>
                </c:pt>
                <c:pt idx="157">
                  <c:v>0.21419586561078272</c:v>
                </c:pt>
                <c:pt idx="158">
                  <c:v>0.21419586561078272</c:v>
                </c:pt>
                <c:pt idx="159">
                  <c:v>0.21594941765288353</c:v>
                </c:pt>
                <c:pt idx="160">
                  <c:v>0.21728211720488014</c:v>
                </c:pt>
                <c:pt idx="161">
                  <c:v>0.21938637965540111</c:v>
                </c:pt>
                <c:pt idx="162">
                  <c:v>0.22464703578170353</c:v>
                </c:pt>
                <c:pt idx="163">
                  <c:v>0.22878541860106144</c:v>
                </c:pt>
                <c:pt idx="164">
                  <c:v>0.22892570276442953</c:v>
                </c:pt>
                <c:pt idx="165">
                  <c:v>0.22906598692779756</c:v>
                </c:pt>
                <c:pt idx="166">
                  <c:v>0.23039868647979417</c:v>
                </c:pt>
                <c:pt idx="167">
                  <c:v>0.2306091127248463</c:v>
                </c:pt>
                <c:pt idx="168">
                  <c:v>0.23088968105158242</c:v>
                </c:pt>
                <c:pt idx="169">
                  <c:v>0.23404607472736388</c:v>
                </c:pt>
                <c:pt idx="170">
                  <c:v>0.24028871999724274</c:v>
                </c:pt>
                <c:pt idx="171">
                  <c:v>0.24498823947007292</c:v>
                </c:pt>
                <c:pt idx="172">
                  <c:v>0.24604037069533341</c:v>
                </c:pt>
                <c:pt idx="173">
                  <c:v>0.24604037069533341</c:v>
                </c:pt>
                <c:pt idx="174">
                  <c:v>0.24716264400227789</c:v>
                </c:pt>
                <c:pt idx="175">
                  <c:v>0.2513010268216358</c:v>
                </c:pt>
                <c:pt idx="176">
                  <c:v>0.25144131098500389</c:v>
                </c:pt>
                <c:pt idx="177">
                  <c:v>0.25144131098500389</c:v>
                </c:pt>
                <c:pt idx="178">
                  <c:v>0.25179202139342405</c:v>
                </c:pt>
                <c:pt idx="179">
                  <c:v>0.25179202139342405</c:v>
                </c:pt>
                <c:pt idx="180">
                  <c:v>0.25803466666330294</c:v>
                </c:pt>
                <c:pt idx="181">
                  <c:v>0.26329532278960532</c:v>
                </c:pt>
                <c:pt idx="182">
                  <c:v>0.26427731193318182</c:v>
                </c:pt>
                <c:pt idx="183">
                  <c:v>0.26953796805948421</c:v>
                </c:pt>
                <c:pt idx="184">
                  <c:v>0.30257488853266346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E9-460D-965D-B5991FF4B2A3}"/>
            </c:ext>
          </c:extLst>
        </c:ser>
        <c:ser>
          <c:idx val="8"/>
          <c:order val="8"/>
          <c:tx>
            <c:strRef>
              <c:f>B!$P$20</c:f>
              <c:strCache>
                <c:ptCount val="1"/>
                <c:pt idx="0">
                  <c:v>Sine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B!$F$21:$F$1023</c:f>
              <c:numCache>
                <c:formatCode>General</c:formatCode>
                <c:ptCount val="1003"/>
                <c:pt idx="0">
                  <c:v>-6005</c:v>
                </c:pt>
                <c:pt idx="1">
                  <c:v>-5704.5</c:v>
                </c:pt>
                <c:pt idx="2">
                  <c:v>-5683</c:v>
                </c:pt>
                <c:pt idx="3">
                  <c:v>-5643</c:v>
                </c:pt>
                <c:pt idx="4">
                  <c:v>-5633</c:v>
                </c:pt>
                <c:pt idx="5">
                  <c:v>-5630</c:v>
                </c:pt>
                <c:pt idx="6">
                  <c:v>-5628</c:v>
                </c:pt>
                <c:pt idx="7">
                  <c:v>-5627</c:v>
                </c:pt>
                <c:pt idx="8">
                  <c:v>-5626</c:v>
                </c:pt>
                <c:pt idx="9">
                  <c:v>-5623</c:v>
                </c:pt>
                <c:pt idx="10">
                  <c:v>-5622</c:v>
                </c:pt>
                <c:pt idx="11">
                  <c:v>-5621</c:v>
                </c:pt>
                <c:pt idx="12">
                  <c:v>-5619</c:v>
                </c:pt>
                <c:pt idx="13">
                  <c:v>-5619</c:v>
                </c:pt>
                <c:pt idx="14">
                  <c:v>-5617</c:v>
                </c:pt>
                <c:pt idx="15">
                  <c:v>-5616</c:v>
                </c:pt>
                <c:pt idx="16">
                  <c:v>-5615</c:v>
                </c:pt>
                <c:pt idx="17">
                  <c:v>-5614</c:v>
                </c:pt>
                <c:pt idx="18">
                  <c:v>-5612</c:v>
                </c:pt>
                <c:pt idx="19">
                  <c:v>-5607</c:v>
                </c:pt>
                <c:pt idx="20">
                  <c:v>-5603</c:v>
                </c:pt>
                <c:pt idx="21">
                  <c:v>-5603</c:v>
                </c:pt>
                <c:pt idx="22">
                  <c:v>-5600</c:v>
                </c:pt>
                <c:pt idx="23">
                  <c:v>-5598</c:v>
                </c:pt>
                <c:pt idx="24">
                  <c:v>-5597</c:v>
                </c:pt>
                <c:pt idx="25">
                  <c:v>-5596</c:v>
                </c:pt>
                <c:pt idx="26">
                  <c:v>-5593</c:v>
                </c:pt>
                <c:pt idx="27">
                  <c:v>-5589</c:v>
                </c:pt>
                <c:pt idx="28">
                  <c:v>-5582</c:v>
                </c:pt>
                <c:pt idx="29">
                  <c:v>-5579</c:v>
                </c:pt>
                <c:pt idx="30">
                  <c:v>-5575</c:v>
                </c:pt>
                <c:pt idx="31">
                  <c:v>-5563</c:v>
                </c:pt>
                <c:pt idx="32">
                  <c:v>-5556</c:v>
                </c:pt>
                <c:pt idx="33">
                  <c:v>-5551</c:v>
                </c:pt>
                <c:pt idx="34">
                  <c:v>-5549</c:v>
                </c:pt>
                <c:pt idx="35">
                  <c:v>-5548</c:v>
                </c:pt>
                <c:pt idx="36">
                  <c:v>-5542</c:v>
                </c:pt>
                <c:pt idx="37">
                  <c:v>-5537</c:v>
                </c:pt>
                <c:pt idx="38">
                  <c:v>-5533</c:v>
                </c:pt>
                <c:pt idx="39">
                  <c:v>-5530</c:v>
                </c:pt>
                <c:pt idx="40">
                  <c:v>-5525</c:v>
                </c:pt>
                <c:pt idx="41">
                  <c:v>-5520</c:v>
                </c:pt>
                <c:pt idx="42">
                  <c:v>-5502</c:v>
                </c:pt>
                <c:pt idx="43">
                  <c:v>-5500</c:v>
                </c:pt>
                <c:pt idx="44">
                  <c:v>-5497</c:v>
                </c:pt>
                <c:pt idx="45">
                  <c:v>-5200</c:v>
                </c:pt>
                <c:pt idx="46">
                  <c:v>-5000</c:v>
                </c:pt>
                <c:pt idx="47">
                  <c:v>-4800</c:v>
                </c:pt>
                <c:pt idx="48">
                  <c:v>-4600</c:v>
                </c:pt>
                <c:pt idx="49">
                  <c:v>-4400</c:v>
                </c:pt>
                <c:pt idx="50">
                  <c:v>-4200</c:v>
                </c:pt>
                <c:pt idx="51">
                  <c:v>-4000</c:v>
                </c:pt>
                <c:pt idx="52">
                  <c:v>-3800</c:v>
                </c:pt>
                <c:pt idx="53">
                  <c:v>-3600</c:v>
                </c:pt>
                <c:pt idx="54">
                  <c:v>-3400</c:v>
                </c:pt>
                <c:pt idx="55">
                  <c:v>-3200</c:v>
                </c:pt>
                <c:pt idx="56">
                  <c:v>-3000</c:v>
                </c:pt>
                <c:pt idx="57">
                  <c:v>-2800</c:v>
                </c:pt>
                <c:pt idx="58">
                  <c:v>-2600</c:v>
                </c:pt>
                <c:pt idx="59">
                  <c:v>-2400</c:v>
                </c:pt>
                <c:pt idx="60">
                  <c:v>-2200</c:v>
                </c:pt>
                <c:pt idx="61">
                  <c:v>-2000</c:v>
                </c:pt>
                <c:pt idx="62">
                  <c:v>-1800</c:v>
                </c:pt>
                <c:pt idx="63">
                  <c:v>-1614</c:v>
                </c:pt>
                <c:pt idx="64">
                  <c:v>-1586.5</c:v>
                </c:pt>
                <c:pt idx="65">
                  <c:v>-1400</c:v>
                </c:pt>
                <c:pt idx="66">
                  <c:v>-1200</c:v>
                </c:pt>
                <c:pt idx="67">
                  <c:v>-1000</c:v>
                </c:pt>
                <c:pt idx="68">
                  <c:v>-800</c:v>
                </c:pt>
                <c:pt idx="69">
                  <c:v>-600</c:v>
                </c:pt>
                <c:pt idx="70">
                  <c:v>-400</c:v>
                </c:pt>
                <c:pt idx="71">
                  <c:v>-324</c:v>
                </c:pt>
                <c:pt idx="72">
                  <c:v>-197</c:v>
                </c:pt>
                <c:pt idx="73">
                  <c:v>-190</c:v>
                </c:pt>
                <c:pt idx="74">
                  <c:v>-183</c:v>
                </c:pt>
                <c:pt idx="75">
                  <c:v>-164</c:v>
                </c:pt>
                <c:pt idx="76">
                  <c:v>-110</c:v>
                </c:pt>
                <c:pt idx="77">
                  <c:v>-101</c:v>
                </c:pt>
                <c:pt idx="78">
                  <c:v>-87</c:v>
                </c:pt>
                <c:pt idx="79">
                  <c:v>-30</c:v>
                </c:pt>
                <c:pt idx="80">
                  <c:v>-19</c:v>
                </c:pt>
                <c:pt idx="81">
                  <c:v>0</c:v>
                </c:pt>
                <c:pt idx="82">
                  <c:v>3</c:v>
                </c:pt>
                <c:pt idx="83">
                  <c:v>136</c:v>
                </c:pt>
                <c:pt idx="84">
                  <c:v>136</c:v>
                </c:pt>
                <c:pt idx="85">
                  <c:v>210</c:v>
                </c:pt>
                <c:pt idx="86">
                  <c:v>211</c:v>
                </c:pt>
                <c:pt idx="87">
                  <c:v>223</c:v>
                </c:pt>
                <c:pt idx="88">
                  <c:v>286</c:v>
                </c:pt>
                <c:pt idx="89">
                  <c:v>290</c:v>
                </c:pt>
                <c:pt idx="90">
                  <c:v>290</c:v>
                </c:pt>
                <c:pt idx="91">
                  <c:v>298</c:v>
                </c:pt>
                <c:pt idx="92">
                  <c:v>436</c:v>
                </c:pt>
                <c:pt idx="93">
                  <c:v>449</c:v>
                </c:pt>
                <c:pt idx="94">
                  <c:v>481</c:v>
                </c:pt>
                <c:pt idx="95">
                  <c:v>525</c:v>
                </c:pt>
                <c:pt idx="96">
                  <c:v>529</c:v>
                </c:pt>
                <c:pt idx="97">
                  <c:v>529</c:v>
                </c:pt>
                <c:pt idx="98">
                  <c:v>529</c:v>
                </c:pt>
                <c:pt idx="99">
                  <c:v>532</c:v>
                </c:pt>
                <c:pt idx="100">
                  <c:v>541</c:v>
                </c:pt>
                <c:pt idx="101">
                  <c:v>543</c:v>
                </c:pt>
                <c:pt idx="102">
                  <c:v>543</c:v>
                </c:pt>
                <c:pt idx="103">
                  <c:v>544</c:v>
                </c:pt>
                <c:pt idx="104">
                  <c:v>544</c:v>
                </c:pt>
                <c:pt idx="105">
                  <c:v>609</c:v>
                </c:pt>
                <c:pt idx="106">
                  <c:v>614</c:v>
                </c:pt>
                <c:pt idx="107">
                  <c:v>633</c:v>
                </c:pt>
                <c:pt idx="108">
                  <c:v>638</c:v>
                </c:pt>
                <c:pt idx="109">
                  <c:v>679</c:v>
                </c:pt>
                <c:pt idx="110">
                  <c:v>689</c:v>
                </c:pt>
                <c:pt idx="111">
                  <c:v>689</c:v>
                </c:pt>
                <c:pt idx="112">
                  <c:v>703</c:v>
                </c:pt>
                <c:pt idx="113">
                  <c:v>761</c:v>
                </c:pt>
                <c:pt idx="114">
                  <c:v>768</c:v>
                </c:pt>
                <c:pt idx="115">
                  <c:v>780</c:v>
                </c:pt>
                <c:pt idx="116">
                  <c:v>782</c:v>
                </c:pt>
                <c:pt idx="117">
                  <c:v>783</c:v>
                </c:pt>
                <c:pt idx="118">
                  <c:v>783</c:v>
                </c:pt>
                <c:pt idx="119">
                  <c:v>850</c:v>
                </c:pt>
                <c:pt idx="120">
                  <c:v>853</c:v>
                </c:pt>
                <c:pt idx="121">
                  <c:v>865</c:v>
                </c:pt>
                <c:pt idx="122">
                  <c:v>935</c:v>
                </c:pt>
                <c:pt idx="123">
                  <c:v>935</c:v>
                </c:pt>
                <c:pt idx="124">
                  <c:v>935</c:v>
                </c:pt>
                <c:pt idx="125">
                  <c:v>935</c:v>
                </c:pt>
                <c:pt idx="126">
                  <c:v>939</c:v>
                </c:pt>
                <c:pt idx="127">
                  <c:v>939</c:v>
                </c:pt>
                <c:pt idx="128">
                  <c:v>940</c:v>
                </c:pt>
                <c:pt idx="129">
                  <c:v>959</c:v>
                </c:pt>
                <c:pt idx="130">
                  <c:v>959</c:v>
                </c:pt>
                <c:pt idx="131">
                  <c:v>1003</c:v>
                </c:pt>
                <c:pt idx="132">
                  <c:v>1017</c:v>
                </c:pt>
                <c:pt idx="133">
                  <c:v>1022</c:v>
                </c:pt>
                <c:pt idx="134">
                  <c:v>1024</c:v>
                </c:pt>
                <c:pt idx="135">
                  <c:v>1024</c:v>
                </c:pt>
                <c:pt idx="136">
                  <c:v>1078</c:v>
                </c:pt>
                <c:pt idx="137">
                  <c:v>1089</c:v>
                </c:pt>
                <c:pt idx="138">
                  <c:v>1092</c:v>
                </c:pt>
                <c:pt idx="139">
                  <c:v>1101</c:v>
                </c:pt>
                <c:pt idx="140">
                  <c:v>1108</c:v>
                </c:pt>
                <c:pt idx="141">
                  <c:v>1110</c:v>
                </c:pt>
                <c:pt idx="142">
                  <c:v>1153</c:v>
                </c:pt>
                <c:pt idx="143">
                  <c:v>1167</c:v>
                </c:pt>
                <c:pt idx="144">
                  <c:v>1176</c:v>
                </c:pt>
                <c:pt idx="145">
                  <c:v>1181</c:v>
                </c:pt>
                <c:pt idx="146">
                  <c:v>1185</c:v>
                </c:pt>
                <c:pt idx="147">
                  <c:v>1188</c:v>
                </c:pt>
                <c:pt idx="148">
                  <c:v>1246</c:v>
                </c:pt>
                <c:pt idx="149">
                  <c:v>1246</c:v>
                </c:pt>
                <c:pt idx="150">
                  <c:v>1256</c:v>
                </c:pt>
                <c:pt idx="151">
                  <c:v>1256</c:v>
                </c:pt>
                <c:pt idx="152">
                  <c:v>1270</c:v>
                </c:pt>
                <c:pt idx="153">
                  <c:v>1275</c:v>
                </c:pt>
                <c:pt idx="154">
                  <c:v>1323</c:v>
                </c:pt>
                <c:pt idx="155">
                  <c:v>1330</c:v>
                </c:pt>
                <c:pt idx="156">
                  <c:v>1349</c:v>
                </c:pt>
                <c:pt idx="157">
                  <c:v>1357</c:v>
                </c:pt>
                <c:pt idx="158">
                  <c:v>1357</c:v>
                </c:pt>
                <c:pt idx="159">
                  <c:v>1382</c:v>
                </c:pt>
                <c:pt idx="160">
                  <c:v>1401</c:v>
                </c:pt>
                <c:pt idx="161">
                  <c:v>1431</c:v>
                </c:pt>
                <c:pt idx="162">
                  <c:v>1506</c:v>
                </c:pt>
                <c:pt idx="163">
                  <c:v>1565</c:v>
                </c:pt>
                <c:pt idx="164">
                  <c:v>1567</c:v>
                </c:pt>
                <c:pt idx="165">
                  <c:v>1569</c:v>
                </c:pt>
                <c:pt idx="166">
                  <c:v>1588</c:v>
                </c:pt>
                <c:pt idx="167">
                  <c:v>1591</c:v>
                </c:pt>
                <c:pt idx="168">
                  <c:v>1595</c:v>
                </c:pt>
                <c:pt idx="169">
                  <c:v>1640</c:v>
                </c:pt>
                <c:pt idx="170">
                  <c:v>1729</c:v>
                </c:pt>
                <c:pt idx="171">
                  <c:v>1796</c:v>
                </c:pt>
                <c:pt idx="172">
                  <c:v>1811</c:v>
                </c:pt>
                <c:pt idx="173">
                  <c:v>1811</c:v>
                </c:pt>
                <c:pt idx="174">
                  <c:v>1827</c:v>
                </c:pt>
                <c:pt idx="175">
                  <c:v>1886</c:v>
                </c:pt>
                <c:pt idx="176">
                  <c:v>1888</c:v>
                </c:pt>
                <c:pt idx="177">
                  <c:v>1888</c:v>
                </c:pt>
                <c:pt idx="178">
                  <c:v>1893</c:v>
                </c:pt>
                <c:pt idx="179">
                  <c:v>1893</c:v>
                </c:pt>
                <c:pt idx="180">
                  <c:v>1982</c:v>
                </c:pt>
                <c:pt idx="181">
                  <c:v>2057</c:v>
                </c:pt>
                <c:pt idx="182">
                  <c:v>2071</c:v>
                </c:pt>
                <c:pt idx="183">
                  <c:v>2146</c:v>
                </c:pt>
                <c:pt idx="184">
                  <c:v>2617</c:v>
                </c:pt>
              </c:numCache>
            </c:numRef>
          </c:xVal>
          <c:yVal>
            <c:numRef>
              <c:f>B!$P$21:$P$1023</c:f>
              <c:numCache>
                <c:formatCode>General</c:formatCode>
                <c:ptCount val="1003"/>
                <c:pt idx="0">
                  <c:v>0.22999822655773827</c:v>
                </c:pt>
                <c:pt idx="1">
                  <c:v>0.22383344922273851</c:v>
                </c:pt>
                <c:pt idx="2">
                  <c:v>0.2229082797535418</c:v>
                </c:pt>
                <c:pt idx="3">
                  <c:v>0.22101812665673046</c:v>
                </c:pt>
                <c:pt idx="4">
                  <c:v>0.22051142980251101</c:v>
                </c:pt>
                <c:pt idx="5">
                  <c:v>0.22035676687633338</c:v>
                </c:pt>
                <c:pt idx="6">
                  <c:v>0.22025297857025308</c:v>
                </c:pt>
                <c:pt idx="7">
                  <c:v>0.2202008806065314</c:v>
                </c:pt>
                <c:pt idx="8">
                  <c:v>0.22014864681184287</c:v>
                </c:pt>
                <c:pt idx="9">
                  <c:v>0.21999113076459972</c:v>
                </c:pt>
                <c:pt idx="10">
                  <c:v>0.21993835396908595</c:v>
                </c:pt>
                <c:pt idx="11">
                  <c:v>0.21988544150454498</c:v>
                </c:pt>
                <c:pt idx="12">
                  <c:v>0.21977920969902145</c:v>
                </c:pt>
                <c:pt idx="13">
                  <c:v>0.21977920969902145</c:v>
                </c:pt>
                <c:pt idx="14">
                  <c:v>0.21967243561014563</c:v>
                </c:pt>
                <c:pt idx="15">
                  <c:v>0.21961884529172784</c:v>
                </c:pt>
                <c:pt idx="16">
                  <c:v>0.21956511950137195</c:v>
                </c:pt>
                <c:pt idx="17">
                  <c:v>0.21951125827221857</c:v>
                </c:pt>
                <c:pt idx="18">
                  <c:v>0.21940312963050049</c:v>
                </c:pt>
                <c:pt idx="19">
                  <c:v>0.21913044018318192</c:v>
                </c:pt>
                <c:pt idx="20">
                  <c:v>0.21890985535275076</c:v>
                </c:pt>
                <c:pt idx="21">
                  <c:v>0.21890985535275076</c:v>
                </c:pt>
                <c:pt idx="22">
                  <c:v>0.21874299874788533</c:v>
                </c:pt>
                <c:pt idx="23">
                  <c:v>0.21863108629576739</c:v>
                </c:pt>
                <c:pt idx="24">
                  <c:v>0.21857492775847112</c:v>
                </c:pt>
                <c:pt idx="25">
                  <c:v>0.21851863439317745</c:v>
                </c:pt>
                <c:pt idx="26">
                  <c:v>0.21834894567697377</c:v>
                </c:pt>
                <c:pt idx="27">
                  <c:v>0.21812080857953364</c:v>
                </c:pt>
                <c:pt idx="28">
                  <c:v>0.2177163899363381</c:v>
                </c:pt>
                <c:pt idx="29">
                  <c:v>0.21754105246972849</c:v>
                </c:pt>
                <c:pt idx="30">
                  <c:v>0.21730539068738194</c:v>
                </c:pt>
                <c:pt idx="31">
                  <c:v>0.21658554645084505</c:v>
                </c:pt>
                <c:pt idx="32">
                  <c:v>0.21615674874985347</c:v>
                </c:pt>
                <c:pt idx="33">
                  <c:v>0.215846463833753</c:v>
                </c:pt>
                <c:pt idx="34">
                  <c:v>0.21572141758417218</c:v>
                </c:pt>
                <c:pt idx="35">
                  <c:v>0.2156586948383642</c:v>
                </c:pt>
                <c:pt idx="36">
                  <c:v>0.21527956611194135</c:v>
                </c:pt>
                <c:pt idx="37">
                  <c:v>0.21495997328322208</c:v>
                </c:pt>
                <c:pt idx="38">
                  <c:v>0.21470191201889113</c:v>
                </c:pt>
                <c:pt idx="39">
                  <c:v>0.21450697532291163</c:v>
                </c:pt>
                <c:pt idx="40">
                  <c:v>0.21417943499452477</c:v>
                </c:pt>
                <c:pt idx="41">
                  <c:v>0.21384859175429777</c:v>
                </c:pt>
                <c:pt idx="42">
                  <c:v>0.21263028734680914</c:v>
                </c:pt>
                <c:pt idx="43">
                  <c:v>0.21249229247759591</c:v>
                </c:pt>
                <c:pt idx="44">
                  <c:v>0.21228431721126662</c:v>
                </c:pt>
                <c:pt idx="45">
                  <c:v>0.18607390870623788</c:v>
                </c:pt>
                <c:pt idx="46">
                  <c:v>0.16263455967290585</c:v>
                </c:pt>
                <c:pt idx="47">
                  <c:v>0.13519060802726873</c:v>
                </c:pt>
                <c:pt idx="48">
                  <c:v>0.10441781494009564</c:v>
                </c:pt>
                <c:pt idx="49">
                  <c:v>7.1073908706237796E-2</c:v>
                </c:pt>
                <c:pt idx="50">
                  <c:v>3.5979926959252971E-2</c:v>
                </c:pt>
                <c:pt idx="51">
                  <c:v>-1.3031893272841266E-16</c:v>
                </c:pt>
                <c:pt idx="52">
                  <c:v>-3.5979926959253228E-2</c:v>
                </c:pt>
                <c:pt idx="53">
                  <c:v>-7.1073908706237934E-2</c:v>
                </c:pt>
                <c:pt idx="54">
                  <c:v>-0.10441781494009578</c:v>
                </c:pt>
                <c:pt idx="55">
                  <c:v>-0.13519060802726884</c:v>
                </c:pt>
                <c:pt idx="56">
                  <c:v>-0.16263455967290594</c:v>
                </c:pt>
                <c:pt idx="57">
                  <c:v>-0.18607390870623791</c:v>
                </c:pt>
                <c:pt idx="58">
                  <c:v>-0.20493150056332463</c:v>
                </c:pt>
                <c:pt idx="59">
                  <c:v>-0.21874299874788536</c:v>
                </c:pt>
                <c:pt idx="60">
                  <c:v>-0.2271683183368817</c:v>
                </c:pt>
                <c:pt idx="61">
                  <c:v>-0.23</c:v>
                </c:pt>
                <c:pt idx="62">
                  <c:v>-0.2271683183368817</c:v>
                </c:pt>
                <c:pt idx="63">
                  <c:v>-0.2195112582722186</c:v>
                </c:pt>
                <c:pt idx="64">
                  <c:v>-0.21797712954919093</c:v>
                </c:pt>
                <c:pt idx="65">
                  <c:v>-0.2049315005633246</c:v>
                </c:pt>
                <c:pt idx="66">
                  <c:v>-0.18607390870623788</c:v>
                </c:pt>
                <c:pt idx="67">
                  <c:v>-0.16263455967290591</c:v>
                </c:pt>
                <c:pt idx="68">
                  <c:v>-0.13519060802726882</c:v>
                </c:pt>
                <c:pt idx="69">
                  <c:v>-0.10441781494009576</c:v>
                </c:pt>
                <c:pt idx="70">
                  <c:v>-7.1073908706237907E-2</c:v>
                </c:pt>
                <c:pt idx="71">
                  <c:v>-5.7898256193754327E-2</c:v>
                </c:pt>
                <c:pt idx="72">
                  <c:v>-3.544457484051846E-2</c:v>
                </c:pt>
                <c:pt idx="73">
                  <c:v>-3.4194659796292284E-2</c:v>
                </c:pt>
                <c:pt idx="74">
                  <c:v>-3.294371119838968E-2</c:v>
                </c:pt>
                <c:pt idx="75">
                  <c:v>-2.9543368946069654E-2</c:v>
                </c:pt>
                <c:pt idx="76">
                  <c:v>-1.9845864133522375E-2</c:v>
                </c:pt>
                <c:pt idx="77">
                  <c:v>-1.8225671153060011E-2</c:v>
                </c:pt>
                <c:pt idx="78">
                  <c:v>-1.570359073691165E-2</c:v>
                </c:pt>
                <c:pt idx="79">
                  <c:v>-5.4187459117303344E-3</c:v>
                </c:pt>
                <c:pt idx="80">
                  <c:v>-3.4320625937674649E-3</c:v>
                </c:pt>
                <c:pt idx="81">
                  <c:v>0</c:v>
                </c:pt>
                <c:pt idx="82">
                  <c:v>5.419242313147479E-4</c:v>
                </c:pt>
                <c:pt idx="83">
                  <c:v>2.4520565483309779E-2</c:v>
                </c:pt>
                <c:pt idx="84">
                  <c:v>2.4520565483309779E-2</c:v>
                </c:pt>
                <c:pt idx="85">
                  <c:v>3.7762974710838476E-2</c:v>
                </c:pt>
                <c:pt idx="86">
                  <c:v>3.794115318265779E-2</c:v>
                </c:pt>
                <c:pt idx="87">
                  <c:v>4.0077437912231638E-2</c:v>
                </c:pt>
                <c:pt idx="88">
                  <c:v>5.1230131382685534E-2</c:v>
                </c:pt>
                <c:pt idx="89">
                  <c:v>5.1934291379893846E-2</c:v>
                </c:pt>
                <c:pt idx="90">
                  <c:v>5.1934291379893846E-2</c:v>
                </c:pt>
                <c:pt idx="91">
                  <c:v>5.3341066718126863E-2</c:v>
                </c:pt>
                <c:pt idx="92">
                  <c:v>7.7229489560293546E-2</c:v>
                </c:pt>
                <c:pt idx="93">
                  <c:v>7.9437422229477764E-2</c:v>
                </c:pt>
                <c:pt idx="94">
                  <c:v>8.4836577277479785E-2</c:v>
                </c:pt>
                <c:pt idx="95">
                  <c:v>9.2172231613722413E-2</c:v>
                </c:pt>
                <c:pt idx="96">
                  <c:v>9.283378222514746E-2</c:v>
                </c:pt>
                <c:pt idx="97">
                  <c:v>9.283378222514746E-2</c:v>
                </c:pt>
                <c:pt idx="98">
                  <c:v>9.283378222514746E-2</c:v>
                </c:pt>
                <c:pt idx="99">
                  <c:v>9.3329344263225991E-2</c:v>
                </c:pt>
                <c:pt idx="100">
                  <c:v>9.4812910596038996E-2</c:v>
                </c:pt>
                <c:pt idx="101">
                  <c:v>9.5141951272163572E-2</c:v>
                </c:pt>
                <c:pt idx="102">
                  <c:v>9.5141951272163572E-2</c:v>
                </c:pt>
                <c:pt idx="103">
                  <c:v>9.5306383628455338E-2</c:v>
                </c:pt>
                <c:pt idx="104">
                  <c:v>9.5306383628455338E-2</c:v>
                </c:pt>
                <c:pt idx="105">
                  <c:v>0.10586376969409531</c:v>
                </c:pt>
                <c:pt idx="106">
                  <c:v>0.10666479694101337</c:v>
                </c:pt>
                <c:pt idx="107">
                  <c:v>0.10969359412948172</c:v>
                </c:pt>
                <c:pt idx="108">
                  <c:v>0.11048661363321276</c:v>
                </c:pt>
                <c:pt idx="109">
                  <c:v>0.11692400373065506</c:v>
                </c:pt>
                <c:pt idx="110">
                  <c:v>0.11847596122861646</c:v>
                </c:pt>
                <c:pt idx="111">
                  <c:v>0.11847596122861646</c:v>
                </c:pt>
                <c:pt idx="112">
                  <c:v>0.12063640266647645</c:v>
                </c:pt>
                <c:pt idx="113">
                  <c:v>0.12942854215740796</c:v>
                </c:pt>
                <c:pt idx="114">
                  <c:v>0.130471858299154</c:v>
                </c:pt>
                <c:pt idx="115">
                  <c:v>0.13225120796995407</c:v>
                </c:pt>
                <c:pt idx="116">
                  <c:v>0.13254662840135256</c:v>
                </c:pt>
                <c:pt idx="117">
                  <c:v>0.13269421602046677</c:v>
                </c:pt>
                <c:pt idx="118">
                  <c:v>0.13269421602046677</c:v>
                </c:pt>
                <c:pt idx="119">
                  <c:v>0.14239160834126183</c:v>
                </c:pt>
                <c:pt idx="120">
                  <c:v>0.14281679536118821</c:v>
                </c:pt>
                <c:pt idx="121">
                  <c:v>0.14450959121361623</c:v>
                </c:pt>
                <c:pt idx="122">
                  <c:v>0.15412364563629075</c:v>
                </c:pt>
                <c:pt idx="123">
                  <c:v>0.15412364563629075</c:v>
                </c:pt>
                <c:pt idx="124">
                  <c:v>0.15412364563629075</c:v>
                </c:pt>
                <c:pt idx="125">
                  <c:v>0.15412364563629075</c:v>
                </c:pt>
                <c:pt idx="126">
                  <c:v>0.15465922225114642</c:v>
                </c:pt>
                <c:pt idx="127">
                  <c:v>0.15465922225114642</c:v>
                </c:pt>
                <c:pt idx="128">
                  <c:v>0.15479287810724787</c:v>
                </c:pt>
                <c:pt idx="129">
                  <c:v>0.157314103774021</c:v>
                </c:pt>
                <c:pt idx="130">
                  <c:v>0.157314103774021</c:v>
                </c:pt>
                <c:pt idx="131">
                  <c:v>0.16301730652668883</c:v>
                </c:pt>
                <c:pt idx="132">
                  <c:v>0.16479145799781167</c:v>
                </c:pt>
                <c:pt idx="133">
                  <c:v>0.16542026618390743</c:v>
                </c:pt>
                <c:pt idx="134">
                  <c:v>0.16567107572421857</c:v>
                </c:pt>
                <c:pt idx="135">
                  <c:v>0.16567107572421857</c:v>
                </c:pt>
                <c:pt idx="136">
                  <c:v>0.17228641243118992</c:v>
                </c:pt>
                <c:pt idx="137">
                  <c:v>0.17359637073892983</c:v>
                </c:pt>
                <c:pt idx="138">
                  <c:v>0.17395138745783856</c:v>
                </c:pt>
                <c:pt idx="139">
                  <c:v>0.17501063545444387</c:v>
                </c:pt>
                <c:pt idx="140">
                  <c:v>0.17582845222731106</c:v>
                </c:pt>
                <c:pt idx="141">
                  <c:v>0.17606113910341029</c:v>
                </c:pt>
                <c:pt idx="142">
                  <c:v>0.18095789473762605</c:v>
                </c:pt>
                <c:pt idx="143">
                  <c:v>0.18250791788834256</c:v>
                </c:pt>
                <c:pt idx="144">
                  <c:v>0.18349272109387132</c:v>
                </c:pt>
                <c:pt idx="145">
                  <c:v>0.18403587556974202</c:v>
                </c:pt>
                <c:pt idx="146">
                  <c:v>0.18446835614720011</c:v>
                </c:pt>
                <c:pt idx="147">
                  <c:v>0.18479152202578933</c:v>
                </c:pt>
                <c:pt idx="148">
                  <c:v>0.19083563143554116</c:v>
                </c:pt>
                <c:pt idx="149">
                  <c:v>0.19083563143554116</c:v>
                </c:pt>
                <c:pt idx="150">
                  <c:v>0.19183803973102936</c:v>
                </c:pt>
                <c:pt idx="151">
                  <c:v>0.19183803973102936</c:v>
                </c:pt>
                <c:pt idx="152">
                  <c:v>0.19322151739675664</c:v>
                </c:pt>
                <c:pt idx="153">
                  <c:v>0.19370996375474589</c:v>
                </c:pt>
                <c:pt idx="154">
                  <c:v>0.19824597855692958</c:v>
                </c:pt>
                <c:pt idx="155">
                  <c:v>0.19888409131963566</c:v>
                </c:pt>
                <c:pt idx="156">
                  <c:v>0.20058575443098589</c:v>
                </c:pt>
                <c:pt idx="157">
                  <c:v>0.2012889029515596</c:v>
                </c:pt>
                <c:pt idx="158">
                  <c:v>0.2012889029515596</c:v>
                </c:pt>
                <c:pt idx="159">
                  <c:v>0.20343489924112762</c:v>
                </c:pt>
                <c:pt idx="160">
                  <c:v>0.20501344690895026</c:v>
                </c:pt>
                <c:pt idx="161">
                  <c:v>0.20741280776657203</c:v>
                </c:pt>
                <c:pt idx="162">
                  <c:v>0.21290470281375032</c:v>
                </c:pt>
                <c:pt idx="163">
                  <c:v>0.21670685823689476</c:v>
                </c:pt>
                <c:pt idx="164">
                  <c:v>0.21682763532031393</c:v>
                </c:pt>
                <c:pt idx="165">
                  <c:v>0.21694787740309718</c:v>
                </c:pt>
                <c:pt idx="166">
                  <c:v>0.21806343784732735</c:v>
                </c:pt>
                <c:pt idx="167">
                  <c:v>0.21823514636501848</c:v>
                </c:pt>
                <c:pt idx="168">
                  <c:v>0.21846220623461107</c:v>
                </c:pt>
                <c:pt idx="169">
                  <c:v>0.22086754770569689</c:v>
                </c:pt>
                <c:pt idx="170">
                  <c:v>0.22480989639031282</c:v>
                </c:pt>
                <c:pt idx="171">
                  <c:v>0.22705416321880842</c:v>
                </c:pt>
                <c:pt idx="172">
                  <c:v>0.2274706809820661</c:v>
                </c:pt>
                <c:pt idx="173">
                  <c:v>0.2274706809820661</c:v>
                </c:pt>
                <c:pt idx="174">
                  <c:v>0.22788016745765727</c:v>
                </c:pt>
                <c:pt idx="175">
                  <c:v>0.22907870830453153</c:v>
                </c:pt>
                <c:pt idx="176">
                  <c:v>0.22911073010292968</c:v>
                </c:pt>
                <c:pt idx="177">
                  <c:v>0.22911073010292968</c:v>
                </c:pt>
                <c:pt idx="178">
                  <c:v>0.22918831120723501</c:v>
                </c:pt>
                <c:pt idx="179">
                  <c:v>0.22918831120723501</c:v>
                </c:pt>
                <c:pt idx="180">
                  <c:v>0.22997701654154332</c:v>
                </c:pt>
                <c:pt idx="181">
                  <c:v>0.22976956163735249</c:v>
                </c:pt>
                <c:pt idx="182">
                  <c:v>0.22964249529685857</c:v>
                </c:pt>
                <c:pt idx="183">
                  <c:v>0.22848954638729113</c:v>
                </c:pt>
                <c:pt idx="184">
                  <c:v>0.2035191131942034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E9-460D-965D-B5991FF4B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0952"/>
        <c:axId val="1"/>
      </c:scatterChart>
      <c:valAx>
        <c:axId val="79677095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80808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2618772937874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64153627311522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0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9786628733997154E-2"/>
          <c:y val="0.91950464396284826"/>
          <c:w val="0.99431009957325756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9525</xdr:rowOff>
    </xdr:from>
    <xdr:to>
      <xdr:col>17</xdr:col>
      <xdr:colOff>76200</xdr:colOff>
      <xdr:row>18</xdr:row>
      <xdr:rowOff>57150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7907865-41D1-B813-4ABF-7A121C763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123826</xdr:colOff>
      <xdr:row>0</xdr:row>
      <xdr:rowOff>38100</xdr:rowOff>
    </xdr:from>
    <xdr:to>
      <xdr:col>25</xdr:col>
      <xdr:colOff>171451</xdr:colOff>
      <xdr:row>18</xdr:row>
      <xdr:rowOff>95250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D9C3D466-CEF0-4A63-CA54-113D9F414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95251</xdr:rowOff>
    </xdr:from>
    <xdr:to>
      <xdr:col>17</xdr:col>
      <xdr:colOff>209550</xdr:colOff>
      <xdr:row>17</xdr:row>
      <xdr:rowOff>133351</xdr:rowOff>
    </xdr:to>
    <xdr:graphicFrame macro="">
      <xdr:nvGraphicFramePr>
        <xdr:cNvPr id="54290" name="Chart 2">
          <a:extLst>
            <a:ext uri="{FF2B5EF4-FFF2-40B4-BE49-F238E27FC236}">
              <a16:creationId xmlns:a16="http://schemas.microsoft.com/office/drawing/2014/main" id="{673A1DD0-E399-85EF-F549-875413CAD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304799</xdr:colOff>
      <xdr:row>0</xdr:row>
      <xdr:rowOff>57150</xdr:rowOff>
    </xdr:from>
    <xdr:to>
      <xdr:col>25</xdr:col>
      <xdr:colOff>615949</xdr:colOff>
      <xdr:row>17</xdr:row>
      <xdr:rowOff>38100</xdr:rowOff>
    </xdr:to>
    <xdr:graphicFrame macro="">
      <xdr:nvGraphicFramePr>
        <xdr:cNvPr id="54292" name="Chart 14">
          <a:extLst>
            <a:ext uri="{FF2B5EF4-FFF2-40B4-BE49-F238E27FC236}">
              <a16:creationId xmlns:a16="http://schemas.microsoft.com/office/drawing/2014/main" id="{CAB18139-A494-0887-F685-22AF44F47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600075</xdr:colOff>
      <xdr:row>0</xdr:row>
      <xdr:rowOff>0</xdr:rowOff>
    </xdr:from>
    <xdr:to>
      <xdr:col>28</xdr:col>
      <xdr:colOff>381000</xdr:colOff>
      <xdr:row>19</xdr:row>
      <xdr:rowOff>9525</xdr:rowOff>
    </xdr:to>
    <xdr:graphicFrame macro="">
      <xdr:nvGraphicFramePr>
        <xdr:cNvPr id="2" name="Chart 11">
          <a:extLst>
            <a:ext uri="{FF2B5EF4-FFF2-40B4-BE49-F238E27FC236}">
              <a16:creationId xmlns:a16="http://schemas.microsoft.com/office/drawing/2014/main" id="{E326B90A-7118-F27B-3975-AAE480B62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14</xdr:row>
      <xdr:rowOff>142875</xdr:rowOff>
    </xdr:from>
    <xdr:to>
      <xdr:col>19</xdr:col>
      <xdr:colOff>114300</xdr:colOff>
      <xdr:row>40</xdr:row>
      <xdr:rowOff>104775</xdr:rowOff>
    </xdr:to>
    <xdr:graphicFrame macro="">
      <xdr:nvGraphicFramePr>
        <xdr:cNvPr id="53252" name="Chart 1">
          <a:extLst>
            <a:ext uri="{FF2B5EF4-FFF2-40B4-BE49-F238E27FC236}">
              <a16:creationId xmlns:a16="http://schemas.microsoft.com/office/drawing/2014/main" id="{7C291F57-6724-46BC-9A32-D831B2BB4B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23</xdr:col>
      <xdr:colOff>190500</xdr:colOff>
      <xdr:row>18</xdr:row>
      <xdr:rowOff>38100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5CD298B1-3448-8747-A96B-A37F924EB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152400</xdr:rowOff>
    </xdr:from>
    <xdr:to>
      <xdr:col>17</xdr:col>
      <xdr:colOff>104775</xdr:colOff>
      <xdr:row>20</xdr:row>
      <xdr:rowOff>114300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90D4B456-5BB9-E6C0-1436-CFA3F17C3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938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795" TargetMode="External"/><Relationship Id="rId7" Type="http://schemas.openxmlformats.org/officeDocument/2006/relationships/hyperlink" Target="http://www.konkoly.hu/cgi-bin/IBVS?1938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281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35" TargetMode="External"/><Relationship Id="rId6" Type="http://schemas.openxmlformats.org/officeDocument/2006/relationships/hyperlink" Target="http://www.konkoly.hu/cgi-bin/IBVS?795" TargetMode="External"/><Relationship Id="rId11" Type="http://schemas.openxmlformats.org/officeDocument/2006/relationships/hyperlink" Target="http://www.bav-astro.de/sfs/BAVM_link.php?BAVMnr=172" TargetMode="External"/><Relationship Id="rId5" Type="http://schemas.openxmlformats.org/officeDocument/2006/relationships/hyperlink" Target="http://www.konkoly.hu/cgi-bin/IBVS?795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399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konkoly.hu/cgi-bin/IBVS?60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K1317"/>
  <sheetViews>
    <sheetView tabSelected="1" workbookViewId="0">
      <pane xSplit="14" ySplit="22" topLeftCell="O349" activePane="bottomRight" state="frozen"/>
      <selection pane="topRight" activeCell="O1" sqref="O1"/>
      <selection pane="bottomLeft" activeCell="A23" sqref="A23"/>
      <selection pane="bottomRight" activeCell="F18" sqref="F17:F18"/>
    </sheetView>
  </sheetViews>
  <sheetFormatPr defaultColWidth="10.28515625" defaultRowHeight="12.95" customHeight="1" x14ac:dyDescent="0.2"/>
  <cols>
    <col min="1" max="1" width="16.140625" style="111" customWidth="1"/>
    <col min="2" max="2" width="5.28515625" style="111" customWidth="1"/>
    <col min="3" max="3" width="14.42578125" style="111" customWidth="1"/>
    <col min="4" max="4" width="9.42578125" style="111" customWidth="1"/>
    <col min="5" max="5" width="11.140625" style="111" customWidth="1"/>
    <col min="6" max="6" width="16.85546875" style="111" customWidth="1"/>
    <col min="7" max="7" width="8.140625" style="112" customWidth="1"/>
    <col min="8" max="14" width="8.5703125" style="111" customWidth="1"/>
    <col min="15" max="15" width="8" style="111" customWidth="1"/>
    <col min="16" max="16" width="7.7109375" style="111" customWidth="1"/>
    <col min="17" max="17" width="16.7109375" style="111" customWidth="1"/>
    <col min="18" max="18" width="9.28515625" style="111" customWidth="1"/>
    <col min="19" max="20" width="16.7109375" style="111" customWidth="1"/>
    <col min="21" max="16384" width="10.28515625" style="111"/>
  </cols>
  <sheetData>
    <row r="1" spans="1:24" customFormat="1" ht="21" thickBot="1" x14ac:dyDescent="0.35">
      <c r="A1" s="1" t="s">
        <v>169</v>
      </c>
      <c r="G1" s="12"/>
      <c r="W1" s="9" t="s">
        <v>59</v>
      </c>
      <c r="X1" s="9" t="s">
        <v>252</v>
      </c>
    </row>
    <row r="2" spans="1:24" ht="12.95" customHeight="1" x14ac:dyDescent="0.2">
      <c r="A2" s="111" t="s">
        <v>74</v>
      </c>
      <c r="B2" s="111" t="s">
        <v>76</v>
      </c>
      <c r="C2" s="111" t="s">
        <v>81</v>
      </c>
      <c r="D2" s="111" t="s">
        <v>80</v>
      </c>
      <c r="E2" s="208" t="s">
        <v>1291</v>
      </c>
      <c r="F2" s="209" t="s">
        <v>1296</v>
      </c>
      <c r="W2" s="111">
        <v>-1000</v>
      </c>
      <c r="X2" s="111">
        <f t="shared" ref="X2:X42" si="0">+D$11+D$12*W2+E$15*W2^2</f>
        <v>-6.8870974190766848E-2</v>
      </c>
    </row>
    <row r="3" spans="1:24" ht="12.95" customHeight="1" thickBot="1" x14ac:dyDescent="0.25">
      <c r="C3" s="11" t="s">
        <v>164</v>
      </c>
      <c r="E3" s="206" t="s">
        <v>1292</v>
      </c>
      <c r="F3" s="210">
        <v>1</v>
      </c>
      <c r="W3" s="111">
        <v>-800</v>
      </c>
      <c r="X3" s="111">
        <f t="shared" si="0"/>
        <v>-5.5243853437418486E-2</v>
      </c>
    </row>
    <row r="4" spans="1:24" ht="12.95" customHeight="1" thickTop="1" thickBot="1" x14ac:dyDescent="0.25">
      <c r="A4" s="5" t="s">
        <v>49</v>
      </c>
      <c r="C4" s="114">
        <v>41867.817300000002</v>
      </c>
      <c r="D4" s="205">
        <v>4.5731341099999998</v>
      </c>
      <c r="E4" s="206" t="s">
        <v>172</v>
      </c>
      <c r="F4" s="211">
        <f ca="1">NOW()+15018.5+$C$5/24</f>
        <v>60576.802878587958</v>
      </c>
      <c r="W4" s="111">
        <v>-600</v>
      </c>
      <c r="X4" s="111">
        <f t="shared" si="0"/>
        <v>-4.3426936487806753E-2</v>
      </c>
    </row>
    <row r="5" spans="1:24" ht="12.95" customHeight="1" thickTop="1" x14ac:dyDescent="0.2">
      <c r="A5" s="14" t="s">
        <v>170</v>
      </c>
      <c r="B5" s="115"/>
      <c r="C5" s="16">
        <v>-9.5</v>
      </c>
      <c r="D5" s="115" t="s">
        <v>171</v>
      </c>
      <c r="E5" s="206" t="s">
        <v>1293</v>
      </c>
      <c r="F5" s="211">
        <f ca="1">ROUND(2*($F$4-$C$7)/$C$8,0)/2+$F$3</f>
        <v>4092</v>
      </c>
      <c r="W5" s="111">
        <v>-400</v>
      </c>
      <c r="X5" s="111">
        <f t="shared" si="0"/>
        <v>-3.3420223341931649E-2</v>
      </c>
    </row>
    <row r="6" spans="1:24" ht="12.95" customHeight="1" x14ac:dyDescent="0.2">
      <c r="A6" s="5" t="s">
        <v>50</v>
      </c>
      <c r="E6" s="206" t="s">
        <v>173</v>
      </c>
      <c r="F6" s="211">
        <f ca="1">ROUND(2*($F$4-$C$15)/$C$16,0)/2+$F$3</f>
        <v>91</v>
      </c>
      <c r="W6" s="111">
        <v>-200</v>
      </c>
      <c r="X6" s="111">
        <f t="shared" si="0"/>
        <v>-2.5223713999793181E-2</v>
      </c>
    </row>
    <row r="7" spans="1:24" ht="12.95" customHeight="1" x14ac:dyDescent="0.2">
      <c r="A7" s="111" t="s">
        <v>51</v>
      </c>
      <c r="C7" s="111">
        <f>+C4</f>
        <v>41867.817300000002</v>
      </c>
      <c r="D7" s="111" t="s">
        <v>1290</v>
      </c>
      <c r="E7" s="206" t="s">
        <v>1294</v>
      </c>
      <c r="F7" s="212">
        <f ca="1">+$C$15+$C$16*$F$6-15018.5-$C$5/24</f>
        <v>45562.544697080266</v>
      </c>
      <c r="W7" s="111">
        <v>0</v>
      </c>
      <c r="X7" s="111">
        <f t="shared" si="0"/>
        <v>-1.8837408461391342E-2</v>
      </c>
    </row>
    <row r="8" spans="1:24" ht="12.95" customHeight="1" x14ac:dyDescent="0.2">
      <c r="A8" s="111" t="s">
        <v>52</v>
      </c>
      <c r="C8" s="111">
        <f>+D4</f>
        <v>4.5731341099999998</v>
      </c>
      <c r="D8" s="111" t="s">
        <v>1290</v>
      </c>
      <c r="E8" s="207" t="s">
        <v>1295</v>
      </c>
      <c r="F8" s="213">
        <f ca="1">+($C$15+$C$16*$F$6)-($C$16/2)-15018.5-$C$5/24</f>
        <v>45560.258191529305</v>
      </c>
      <c r="W8" s="111">
        <v>200</v>
      </c>
      <c r="X8" s="111">
        <f t="shared" si="0"/>
        <v>-1.4261306726726132E-2</v>
      </c>
    </row>
    <row r="9" spans="1:24" ht="12.95" customHeight="1" x14ac:dyDescent="0.2">
      <c r="A9" s="22" t="s">
        <v>174</v>
      </c>
      <c r="B9" s="24">
        <v>302</v>
      </c>
      <c r="C9" s="18" t="str">
        <f>"F"&amp;B9</f>
        <v>F302</v>
      </c>
      <c r="D9" s="13" t="str">
        <f>"G"&amp;B9</f>
        <v>G302</v>
      </c>
      <c r="W9" s="111">
        <v>400</v>
      </c>
      <c r="X9" s="111">
        <f t="shared" si="0"/>
        <v>-1.1495408795797553E-2</v>
      </c>
    </row>
    <row r="10" spans="1:24" ht="12.95" customHeight="1" thickBot="1" x14ac:dyDescent="0.25">
      <c r="A10" s="115"/>
      <c r="B10" s="111">
        <v>1</v>
      </c>
      <c r="C10" s="116" t="s">
        <v>69</v>
      </c>
      <c r="D10" s="116" t="s">
        <v>70</v>
      </c>
      <c r="E10" s="115"/>
      <c r="W10" s="111">
        <v>600</v>
      </c>
      <c r="X10" s="111">
        <f t="shared" si="0"/>
        <v>-1.0539714668605605E-2</v>
      </c>
    </row>
    <row r="11" spans="1:24" ht="12.95" customHeight="1" x14ac:dyDescent="0.2">
      <c r="A11" s="115" t="s">
        <v>65</v>
      </c>
      <c r="B11" s="115"/>
      <c r="C11" s="17">
        <f ca="1">INTERCEPT(INDIRECT($D$9):G986,INDIRECT($C$9):F986)</f>
        <v>7.0134691156819362E-2</v>
      </c>
      <c r="D11" s="113">
        <f>+E11*B10</f>
        <v>-1.8837408461391342E-2</v>
      </c>
      <c r="E11" s="115">
        <v>-1.8837408461391342E-2</v>
      </c>
      <c r="W11" s="111">
        <v>800</v>
      </c>
      <c r="X11" s="111">
        <f t="shared" si="0"/>
        <v>-1.1394224345150288E-2</v>
      </c>
    </row>
    <row r="12" spans="1:24" ht="12.95" customHeight="1" x14ac:dyDescent="0.2">
      <c r="A12" s="115" t="s">
        <v>66</v>
      </c>
      <c r="B12" s="115"/>
      <c r="C12" s="17">
        <f ca="1">SLOPE(INDIRECT($D$9):G986,INDIRECT($C$9):F986)</f>
        <v>-1.2300808021317662E-4</v>
      </c>
      <c r="D12" s="113">
        <f>+E12*F12</f>
        <v>2.7406018182667626E-5</v>
      </c>
      <c r="E12" s="115">
        <v>0.27406018182667624</v>
      </c>
      <c r="F12" s="111">
        <v>1E-4</v>
      </c>
      <c r="W12" s="111">
        <v>1000</v>
      </c>
      <c r="X12" s="111">
        <f t="shared" si="0"/>
        <v>-1.4058937825431606E-2</v>
      </c>
    </row>
    <row r="13" spans="1:24" ht="12.95" customHeight="1" x14ac:dyDescent="0.2">
      <c r="A13" s="115" t="s">
        <v>68</v>
      </c>
      <c r="B13" s="115"/>
      <c r="C13" s="113" t="s">
        <v>63</v>
      </c>
      <c r="F13" s="111">
        <v>1E-8</v>
      </c>
      <c r="W13" s="111">
        <v>1200</v>
      </c>
      <c r="X13" s="111">
        <f t="shared" si="0"/>
        <v>-1.8533855109449549E-2</v>
      </c>
    </row>
    <row r="14" spans="1:24" ht="12.95" customHeight="1" x14ac:dyDescent="0.2">
      <c r="A14" s="115"/>
      <c r="B14" s="115"/>
      <c r="C14" s="115"/>
      <c r="W14" s="111">
        <v>1400</v>
      </c>
      <c r="X14" s="111">
        <f t="shared" si="0"/>
        <v>-2.4818976197204121E-2</v>
      </c>
    </row>
    <row r="15" spans="1:24" ht="12.95" customHeight="1" x14ac:dyDescent="0.2">
      <c r="A15" s="20" t="s">
        <v>67</v>
      </c>
      <c r="B15" s="115"/>
      <c r="C15" s="21">
        <f ca="1">(C7+C11)+(C8+C12)*INT(MAX(F21:F3527))</f>
        <v>60164.50485347223</v>
      </c>
      <c r="E15" s="113">
        <f>+F15*F13</f>
        <v>-2.2627547546707887E-8</v>
      </c>
      <c r="F15" s="115">
        <v>-2.2627547546707887</v>
      </c>
      <c r="W15" s="111">
        <v>1600</v>
      </c>
      <c r="X15" s="111">
        <f t="shared" si="0"/>
        <v>-3.2914301088695329E-2</v>
      </c>
    </row>
    <row r="16" spans="1:24" ht="12.95" customHeight="1" x14ac:dyDescent="0.2">
      <c r="A16" s="20" t="s">
        <v>53</v>
      </c>
      <c r="B16" s="115"/>
      <c r="C16" s="21">
        <f ca="1">+C8+C12</f>
        <v>4.5730111019197865</v>
      </c>
      <c r="E16" s="115"/>
      <c r="F16" s="115"/>
      <c r="W16" s="111">
        <v>1800</v>
      </c>
      <c r="X16" s="111">
        <f t="shared" si="0"/>
        <v>-4.2819829783923173E-2</v>
      </c>
    </row>
    <row r="17" spans="1:24" ht="12.95" customHeight="1" thickBot="1" x14ac:dyDescent="0.25">
      <c r="A17" s="22" t="s">
        <v>168</v>
      </c>
      <c r="B17" s="115"/>
      <c r="C17" s="115">
        <f>COUNT(C21:C2185)</f>
        <v>345</v>
      </c>
      <c r="E17" s="202"/>
      <c r="F17" s="203"/>
      <c r="W17" s="111">
        <v>2000</v>
      </c>
      <c r="X17" s="111">
        <f t="shared" si="0"/>
        <v>-5.4535562282887647E-2</v>
      </c>
    </row>
    <row r="18" spans="1:24" ht="12.95" customHeight="1" thickTop="1" thickBot="1" x14ac:dyDescent="0.25">
      <c r="A18" s="20" t="s">
        <v>54</v>
      </c>
      <c r="B18" s="115"/>
      <c r="C18" s="132">
        <f ca="1">+C15</f>
        <v>60164.50485347223</v>
      </c>
      <c r="D18" s="133">
        <f ca="1">+C16</f>
        <v>4.5730111019197865</v>
      </c>
      <c r="E18" s="202"/>
      <c r="F18" s="203"/>
      <c r="W18" s="111">
        <v>2200</v>
      </c>
      <c r="X18" s="111">
        <f t="shared" si="0"/>
        <v>-6.8061498585588728E-2</v>
      </c>
    </row>
    <row r="19" spans="1:24" ht="12.95" customHeight="1" thickTop="1" x14ac:dyDescent="0.2">
      <c r="E19" s="202"/>
      <c r="F19" s="204"/>
      <c r="W19" s="111">
        <v>2400</v>
      </c>
      <c r="X19" s="111">
        <f t="shared" si="0"/>
        <v>-8.3397638692026474E-2</v>
      </c>
    </row>
    <row r="20" spans="1:24" ht="12.95" customHeight="1" thickBot="1" x14ac:dyDescent="0.25">
      <c r="A20" s="116" t="s">
        <v>55</v>
      </c>
      <c r="B20" s="116" t="s">
        <v>56</v>
      </c>
      <c r="C20" s="116" t="s">
        <v>57</v>
      </c>
      <c r="D20" s="116" t="s">
        <v>62</v>
      </c>
      <c r="E20" s="116" t="s">
        <v>58</v>
      </c>
      <c r="F20" s="116" t="s">
        <v>59</v>
      </c>
      <c r="G20" s="119" t="s">
        <v>60</v>
      </c>
      <c r="H20" s="10" t="s">
        <v>263</v>
      </c>
      <c r="I20" s="10" t="s">
        <v>264</v>
      </c>
      <c r="J20" s="10" t="s">
        <v>261</v>
      </c>
      <c r="K20" s="10" t="s">
        <v>260</v>
      </c>
      <c r="L20" s="10" t="s">
        <v>1237</v>
      </c>
      <c r="M20" s="10" t="s">
        <v>1238</v>
      </c>
      <c r="N20" s="10" t="s">
        <v>1239</v>
      </c>
      <c r="O20" s="10" t="s">
        <v>72</v>
      </c>
      <c r="P20" s="10" t="s">
        <v>71</v>
      </c>
      <c r="Q20" s="116" t="s">
        <v>64</v>
      </c>
      <c r="R20" s="116"/>
      <c r="S20" s="116"/>
      <c r="T20" s="116"/>
      <c r="U20" s="79" t="s">
        <v>1240</v>
      </c>
      <c r="W20" s="111">
        <v>2600</v>
      </c>
      <c r="X20" s="111">
        <f t="shared" si="0"/>
        <v>-0.10054398260220082</v>
      </c>
    </row>
    <row r="21" spans="1:24" ht="12.95" customHeight="1" x14ac:dyDescent="0.2">
      <c r="A21" s="76" t="s">
        <v>270</v>
      </c>
      <c r="B21" s="77" t="s">
        <v>159</v>
      </c>
      <c r="C21" s="76">
        <v>11343.605</v>
      </c>
      <c r="D21" s="76" t="s">
        <v>264</v>
      </c>
      <c r="E21" s="111">
        <f t="shared" ref="E21:E84" si="1">+(C21-C$7)/C$8</f>
        <v>-6674.6812067577885</v>
      </c>
      <c r="F21" s="78">
        <f t="shared" ref="F21:F52" si="2">ROUND(2*E21,0)/2-0.5</f>
        <v>-6675</v>
      </c>
      <c r="G21" s="112">
        <f t="shared" ref="G21:G52" si="3">+C21-(C$7+F21*C$8)</f>
        <v>1.4578842499940947</v>
      </c>
      <c r="I21" s="111">
        <f t="shared" ref="I21:I52" si="4">G21</f>
        <v>1.4578842499940947</v>
      </c>
      <c r="O21" s="111">
        <f ca="1">+C$11+C$12*F21</f>
        <v>0.89121362657977332</v>
      </c>
      <c r="Q21" s="134" t="s">
        <v>1257</v>
      </c>
      <c r="R21" s="120"/>
      <c r="S21" s="120"/>
      <c r="T21" s="120"/>
      <c r="W21" s="111">
        <f>W20+200</f>
        <v>2800</v>
      </c>
      <c r="X21" s="111">
        <f t="shared" si="0"/>
        <v>-0.11950053031611181</v>
      </c>
    </row>
    <row r="22" spans="1:24" ht="12.95" customHeight="1" x14ac:dyDescent="0.2">
      <c r="A22" s="111" t="s">
        <v>77</v>
      </c>
      <c r="B22" s="113"/>
      <c r="C22" s="112">
        <v>13081.322</v>
      </c>
      <c r="D22" s="112" t="s">
        <v>63</v>
      </c>
      <c r="E22" s="111">
        <f t="shared" si="1"/>
        <v>-6294.6973798675681</v>
      </c>
      <c r="F22" s="78">
        <f t="shared" si="2"/>
        <v>-6295</v>
      </c>
      <c r="G22" s="112">
        <f t="shared" si="3"/>
        <v>1.3839224499970442</v>
      </c>
      <c r="I22" s="111">
        <f t="shared" si="4"/>
        <v>1.3839224499970442</v>
      </c>
      <c r="Q22" s="134" t="s">
        <v>1258</v>
      </c>
      <c r="R22" s="121"/>
      <c r="S22" s="121"/>
      <c r="T22" s="121"/>
      <c r="V22" s="111" t="s">
        <v>78</v>
      </c>
      <c r="W22" s="111">
        <f t="shared" ref="W22:W42" si="5">W21+200</f>
        <v>3000</v>
      </c>
      <c r="X22" s="111">
        <f t="shared" si="0"/>
        <v>-0.14026728183375944</v>
      </c>
    </row>
    <row r="23" spans="1:24" ht="12.95" customHeight="1" x14ac:dyDescent="0.2">
      <c r="A23" s="76" t="s">
        <v>281</v>
      </c>
      <c r="B23" s="77" t="s">
        <v>159</v>
      </c>
      <c r="C23" s="76">
        <v>13456.324000000001</v>
      </c>
      <c r="D23" s="76" t="s">
        <v>264</v>
      </c>
      <c r="E23" s="111">
        <f t="shared" si="1"/>
        <v>-6212.696285873847</v>
      </c>
      <c r="F23" s="78">
        <f t="shared" si="2"/>
        <v>-6213</v>
      </c>
      <c r="G23" s="112">
        <f t="shared" si="3"/>
        <v>1.3889254299974709</v>
      </c>
      <c r="I23" s="111">
        <f t="shared" si="4"/>
        <v>1.3889254299974709</v>
      </c>
      <c r="O23" s="111">
        <f ca="1">+C$11+C$12*F23</f>
        <v>0.83438389352128572</v>
      </c>
      <c r="Q23" s="134" t="s">
        <v>1259</v>
      </c>
      <c r="R23" s="120"/>
      <c r="S23" s="120"/>
      <c r="T23" s="120"/>
      <c r="W23" s="111">
        <f t="shared" si="5"/>
        <v>3200</v>
      </c>
      <c r="X23" s="111">
        <f t="shared" si="0"/>
        <v>-0.16284423715514368</v>
      </c>
    </row>
    <row r="24" spans="1:24" ht="12.95" customHeight="1" x14ac:dyDescent="0.2">
      <c r="A24" s="76" t="s">
        <v>270</v>
      </c>
      <c r="B24" s="77" t="s">
        <v>159</v>
      </c>
      <c r="C24" s="76">
        <v>13643.812</v>
      </c>
      <c r="D24" s="76" t="s">
        <v>264</v>
      </c>
      <c r="E24" s="111">
        <f t="shared" si="1"/>
        <v>-6171.6985815664184</v>
      </c>
      <c r="F24" s="78">
        <f t="shared" si="2"/>
        <v>-6172</v>
      </c>
      <c r="G24" s="112">
        <f t="shared" si="3"/>
        <v>1.3784269199950359</v>
      </c>
      <c r="I24" s="111">
        <f t="shared" si="4"/>
        <v>1.3784269199950359</v>
      </c>
      <c r="O24" s="111">
        <f ca="1">+C$11+C$12*F24</f>
        <v>0.82934056223254549</v>
      </c>
      <c r="Q24" s="134" t="s">
        <v>1260</v>
      </c>
      <c r="R24" s="120"/>
      <c r="S24" s="120"/>
      <c r="T24" s="120"/>
      <c r="W24" s="111">
        <f t="shared" si="5"/>
        <v>3400</v>
      </c>
      <c r="X24" s="111">
        <f t="shared" si="0"/>
        <v>-0.18723139628026461</v>
      </c>
    </row>
    <row r="25" spans="1:24" ht="12.95" customHeight="1" x14ac:dyDescent="0.2">
      <c r="A25" s="76" t="s">
        <v>270</v>
      </c>
      <c r="B25" s="77" t="s">
        <v>159</v>
      </c>
      <c r="C25" s="76">
        <v>13730.728999999999</v>
      </c>
      <c r="D25" s="76" t="s">
        <v>264</v>
      </c>
      <c r="E25" s="111">
        <f t="shared" si="1"/>
        <v>-6152.692578700694</v>
      </c>
      <c r="F25" s="78">
        <f t="shared" si="2"/>
        <v>-6153</v>
      </c>
      <c r="G25" s="112">
        <f t="shared" si="3"/>
        <v>1.4058788299953449</v>
      </c>
      <c r="I25" s="111">
        <f t="shared" si="4"/>
        <v>1.4058788299953449</v>
      </c>
      <c r="O25" s="111">
        <f ca="1">+C$11+C$12*F25</f>
        <v>0.82700340870849509</v>
      </c>
      <c r="Q25" s="134" t="s">
        <v>1261</v>
      </c>
      <c r="R25" s="120"/>
      <c r="S25" s="120"/>
      <c r="T25" s="120"/>
      <c r="W25" s="111">
        <f t="shared" si="5"/>
        <v>3600</v>
      </c>
      <c r="X25" s="111">
        <f t="shared" si="0"/>
        <v>-0.21342875920912213</v>
      </c>
    </row>
    <row r="26" spans="1:24" ht="12.95" customHeight="1" x14ac:dyDescent="0.2">
      <c r="A26" s="76" t="s">
        <v>270</v>
      </c>
      <c r="B26" s="77" t="s">
        <v>159</v>
      </c>
      <c r="C26" s="76">
        <v>13826.68</v>
      </c>
      <c r="D26" s="76" t="s">
        <v>264</v>
      </c>
      <c r="E26" s="111">
        <f t="shared" si="1"/>
        <v>-6131.7111253490011</v>
      </c>
      <c r="F26" s="78">
        <f t="shared" si="2"/>
        <v>-6132</v>
      </c>
      <c r="G26" s="112">
        <f t="shared" si="3"/>
        <v>1.3210625199972128</v>
      </c>
      <c r="I26" s="111">
        <f t="shared" si="4"/>
        <v>1.3210625199972128</v>
      </c>
      <c r="O26" s="111">
        <f ca="1">+C$11+C$12*F26</f>
        <v>0.8244202390240184</v>
      </c>
      <c r="Q26" s="134" t="s">
        <v>1262</v>
      </c>
      <c r="R26" s="120"/>
      <c r="S26" s="120"/>
      <c r="T26" s="120"/>
      <c r="W26" s="111">
        <f t="shared" si="5"/>
        <v>3800</v>
      </c>
      <c r="X26" s="111">
        <f t="shared" si="0"/>
        <v>-0.24143632594171627</v>
      </c>
    </row>
    <row r="27" spans="1:24" ht="12.95" customHeight="1" x14ac:dyDescent="0.2">
      <c r="A27" s="111" t="s">
        <v>77</v>
      </c>
      <c r="B27" s="113"/>
      <c r="C27" s="112">
        <v>14456.324000000001</v>
      </c>
      <c r="D27" s="112"/>
      <c r="E27" s="111">
        <f t="shared" si="1"/>
        <v>-5994.0278681221534</v>
      </c>
      <c r="F27" s="78">
        <f t="shared" si="2"/>
        <v>-5994.5</v>
      </c>
      <c r="G27" s="112">
        <f t="shared" si="3"/>
        <v>2.1591223949981213</v>
      </c>
      <c r="I27" s="111">
        <f t="shared" si="4"/>
        <v>2.1591223949981213</v>
      </c>
      <c r="Q27" s="134" t="s">
        <v>1263</v>
      </c>
      <c r="R27" s="120"/>
      <c r="S27" s="120"/>
      <c r="T27" s="120"/>
      <c r="U27" s="111">
        <f>G27</f>
        <v>2.1591223949981213</v>
      </c>
      <c r="W27" s="111">
        <f t="shared" si="5"/>
        <v>4000</v>
      </c>
      <c r="X27" s="111">
        <f t="shared" si="0"/>
        <v>-0.27125409647804705</v>
      </c>
    </row>
    <row r="28" spans="1:24" ht="12.95" customHeight="1" x14ac:dyDescent="0.2">
      <c r="A28" s="111" t="s">
        <v>77</v>
      </c>
      <c r="B28" s="113"/>
      <c r="C28" s="112">
        <v>14553.805</v>
      </c>
      <c r="D28" s="112" t="s">
        <v>63</v>
      </c>
      <c r="E28" s="111">
        <f t="shared" si="1"/>
        <v>-5972.7118520913009</v>
      </c>
      <c r="F28" s="78">
        <f t="shared" si="2"/>
        <v>-5973</v>
      </c>
      <c r="G28" s="112">
        <f t="shared" si="3"/>
        <v>1.3177390299970284</v>
      </c>
      <c r="I28" s="111">
        <f t="shared" si="4"/>
        <v>1.3177390299970284</v>
      </c>
      <c r="N28" s="111">
        <f>+G28</f>
        <v>1.3177390299970284</v>
      </c>
      <c r="Q28" s="134" t="s">
        <v>1264</v>
      </c>
      <c r="R28" s="120"/>
      <c r="S28" s="120"/>
      <c r="T28" s="120"/>
      <c r="W28" s="111">
        <f t="shared" si="5"/>
        <v>4200</v>
      </c>
      <c r="X28" s="111">
        <f t="shared" si="0"/>
        <v>-0.30288207081811447</v>
      </c>
    </row>
    <row r="29" spans="1:24" ht="12.95" customHeight="1" x14ac:dyDescent="0.2">
      <c r="A29" s="111" t="s">
        <v>77</v>
      </c>
      <c r="B29" s="113"/>
      <c r="C29" s="112">
        <v>14736.732</v>
      </c>
      <c r="D29" s="112"/>
      <c r="E29" s="111">
        <f t="shared" si="1"/>
        <v>-5932.711494437237</v>
      </c>
      <c r="F29" s="78">
        <f t="shared" si="2"/>
        <v>-5933</v>
      </c>
      <c r="G29" s="112">
        <f t="shared" si="3"/>
        <v>1.3193746299948543</v>
      </c>
      <c r="I29" s="111">
        <f t="shared" si="4"/>
        <v>1.3193746299948543</v>
      </c>
      <c r="Q29" s="134" t="s">
        <v>1265</v>
      </c>
      <c r="R29" s="120"/>
      <c r="S29" s="120"/>
      <c r="T29" s="120"/>
      <c r="W29" s="111">
        <f t="shared" si="5"/>
        <v>4400</v>
      </c>
      <c r="X29" s="111">
        <f t="shared" si="0"/>
        <v>-0.33632024896191848</v>
      </c>
    </row>
    <row r="30" spans="1:24" ht="12.95" customHeight="1" x14ac:dyDescent="0.2">
      <c r="A30" s="122" t="s">
        <v>77</v>
      </c>
      <c r="B30" s="113"/>
      <c r="C30" s="112">
        <v>14782.448</v>
      </c>
      <c r="D30" s="112"/>
      <c r="E30" s="111">
        <f t="shared" si="1"/>
        <v>-5922.7148490513</v>
      </c>
      <c r="F30" s="78">
        <f t="shared" si="2"/>
        <v>-5923</v>
      </c>
      <c r="G30" s="112">
        <f t="shared" si="3"/>
        <v>1.3040335299956496</v>
      </c>
      <c r="I30" s="111">
        <f t="shared" si="4"/>
        <v>1.3040335299956496</v>
      </c>
      <c r="Q30" s="134" t="s">
        <v>1266</v>
      </c>
      <c r="R30" s="120"/>
      <c r="S30" s="120"/>
      <c r="T30" s="120"/>
      <c r="W30" s="111">
        <f t="shared" si="5"/>
        <v>4600</v>
      </c>
      <c r="X30" s="111">
        <f t="shared" si="0"/>
        <v>-0.37156863090945919</v>
      </c>
    </row>
    <row r="31" spans="1:24" ht="12.95" customHeight="1" x14ac:dyDescent="0.2">
      <c r="A31" s="76" t="s">
        <v>302</v>
      </c>
      <c r="B31" s="77" t="s">
        <v>159</v>
      </c>
      <c r="C31" s="76">
        <v>14782.462</v>
      </c>
      <c r="D31" s="76" t="s">
        <v>264</v>
      </c>
      <c r="E31" s="111">
        <f t="shared" si="1"/>
        <v>-5922.7117876934517</v>
      </c>
      <c r="F31" s="78">
        <f t="shared" si="2"/>
        <v>-5923</v>
      </c>
      <c r="G31" s="112">
        <f t="shared" si="3"/>
        <v>1.3180335299948638</v>
      </c>
      <c r="I31" s="111">
        <f t="shared" si="4"/>
        <v>1.3180335299948638</v>
      </c>
      <c r="O31" s="111">
        <f ca="1">+C$11+C$12*F31</f>
        <v>0.7987115502594645</v>
      </c>
      <c r="Q31" s="134" t="s">
        <v>1266</v>
      </c>
      <c r="R31" s="120"/>
      <c r="S31" s="120"/>
      <c r="T31" s="120"/>
      <c r="W31" s="111">
        <f t="shared" si="5"/>
        <v>4800</v>
      </c>
      <c r="X31" s="111">
        <f t="shared" si="0"/>
        <v>-0.40862721666073648</v>
      </c>
    </row>
    <row r="32" spans="1:24" ht="12.95" customHeight="1" x14ac:dyDescent="0.2">
      <c r="A32" s="122" t="s">
        <v>77</v>
      </c>
      <c r="B32" s="113"/>
      <c r="C32" s="112">
        <v>14796.191999999999</v>
      </c>
      <c r="D32" s="112"/>
      <c r="E32" s="111">
        <f t="shared" si="1"/>
        <v>-5919.7094703177218</v>
      </c>
      <c r="F32" s="78">
        <f t="shared" si="2"/>
        <v>-5920</v>
      </c>
      <c r="G32" s="112">
        <f t="shared" si="3"/>
        <v>1.328631199994561</v>
      </c>
      <c r="I32" s="111">
        <f t="shared" si="4"/>
        <v>1.328631199994561</v>
      </c>
      <c r="Q32" s="134" t="s">
        <v>1267</v>
      </c>
      <c r="R32" s="120"/>
      <c r="S32" s="120"/>
      <c r="T32" s="120"/>
      <c r="W32" s="111">
        <f t="shared" si="5"/>
        <v>5000</v>
      </c>
      <c r="X32" s="111">
        <f t="shared" si="0"/>
        <v>-0.44749600621575036</v>
      </c>
    </row>
    <row r="33" spans="1:24" ht="12.95" customHeight="1" x14ac:dyDescent="0.2">
      <c r="A33" s="122" t="s">
        <v>77</v>
      </c>
      <c r="B33" s="113"/>
      <c r="C33" s="112">
        <v>14805.317999999999</v>
      </c>
      <c r="D33" s="112"/>
      <c r="E33" s="111">
        <f t="shared" si="1"/>
        <v>-5917.7139023373193</v>
      </c>
      <c r="F33" s="78">
        <f t="shared" si="2"/>
        <v>-5918</v>
      </c>
      <c r="G33" s="112">
        <f t="shared" si="3"/>
        <v>1.308362979994854</v>
      </c>
      <c r="I33" s="111">
        <f t="shared" si="4"/>
        <v>1.308362979994854</v>
      </c>
      <c r="Q33" s="134" t="s">
        <v>1268</v>
      </c>
      <c r="R33" s="120"/>
      <c r="S33" s="120"/>
      <c r="T33" s="120"/>
      <c r="W33" s="111">
        <f t="shared" si="5"/>
        <v>5200</v>
      </c>
      <c r="X33" s="111">
        <f t="shared" si="0"/>
        <v>-0.48817499957450095</v>
      </c>
    </row>
    <row r="34" spans="1:24" ht="12.95" customHeight="1" x14ac:dyDescent="0.2">
      <c r="A34" s="76" t="s">
        <v>312</v>
      </c>
      <c r="B34" s="77" t="s">
        <v>159</v>
      </c>
      <c r="C34" s="76">
        <v>14809.819</v>
      </c>
      <c r="D34" s="76" t="s">
        <v>264</v>
      </c>
      <c r="E34" s="111">
        <f t="shared" si="1"/>
        <v>-5916.729675789019</v>
      </c>
      <c r="F34" s="78">
        <f t="shared" si="2"/>
        <v>-5917</v>
      </c>
      <c r="G34" s="112">
        <f t="shared" si="3"/>
        <v>1.2362288699951023</v>
      </c>
      <c r="I34" s="111">
        <f t="shared" si="4"/>
        <v>1.2362288699951023</v>
      </c>
      <c r="O34" s="111">
        <f ca="1">+C$11+C$12*F34</f>
        <v>0.79797350177818538</v>
      </c>
      <c r="Q34" s="134" t="s">
        <v>1269</v>
      </c>
      <c r="R34" s="120"/>
      <c r="S34" s="120"/>
      <c r="T34" s="120"/>
      <c r="W34" s="111">
        <f t="shared" si="5"/>
        <v>5400</v>
      </c>
      <c r="X34" s="111">
        <f t="shared" si="0"/>
        <v>-0.53066419673698806</v>
      </c>
    </row>
    <row r="35" spans="1:24" ht="12.95" customHeight="1" x14ac:dyDescent="0.2">
      <c r="A35" s="76" t="s">
        <v>312</v>
      </c>
      <c r="B35" s="77" t="s">
        <v>159</v>
      </c>
      <c r="C35" s="76">
        <v>14809.837</v>
      </c>
      <c r="D35" s="76" t="s">
        <v>264</v>
      </c>
      <c r="E35" s="111">
        <f t="shared" si="1"/>
        <v>-5916.7257397574995</v>
      </c>
      <c r="F35" s="78">
        <f t="shared" si="2"/>
        <v>-5917</v>
      </c>
      <c r="G35" s="112">
        <f t="shared" si="3"/>
        <v>1.2542288699951314</v>
      </c>
      <c r="I35" s="111">
        <f t="shared" si="4"/>
        <v>1.2542288699951314</v>
      </c>
      <c r="O35" s="111">
        <f ca="1">+C$11+C$12*F35</f>
        <v>0.79797350177818538</v>
      </c>
      <c r="Q35" s="134" t="s">
        <v>1269</v>
      </c>
      <c r="R35" s="120"/>
      <c r="S35" s="120"/>
      <c r="T35" s="120"/>
      <c r="W35" s="111">
        <f t="shared" si="5"/>
        <v>5600</v>
      </c>
      <c r="X35" s="111">
        <f t="shared" si="0"/>
        <v>-0.57496359770321193</v>
      </c>
    </row>
    <row r="36" spans="1:24" ht="12.95" customHeight="1" x14ac:dyDescent="0.2">
      <c r="A36" s="76" t="s">
        <v>312</v>
      </c>
      <c r="B36" s="77" t="s">
        <v>159</v>
      </c>
      <c r="C36" s="76">
        <v>14809.842000000001</v>
      </c>
      <c r="D36" s="76" t="s">
        <v>264</v>
      </c>
      <c r="E36" s="111">
        <f t="shared" si="1"/>
        <v>-5916.7246464154105</v>
      </c>
      <c r="F36" s="78">
        <f t="shared" si="2"/>
        <v>-5917</v>
      </c>
      <c r="G36" s="112">
        <f t="shared" si="3"/>
        <v>1.25922886999615</v>
      </c>
      <c r="I36" s="111">
        <f t="shared" si="4"/>
        <v>1.25922886999615</v>
      </c>
      <c r="O36" s="111">
        <f ca="1">+C$11+C$12*F36</f>
        <v>0.79797350177818538</v>
      </c>
      <c r="Q36" s="134" t="s">
        <v>1269</v>
      </c>
      <c r="R36" s="120"/>
      <c r="S36" s="120"/>
      <c r="T36" s="120"/>
      <c r="W36" s="111">
        <f t="shared" si="5"/>
        <v>5800</v>
      </c>
      <c r="X36" s="111">
        <f t="shared" si="0"/>
        <v>-0.62107320247317244</v>
      </c>
    </row>
    <row r="37" spans="1:24" ht="12.95" customHeight="1" x14ac:dyDescent="0.2">
      <c r="A37" s="122" t="s">
        <v>77</v>
      </c>
      <c r="B37" s="113"/>
      <c r="C37" s="112">
        <v>14809.891</v>
      </c>
      <c r="D37" s="112"/>
      <c r="E37" s="111">
        <f t="shared" si="1"/>
        <v>-5916.7139316629409</v>
      </c>
      <c r="F37" s="78">
        <f t="shared" si="2"/>
        <v>-5917</v>
      </c>
      <c r="G37" s="112">
        <f t="shared" si="3"/>
        <v>1.3082288699952187</v>
      </c>
      <c r="I37" s="111">
        <f t="shared" si="4"/>
        <v>1.3082288699952187</v>
      </c>
      <c r="Q37" s="134" t="s">
        <v>1269</v>
      </c>
      <c r="R37" s="120"/>
      <c r="S37" s="120"/>
      <c r="T37" s="120"/>
      <c r="W37" s="111">
        <f t="shared" si="5"/>
        <v>6000</v>
      </c>
      <c r="X37" s="111">
        <f t="shared" si="0"/>
        <v>-0.66899301104686948</v>
      </c>
    </row>
    <row r="38" spans="1:24" ht="12.95" customHeight="1" x14ac:dyDescent="0.2">
      <c r="A38" s="122" t="s">
        <v>77</v>
      </c>
      <c r="B38" s="113"/>
      <c r="C38" s="112">
        <v>14814.460999999999</v>
      </c>
      <c r="D38" s="112"/>
      <c r="E38" s="111">
        <f t="shared" si="1"/>
        <v>-5915.714616993816</v>
      </c>
      <c r="F38" s="78">
        <f t="shared" si="2"/>
        <v>-5916</v>
      </c>
      <c r="G38" s="112">
        <f t="shared" si="3"/>
        <v>1.3050947599949723</v>
      </c>
      <c r="I38" s="111">
        <f t="shared" si="4"/>
        <v>1.3050947599949723</v>
      </c>
      <c r="Q38" s="134" t="s">
        <v>1270</v>
      </c>
      <c r="R38" s="120"/>
      <c r="S38" s="120"/>
      <c r="T38" s="120"/>
      <c r="W38" s="111">
        <f t="shared" si="5"/>
        <v>6200</v>
      </c>
      <c r="X38" s="111">
        <f t="shared" si="0"/>
        <v>-0.71872302342430328</v>
      </c>
    </row>
    <row r="39" spans="1:24" ht="12.95" customHeight="1" x14ac:dyDescent="0.2">
      <c r="A39" s="122" t="s">
        <v>77</v>
      </c>
      <c r="B39" s="113"/>
      <c r="C39" s="112">
        <v>14828.182000000001</v>
      </c>
      <c r="D39" s="112"/>
      <c r="E39" s="111">
        <f t="shared" si="1"/>
        <v>-5912.7142676338444</v>
      </c>
      <c r="F39" s="78">
        <f t="shared" si="2"/>
        <v>-5913</v>
      </c>
      <c r="G39" s="112">
        <f t="shared" si="3"/>
        <v>1.3066924299964739</v>
      </c>
      <c r="I39" s="111">
        <f t="shared" si="4"/>
        <v>1.3066924299964739</v>
      </c>
      <c r="Q39" s="134" t="s">
        <v>1271</v>
      </c>
      <c r="R39" s="120"/>
      <c r="S39" s="120"/>
      <c r="T39" s="120"/>
      <c r="W39" s="111">
        <f t="shared" si="5"/>
        <v>6400</v>
      </c>
      <c r="X39" s="111">
        <f t="shared" si="0"/>
        <v>-0.7702632396054736</v>
      </c>
    </row>
    <row r="40" spans="1:24" ht="12.95" customHeight="1" x14ac:dyDescent="0.2">
      <c r="A40" s="76" t="s">
        <v>331</v>
      </c>
      <c r="B40" s="77" t="s">
        <v>159</v>
      </c>
      <c r="C40" s="76">
        <v>14832.75</v>
      </c>
      <c r="D40" s="76" t="s">
        <v>264</v>
      </c>
      <c r="E40" s="111">
        <f t="shared" si="1"/>
        <v>-5911.7153903015551</v>
      </c>
      <c r="F40" s="78">
        <f t="shared" si="2"/>
        <v>-5912</v>
      </c>
      <c r="G40" s="112">
        <f t="shared" si="3"/>
        <v>1.3015583199958201</v>
      </c>
      <c r="I40" s="111">
        <f t="shared" si="4"/>
        <v>1.3015583199958201</v>
      </c>
      <c r="O40" s="111">
        <f ca="1">+C$11+C$12*F40</f>
        <v>0.79735846137711952</v>
      </c>
      <c r="Q40" s="134" t="s">
        <v>1272</v>
      </c>
      <c r="R40" s="120"/>
      <c r="S40" s="120"/>
      <c r="T40" s="120"/>
      <c r="W40" s="111">
        <f t="shared" si="5"/>
        <v>6600</v>
      </c>
      <c r="X40" s="111">
        <f t="shared" si="0"/>
        <v>-0.82361365959038058</v>
      </c>
    </row>
    <row r="41" spans="1:24" ht="12.95" customHeight="1" x14ac:dyDescent="0.2">
      <c r="A41" s="122" t="s">
        <v>77</v>
      </c>
      <c r="B41" s="113"/>
      <c r="C41" s="112">
        <v>14832.752</v>
      </c>
      <c r="D41" s="112"/>
      <c r="E41" s="111">
        <f t="shared" si="1"/>
        <v>-5911.7149529647195</v>
      </c>
      <c r="F41" s="78">
        <f t="shared" si="2"/>
        <v>-5912</v>
      </c>
      <c r="G41" s="112">
        <f t="shared" si="3"/>
        <v>1.3035583199962275</v>
      </c>
      <c r="I41" s="111">
        <f t="shared" si="4"/>
        <v>1.3035583199962275</v>
      </c>
      <c r="Q41" s="134" t="s">
        <v>1272</v>
      </c>
      <c r="R41" s="120"/>
      <c r="S41" s="120"/>
      <c r="T41" s="120"/>
      <c r="W41" s="111">
        <f t="shared" si="5"/>
        <v>6800</v>
      </c>
      <c r="X41" s="111">
        <f t="shared" si="0"/>
        <v>-0.8787742833790243</v>
      </c>
    </row>
    <row r="42" spans="1:24" ht="12.95" customHeight="1" x14ac:dyDescent="0.2">
      <c r="A42" s="122" t="s">
        <v>77</v>
      </c>
      <c r="B42" s="113"/>
      <c r="C42" s="112">
        <v>14837.326999999999</v>
      </c>
      <c r="D42" s="112"/>
      <c r="E42" s="111">
        <f t="shared" si="1"/>
        <v>-5910.7145449535055</v>
      </c>
      <c r="F42" s="78">
        <f t="shared" si="2"/>
        <v>-5911</v>
      </c>
      <c r="G42" s="112">
        <f t="shared" si="3"/>
        <v>1.3054242099951807</v>
      </c>
      <c r="I42" s="111">
        <f t="shared" si="4"/>
        <v>1.3054242099951807</v>
      </c>
      <c r="Q42" s="134" t="s">
        <v>1273</v>
      </c>
      <c r="R42" s="120"/>
      <c r="S42" s="120"/>
      <c r="T42" s="120"/>
      <c r="W42" s="111">
        <f t="shared" si="5"/>
        <v>7000</v>
      </c>
      <c r="X42" s="111">
        <f t="shared" si="0"/>
        <v>-0.93574511097140434</v>
      </c>
    </row>
    <row r="43" spans="1:24" ht="12.95" customHeight="1" x14ac:dyDescent="0.2">
      <c r="A43" s="122" t="s">
        <v>77</v>
      </c>
      <c r="B43" s="113"/>
      <c r="C43" s="112">
        <v>14846.47</v>
      </c>
      <c r="D43" s="112"/>
      <c r="E43" s="111">
        <f t="shared" si="1"/>
        <v>-5908.7152596100013</v>
      </c>
      <c r="F43" s="78">
        <f t="shared" si="2"/>
        <v>-5909</v>
      </c>
      <c r="G43" s="112">
        <f t="shared" si="3"/>
        <v>1.302155989995299</v>
      </c>
      <c r="I43" s="111">
        <f t="shared" si="4"/>
        <v>1.302155989995299</v>
      </c>
      <c r="Q43" s="134" t="s">
        <v>1274</v>
      </c>
      <c r="R43" s="120"/>
      <c r="S43" s="120"/>
      <c r="T43" s="120"/>
    </row>
    <row r="44" spans="1:24" ht="12.95" customHeight="1" x14ac:dyDescent="0.2">
      <c r="A44" s="122" t="s">
        <v>77</v>
      </c>
      <c r="B44" s="113"/>
      <c r="C44" s="112">
        <v>14846.474</v>
      </c>
      <c r="D44" s="112"/>
      <c r="E44" s="111">
        <f t="shared" si="1"/>
        <v>-5908.7143849363301</v>
      </c>
      <c r="F44" s="78">
        <f t="shared" si="2"/>
        <v>-5909</v>
      </c>
      <c r="G44" s="112">
        <f t="shared" si="3"/>
        <v>1.3061559899961139</v>
      </c>
      <c r="I44" s="111">
        <f t="shared" si="4"/>
        <v>1.3061559899961139</v>
      </c>
      <c r="Q44" s="134" t="s">
        <v>1274</v>
      </c>
      <c r="R44" s="120"/>
      <c r="S44" s="120"/>
      <c r="T44" s="120"/>
    </row>
    <row r="45" spans="1:24" ht="12.95" customHeight="1" x14ac:dyDescent="0.2">
      <c r="A45" s="76" t="s">
        <v>276</v>
      </c>
      <c r="B45" s="77" t="s">
        <v>159</v>
      </c>
      <c r="C45" s="76">
        <v>14846.477999999999</v>
      </c>
      <c r="D45" s="76" t="s">
        <v>264</v>
      </c>
      <c r="E45" s="111">
        <f t="shared" si="1"/>
        <v>-5908.7135102626598</v>
      </c>
      <c r="F45" s="78">
        <f t="shared" si="2"/>
        <v>-5909</v>
      </c>
      <c r="G45" s="112">
        <f t="shared" si="3"/>
        <v>1.3101559899951098</v>
      </c>
      <c r="I45" s="111">
        <f t="shared" si="4"/>
        <v>1.3101559899951098</v>
      </c>
      <c r="O45" s="111">
        <f ca="1">+C$11+C$12*F45</f>
        <v>0.79698943713648007</v>
      </c>
      <c r="Q45" s="134" t="s">
        <v>1274</v>
      </c>
      <c r="R45" s="120"/>
      <c r="S45" s="120"/>
      <c r="T45" s="120"/>
    </row>
    <row r="46" spans="1:24" ht="12.95" customHeight="1" x14ac:dyDescent="0.2">
      <c r="A46" s="122" t="s">
        <v>77</v>
      </c>
      <c r="B46" s="113"/>
      <c r="C46" s="112">
        <v>14855.624</v>
      </c>
      <c r="D46" s="112"/>
      <c r="E46" s="111">
        <f t="shared" si="1"/>
        <v>-5906.7135689139022</v>
      </c>
      <c r="F46" s="78">
        <f t="shared" si="2"/>
        <v>-5907</v>
      </c>
      <c r="G46" s="112">
        <f t="shared" si="3"/>
        <v>1.3098877699958393</v>
      </c>
      <c r="I46" s="111">
        <f t="shared" si="4"/>
        <v>1.3098877699958393</v>
      </c>
      <c r="Q46" s="134" t="s">
        <v>1275</v>
      </c>
      <c r="R46" s="120"/>
      <c r="S46" s="120"/>
      <c r="T46" s="120"/>
    </row>
    <row r="47" spans="1:24" ht="12.95" customHeight="1" x14ac:dyDescent="0.2">
      <c r="A47" s="122" t="s">
        <v>77</v>
      </c>
      <c r="B47" s="113"/>
      <c r="C47" s="112">
        <v>14860.196</v>
      </c>
      <c r="D47" s="112"/>
      <c r="E47" s="111">
        <f t="shared" si="1"/>
        <v>-5905.7138169079417</v>
      </c>
      <c r="F47" s="78">
        <f t="shared" si="2"/>
        <v>-5906</v>
      </c>
      <c r="G47" s="112">
        <f t="shared" si="3"/>
        <v>1.3087536599960004</v>
      </c>
      <c r="I47" s="111">
        <f t="shared" si="4"/>
        <v>1.3087536599960004</v>
      </c>
      <c r="Q47" s="134" t="s">
        <v>1276</v>
      </c>
      <c r="R47" s="120"/>
      <c r="S47" s="120"/>
      <c r="T47" s="120"/>
    </row>
    <row r="48" spans="1:24" ht="12.95" customHeight="1" x14ac:dyDescent="0.2">
      <c r="A48" s="122" t="s">
        <v>77</v>
      </c>
      <c r="B48" s="113"/>
      <c r="C48" s="112">
        <v>14864.763999999999</v>
      </c>
      <c r="D48" s="112"/>
      <c r="E48" s="111">
        <f t="shared" si="1"/>
        <v>-5904.7149395756524</v>
      </c>
      <c r="F48" s="78">
        <f t="shared" si="2"/>
        <v>-5905</v>
      </c>
      <c r="G48" s="112">
        <f t="shared" si="3"/>
        <v>1.3036195499953465</v>
      </c>
      <c r="I48" s="111">
        <f t="shared" si="4"/>
        <v>1.3036195499953465</v>
      </c>
      <c r="Q48" s="134" t="s">
        <v>1277</v>
      </c>
      <c r="R48" s="120"/>
      <c r="S48" s="120"/>
      <c r="T48" s="120"/>
    </row>
    <row r="49" spans="1:20" ht="12.95" customHeight="1" x14ac:dyDescent="0.2">
      <c r="A49" s="122" t="s">
        <v>77</v>
      </c>
      <c r="B49" s="113"/>
      <c r="C49" s="112">
        <v>14869.346</v>
      </c>
      <c r="D49" s="112"/>
      <c r="E49" s="111">
        <f t="shared" si="1"/>
        <v>-5903.7130008855147</v>
      </c>
      <c r="F49" s="78">
        <f t="shared" si="2"/>
        <v>-5904</v>
      </c>
      <c r="G49" s="112">
        <f t="shared" si="3"/>
        <v>1.3124854399957258</v>
      </c>
      <c r="I49" s="111">
        <f t="shared" si="4"/>
        <v>1.3124854399957258</v>
      </c>
      <c r="Q49" s="134" t="s">
        <v>1278</v>
      </c>
      <c r="R49" s="120"/>
      <c r="S49" s="120"/>
      <c r="T49" s="120"/>
    </row>
    <row r="50" spans="1:20" ht="12.95" customHeight="1" x14ac:dyDescent="0.2">
      <c r="A50" s="76" t="s">
        <v>276</v>
      </c>
      <c r="B50" s="77" t="s">
        <v>159</v>
      </c>
      <c r="C50" s="76">
        <v>14869.348</v>
      </c>
      <c r="D50" s="76" t="s">
        <v>264</v>
      </c>
      <c r="E50" s="111">
        <f t="shared" si="1"/>
        <v>-5903.7125635486791</v>
      </c>
      <c r="F50" s="78">
        <f t="shared" si="2"/>
        <v>-5904</v>
      </c>
      <c r="G50" s="112">
        <f t="shared" si="3"/>
        <v>1.3144854399961332</v>
      </c>
      <c r="I50" s="111">
        <f t="shared" si="4"/>
        <v>1.3144854399961332</v>
      </c>
      <c r="O50" s="111">
        <f ca="1">+C$11+C$12*F50</f>
        <v>0.7963743967354141</v>
      </c>
      <c r="Q50" s="134" t="s">
        <v>1278</v>
      </c>
      <c r="R50" s="120"/>
      <c r="S50" s="120"/>
      <c r="T50" s="120"/>
    </row>
    <row r="51" spans="1:20" ht="12.95" customHeight="1" x14ac:dyDescent="0.2">
      <c r="A51" s="122" t="s">
        <v>77</v>
      </c>
      <c r="B51" s="113"/>
      <c r="C51" s="112">
        <v>14878.485000000001</v>
      </c>
      <c r="D51" s="112"/>
      <c r="E51" s="111">
        <f t="shared" si="1"/>
        <v>-5901.7145902156808</v>
      </c>
      <c r="F51" s="78">
        <f t="shared" si="2"/>
        <v>-5902</v>
      </c>
      <c r="G51" s="112">
        <f t="shared" si="3"/>
        <v>1.3052172199968481</v>
      </c>
      <c r="I51" s="111">
        <f t="shared" si="4"/>
        <v>1.3052172199968481</v>
      </c>
      <c r="Q51" s="134" t="s">
        <v>1279</v>
      </c>
      <c r="R51" s="120"/>
      <c r="S51" s="120"/>
      <c r="T51" s="120"/>
    </row>
    <row r="52" spans="1:20" ht="12.95" customHeight="1" x14ac:dyDescent="0.2">
      <c r="A52" s="122" t="s">
        <v>77</v>
      </c>
      <c r="B52" s="113"/>
      <c r="C52" s="112">
        <v>14901.353999999999</v>
      </c>
      <c r="D52" s="112"/>
      <c r="E52" s="111">
        <f t="shared" si="1"/>
        <v>-5896.7138621701179</v>
      </c>
      <c r="F52" s="78">
        <f t="shared" si="2"/>
        <v>-5897</v>
      </c>
      <c r="G52" s="112">
        <f t="shared" si="3"/>
        <v>1.3085466699958488</v>
      </c>
      <c r="I52" s="111">
        <f t="shared" si="4"/>
        <v>1.3085466699958488</v>
      </c>
      <c r="Q52" s="134" t="s">
        <v>1280</v>
      </c>
      <c r="R52" s="120"/>
      <c r="S52" s="120"/>
      <c r="T52" s="120"/>
    </row>
    <row r="53" spans="1:20" ht="12.95" customHeight="1" x14ac:dyDescent="0.2">
      <c r="A53" s="122" t="s">
        <v>77</v>
      </c>
      <c r="B53" s="113"/>
      <c r="C53" s="112">
        <v>14919.627</v>
      </c>
      <c r="D53" s="112"/>
      <c r="E53" s="111">
        <f t="shared" si="1"/>
        <v>-5892.7181341725409</v>
      </c>
      <c r="F53" s="78">
        <f t="shared" ref="F53:F84" si="6">ROUND(2*E53,0)/2-0.5</f>
        <v>-5893</v>
      </c>
      <c r="G53" s="112">
        <f t="shared" ref="G53:G84" si="7">+C53-(C$7+F53*C$8)</f>
        <v>1.2890102299970749</v>
      </c>
      <c r="I53" s="111">
        <f t="shared" ref="I53:I84" si="8">G53</f>
        <v>1.2890102299970749</v>
      </c>
      <c r="Q53" s="134" t="s">
        <v>1281</v>
      </c>
      <c r="R53" s="120"/>
      <c r="S53" s="120"/>
      <c r="T53" s="120"/>
    </row>
    <row r="54" spans="1:20" ht="12.95" customHeight="1" x14ac:dyDescent="0.2">
      <c r="A54" s="122" t="s">
        <v>77</v>
      </c>
      <c r="B54" s="113"/>
      <c r="C54" s="112">
        <v>14919.634</v>
      </c>
      <c r="D54" s="112"/>
      <c r="E54" s="111">
        <f t="shared" si="1"/>
        <v>-5892.7166034936172</v>
      </c>
      <c r="F54" s="78">
        <f t="shared" si="6"/>
        <v>-5893</v>
      </c>
      <c r="G54" s="112">
        <f t="shared" si="7"/>
        <v>1.296010229996682</v>
      </c>
      <c r="I54" s="111">
        <f t="shared" si="8"/>
        <v>1.296010229996682</v>
      </c>
      <c r="Q54" s="134" t="s">
        <v>1281</v>
      </c>
      <c r="R54" s="120"/>
      <c r="S54" s="120"/>
      <c r="T54" s="120"/>
    </row>
    <row r="55" spans="1:20" ht="12.95" customHeight="1" x14ac:dyDescent="0.2">
      <c r="A55" s="122" t="s">
        <v>77</v>
      </c>
      <c r="B55" s="113"/>
      <c r="C55" s="112">
        <v>14933.356</v>
      </c>
      <c r="D55" s="112"/>
      <c r="E55" s="111">
        <f t="shared" si="1"/>
        <v>-5889.7160354652278</v>
      </c>
      <c r="F55" s="78">
        <f t="shared" si="6"/>
        <v>-5890</v>
      </c>
      <c r="G55" s="112">
        <f t="shared" si="7"/>
        <v>1.2986078999965684</v>
      </c>
      <c r="I55" s="111">
        <f t="shared" si="8"/>
        <v>1.2986078999965684</v>
      </c>
      <c r="Q55" s="134" t="s">
        <v>1282</v>
      </c>
      <c r="R55" s="120"/>
      <c r="S55" s="120"/>
      <c r="T55" s="120"/>
    </row>
    <row r="56" spans="1:20" ht="12.95" customHeight="1" x14ac:dyDescent="0.2">
      <c r="A56" s="76" t="s">
        <v>276</v>
      </c>
      <c r="B56" s="77" t="s">
        <v>159</v>
      </c>
      <c r="C56" s="76">
        <v>14933.36</v>
      </c>
      <c r="D56" s="76" t="s">
        <v>264</v>
      </c>
      <c r="E56" s="111">
        <f t="shared" si="1"/>
        <v>-5889.7151607915566</v>
      </c>
      <c r="F56" s="78">
        <f t="shared" si="6"/>
        <v>-5890</v>
      </c>
      <c r="G56" s="112">
        <f t="shared" si="7"/>
        <v>1.3026078999973834</v>
      </c>
      <c r="I56" s="111">
        <f t="shared" si="8"/>
        <v>1.3026078999973834</v>
      </c>
      <c r="O56" s="111">
        <f ca="1">+C$11+C$12*F56</f>
        <v>0.79465228361242968</v>
      </c>
      <c r="Q56" s="134" t="s">
        <v>1282</v>
      </c>
      <c r="R56" s="120"/>
      <c r="S56" s="120"/>
      <c r="T56" s="120"/>
    </row>
    <row r="57" spans="1:20" ht="12.95" customHeight="1" x14ac:dyDescent="0.2">
      <c r="A57" s="122" t="s">
        <v>77</v>
      </c>
      <c r="B57" s="113"/>
      <c r="C57" s="112">
        <v>14942.504000000001</v>
      </c>
      <c r="D57" s="112"/>
      <c r="E57" s="111">
        <f t="shared" si="1"/>
        <v>-5887.7156567796355</v>
      </c>
      <c r="F57" s="78">
        <f t="shared" si="6"/>
        <v>-5888</v>
      </c>
      <c r="G57" s="112">
        <f t="shared" si="7"/>
        <v>1.3003396799977054</v>
      </c>
      <c r="I57" s="111">
        <f t="shared" si="8"/>
        <v>1.3003396799977054</v>
      </c>
      <c r="Q57" s="134" t="s">
        <v>1283</v>
      </c>
      <c r="R57" s="120"/>
      <c r="S57" s="120"/>
      <c r="T57" s="120"/>
    </row>
    <row r="58" spans="1:20" ht="12.95" customHeight="1" x14ac:dyDescent="0.2">
      <c r="A58" s="122" t="s">
        <v>77</v>
      </c>
      <c r="B58" s="113"/>
      <c r="C58" s="112">
        <v>14947.084999999999</v>
      </c>
      <c r="D58" s="112"/>
      <c r="E58" s="111">
        <f t="shared" si="1"/>
        <v>-5886.7139367579148</v>
      </c>
      <c r="F58" s="78">
        <f t="shared" si="6"/>
        <v>-5887</v>
      </c>
      <c r="G58" s="112">
        <f t="shared" si="7"/>
        <v>1.308205569996062</v>
      </c>
      <c r="I58" s="111">
        <f t="shared" si="8"/>
        <v>1.308205569996062</v>
      </c>
      <c r="Q58" s="134" t="s">
        <v>1284</v>
      </c>
      <c r="R58" s="120"/>
      <c r="S58" s="120"/>
      <c r="T58" s="120"/>
    </row>
    <row r="59" spans="1:20" ht="12.95" customHeight="1" x14ac:dyDescent="0.2">
      <c r="A59" s="122" t="s">
        <v>77</v>
      </c>
      <c r="B59" s="113"/>
      <c r="C59" s="112">
        <v>14951.65</v>
      </c>
      <c r="D59" s="112"/>
      <c r="E59" s="111">
        <f t="shared" si="1"/>
        <v>-5885.7157154308779</v>
      </c>
      <c r="F59" s="78">
        <f t="shared" si="6"/>
        <v>-5886</v>
      </c>
      <c r="G59" s="112">
        <f t="shared" si="7"/>
        <v>1.3000714599966159</v>
      </c>
      <c r="I59" s="111">
        <f t="shared" si="8"/>
        <v>1.3000714599966159</v>
      </c>
      <c r="Q59" s="134" t="s">
        <v>1285</v>
      </c>
      <c r="R59" s="120"/>
      <c r="S59" s="120"/>
      <c r="T59" s="120"/>
    </row>
    <row r="60" spans="1:20" ht="12.95" customHeight="1" x14ac:dyDescent="0.2">
      <c r="A60" s="122" t="s">
        <v>77</v>
      </c>
      <c r="B60" s="113"/>
      <c r="C60" s="112">
        <v>14965.38</v>
      </c>
      <c r="D60" s="112"/>
      <c r="E60" s="111">
        <f t="shared" si="1"/>
        <v>-5882.713398055148</v>
      </c>
      <c r="F60" s="78">
        <f t="shared" si="6"/>
        <v>-5883</v>
      </c>
      <c r="G60" s="112">
        <f t="shared" si="7"/>
        <v>1.3106691299963131</v>
      </c>
      <c r="I60" s="111">
        <f t="shared" si="8"/>
        <v>1.3106691299963131</v>
      </c>
      <c r="Q60" s="134" t="s">
        <v>1286</v>
      </c>
      <c r="R60" s="120"/>
      <c r="S60" s="120"/>
      <c r="T60" s="120"/>
    </row>
    <row r="61" spans="1:20" ht="12.95" customHeight="1" x14ac:dyDescent="0.2">
      <c r="A61" s="122" t="s">
        <v>77</v>
      </c>
      <c r="B61" s="113"/>
      <c r="C61" s="112">
        <v>14983.661</v>
      </c>
      <c r="D61" s="112"/>
      <c r="E61" s="111">
        <f t="shared" si="1"/>
        <v>-5878.7159207102286</v>
      </c>
      <c r="F61" s="78">
        <f t="shared" si="6"/>
        <v>-5879</v>
      </c>
      <c r="G61" s="112">
        <f t="shared" si="7"/>
        <v>1.2991326899973501</v>
      </c>
      <c r="I61" s="111">
        <f t="shared" si="8"/>
        <v>1.2991326899973501</v>
      </c>
      <c r="Q61" s="134" t="s">
        <v>1287</v>
      </c>
      <c r="R61" s="120"/>
      <c r="S61" s="120"/>
      <c r="T61" s="120"/>
    </row>
    <row r="62" spans="1:20" ht="12.95" customHeight="1" x14ac:dyDescent="0.2">
      <c r="A62" s="122" t="s">
        <v>77</v>
      </c>
      <c r="B62" s="113"/>
      <c r="C62" s="112">
        <v>15015.674999999999</v>
      </c>
      <c r="D62" s="112"/>
      <c r="E62" s="111">
        <f t="shared" si="1"/>
        <v>-5871.7154699843268</v>
      </c>
      <c r="F62" s="78">
        <f t="shared" si="6"/>
        <v>-5872</v>
      </c>
      <c r="G62" s="112">
        <f t="shared" si="7"/>
        <v>1.3011939199968765</v>
      </c>
      <c r="I62" s="111">
        <f t="shared" si="8"/>
        <v>1.3011939199968765</v>
      </c>
      <c r="Q62" s="134" t="s">
        <v>1288</v>
      </c>
      <c r="R62" s="120"/>
      <c r="S62" s="120"/>
      <c r="T62" s="120"/>
    </row>
    <row r="63" spans="1:20" ht="12.95" customHeight="1" x14ac:dyDescent="0.2">
      <c r="A63" s="122" t="s">
        <v>77</v>
      </c>
      <c r="B63" s="113"/>
      <c r="C63" s="112">
        <v>15029.392</v>
      </c>
      <c r="D63" s="112"/>
      <c r="E63" s="111">
        <f t="shared" si="1"/>
        <v>-5868.7159952980264</v>
      </c>
      <c r="F63" s="78">
        <f t="shared" si="6"/>
        <v>-5869</v>
      </c>
      <c r="G63" s="112">
        <f t="shared" si="7"/>
        <v>1.2987915899975633</v>
      </c>
      <c r="I63" s="111">
        <f t="shared" si="8"/>
        <v>1.2987915899975633</v>
      </c>
      <c r="Q63" s="120">
        <f t="shared" ref="Q63:Q86" si="9">+C63-15018.5</f>
        <v>10.891999999999825</v>
      </c>
      <c r="R63" s="120"/>
      <c r="S63" s="120"/>
      <c r="T63" s="120"/>
    </row>
    <row r="64" spans="1:20" ht="12.95" customHeight="1" x14ac:dyDescent="0.2">
      <c r="A64" s="122" t="s">
        <v>77</v>
      </c>
      <c r="B64" s="113"/>
      <c r="C64" s="112">
        <v>15047.677</v>
      </c>
      <c r="D64" s="112"/>
      <c r="E64" s="111">
        <f t="shared" si="1"/>
        <v>-5864.7176432794367</v>
      </c>
      <c r="F64" s="78">
        <f t="shared" si="6"/>
        <v>-5865</v>
      </c>
      <c r="G64" s="112">
        <f t="shared" si="7"/>
        <v>1.2912551499975962</v>
      </c>
      <c r="I64" s="111">
        <f t="shared" si="8"/>
        <v>1.2912551499975962</v>
      </c>
      <c r="Q64" s="120">
        <f t="shared" si="9"/>
        <v>29.17699999999968</v>
      </c>
      <c r="R64" s="120"/>
      <c r="S64" s="120"/>
      <c r="T64" s="120"/>
    </row>
    <row r="65" spans="1:20" ht="12.95" customHeight="1" x14ac:dyDescent="0.2">
      <c r="A65" s="122" t="s">
        <v>77</v>
      </c>
      <c r="B65" s="113"/>
      <c r="C65" s="112">
        <v>15102.569</v>
      </c>
      <c r="D65" s="112"/>
      <c r="E65" s="111">
        <f t="shared" si="1"/>
        <v>-5852.7144964922109</v>
      </c>
      <c r="F65" s="78">
        <f t="shared" si="6"/>
        <v>-5853</v>
      </c>
      <c r="G65" s="112">
        <f t="shared" si="7"/>
        <v>1.3056458299943188</v>
      </c>
      <c r="I65" s="111">
        <f t="shared" si="8"/>
        <v>1.3056458299943188</v>
      </c>
      <c r="Q65" s="120">
        <f t="shared" si="9"/>
        <v>84.068999999999505</v>
      </c>
      <c r="R65" s="120"/>
      <c r="S65" s="120"/>
      <c r="T65" s="120"/>
    </row>
    <row r="66" spans="1:20" ht="12.95" customHeight="1" x14ac:dyDescent="0.2">
      <c r="A66" s="122" t="s">
        <v>77</v>
      </c>
      <c r="B66" s="113"/>
      <c r="C66" s="112">
        <v>15134.573</v>
      </c>
      <c r="D66" s="112"/>
      <c r="E66" s="111">
        <f t="shared" si="1"/>
        <v>-5845.7162324504852</v>
      </c>
      <c r="F66" s="78">
        <f t="shared" si="6"/>
        <v>-5846</v>
      </c>
      <c r="G66" s="112">
        <f t="shared" si="7"/>
        <v>1.2977070599954459</v>
      </c>
      <c r="I66" s="111">
        <f t="shared" si="8"/>
        <v>1.2977070599954459</v>
      </c>
      <c r="Q66" s="120">
        <f t="shared" si="9"/>
        <v>116.07300000000032</v>
      </c>
      <c r="R66" s="120"/>
      <c r="S66" s="120"/>
      <c r="T66" s="120"/>
    </row>
    <row r="67" spans="1:20" ht="12.95" customHeight="1" x14ac:dyDescent="0.2">
      <c r="A67" s="122" t="s">
        <v>77</v>
      </c>
      <c r="B67" s="113"/>
      <c r="C67" s="112">
        <v>15157.44</v>
      </c>
      <c r="D67" s="112"/>
      <c r="E67" s="111">
        <f t="shared" si="1"/>
        <v>-5840.715941741757</v>
      </c>
      <c r="F67" s="78">
        <f t="shared" si="6"/>
        <v>-5841</v>
      </c>
      <c r="G67" s="112">
        <f t="shared" si="7"/>
        <v>1.2990365099958581</v>
      </c>
      <c r="I67" s="111">
        <f t="shared" si="8"/>
        <v>1.2990365099958581</v>
      </c>
      <c r="Q67" s="120">
        <f t="shared" si="9"/>
        <v>138.94000000000051</v>
      </c>
      <c r="R67" s="120"/>
      <c r="S67" s="120"/>
      <c r="T67" s="120"/>
    </row>
    <row r="68" spans="1:20" ht="12.95" customHeight="1" x14ac:dyDescent="0.2">
      <c r="A68" s="122" t="s">
        <v>77</v>
      </c>
      <c r="B68" s="113"/>
      <c r="C68" s="112">
        <v>15166.574000000001</v>
      </c>
      <c r="D68" s="112"/>
      <c r="E68" s="111">
        <f t="shared" si="1"/>
        <v>-5838.718624414013</v>
      </c>
      <c r="F68" s="78">
        <f t="shared" si="6"/>
        <v>-5839</v>
      </c>
      <c r="G68" s="112">
        <f t="shared" si="7"/>
        <v>1.2867682899959618</v>
      </c>
      <c r="I68" s="111">
        <f t="shared" si="8"/>
        <v>1.2867682899959618</v>
      </c>
      <c r="Q68" s="120">
        <f t="shared" si="9"/>
        <v>148.07400000000052</v>
      </c>
      <c r="R68" s="120"/>
      <c r="S68" s="120"/>
      <c r="T68" s="120"/>
    </row>
    <row r="69" spans="1:20" ht="12.95" customHeight="1" x14ac:dyDescent="0.2">
      <c r="A69" s="122" t="s">
        <v>77</v>
      </c>
      <c r="B69" s="113"/>
      <c r="C69" s="112">
        <v>15171.148999999999</v>
      </c>
      <c r="D69" s="112"/>
      <c r="E69" s="111">
        <f t="shared" si="1"/>
        <v>-5837.7182164028</v>
      </c>
      <c r="F69" s="78">
        <f t="shared" si="6"/>
        <v>-5838</v>
      </c>
      <c r="G69" s="112">
        <f t="shared" si="7"/>
        <v>1.288634179994915</v>
      </c>
      <c r="I69" s="111">
        <f t="shared" si="8"/>
        <v>1.288634179994915</v>
      </c>
      <c r="Q69" s="120">
        <f t="shared" si="9"/>
        <v>152.64899999999943</v>
      </c>
      <c r="R69" s="120"/>
      <c r="S69" s="120"/>
      <c r="T69" s="120"/>
    </row>
    <row r="70" spans="1:20" ht="12.95" customHeight="1" x14ac:dyDescent="0.2">
      <c r="A70" s="122" t="s">
        <v>77</v>
      </c>
      <c r="B70" s="113"/>
      <c r="C70" s="112">
        <v>15198.6</v>
      </c>
      <c r="D70" s="112"/>
      <c r="E70" s="111">
        <f t="shared" si="1"/>
        <v>-5831.7155496670975</v>
      </c>
      <c r="F70" s="78">
        <f t="shared" si="6"/>
        <v>-5832</v>
      </c>
      <c r="G70" s="112">
        <f t="shared" si="7"/>
        <v>1.300829519996114</v>
      </c>
      <c r="I70" s="111">
        <f t="shared" si="8"/>
        <v>1.300829519996114</v>
      </c>
      <c r="Q70" s="120">
        <f t="shared" si="9"/>
        <v>180.10000000000036</v>
      </c>
      <c r="R70" s="120"/>
      <c r="S70" s="120"/>
      <c r="T70" s="120"/>
    </row>
    <row r="71" spans="1:20" ht="12.95" customHeight="1" x14ac:dyDescent="0.2">
      <c r="A71" s="122" t="s">
        <v>77</v>
      </c>
      <c r="B71" s="113"/>
      <c r="C71" s="112">
        <v>15221.444</v>
      </c>
      <c r="D71" s="112"/>
      <c r="E71" s="111">
        <f t="shared" si="1"/>
        <v>-5826.7202883319778</v>
      </c>
      <c r="F71" s="78">
        <f t="shared" si="6"/>
        <v>-5827</v>
      </c>
      <c r="G71" s="112">
        <f t="shared" si="7"/>
        <v>1.2791589699954784</v>
      </c>
      <c r="I71" s="111">
        <f t="shared" si="8"/>
        <v>1.2791589699954784</v>
      </c>
      <c r="Q71" s="120">
        <f t="shared" si="9"/>
        <v>202.94399999999951</v>
      </c>
      <c r="R71" s="120"/>
      <c r="S71" s="120"/>
      <c r="T71" s="120"/>
    </row>
    <row r="72" spans="1:20" ht="12.95" customHeight="1" x14ac:dyDescent="0.2">
      <c r="A72" s="122" t="s">
        <v>77</v>
      </c>
      <c r="B72" s="113"/>
      <c r="C72" s="112">
        <v>15239.735000000001</v>
      </c>
      <c r="D72" s="112"/>
      <c r="E72" s="111">
        <f t="shared" si="1"/>
        <v>-5822.7206243028813</v>
      </c>
      <c r="F72" s="78">
        <f t="shared" si="6"/>
        <v>-5823</v>
      </c>
      <c r="G72" s="112">
        <f t="shared" si="7"/>
        <v>1.2776225299967336</v>
      </c>
      <c r="I72" s="111">
        <f t="shared" si="8"/>
        <v>1.2776225299967336</v>
      </c>
      <c r="Q72" s="120">
        <f t="shared" si="9"/>
        <v>221.23500000000058</v>
      </c>
      <c r="R72" s="120"/>
      <c r="S72" s="120"/>
      <c r="T72" s="120"/>
    </row>
    <row r="73" spans="1:20" ht="12.95" customHeight="1" x14ac:dyDescent="0.2">
      <c r="A73" s="122" t="s">
        <v>77</v>
      </c>
      <c r="B73" s="113"/>
      <c r="C73" s="112">
        <v>15253.46</v>
      </c>
      <c r="D73" s="112"/>
      <c r="E73" s="111">
        <f t="shared" si="1"/>
        <v>-5819.7194002692404</v>
      </c>
      <c r="F73" s="78">
        <f t="shared" si="6"/>
        <v>-5820</v>
      </c>
      <c r="G73" s="112">
        <f t="shared" si="7"/>
        <v>1.2832201999954123</v>
      </c>
      <c r="I73" s="111">
        <f t="shared" si="8"/>
        <v>1.2832201999954123</v>
      </c>
      <c r="Q73" s="120">
        <f t="shared" si="9"/>
        <v>234.95999999999913</v>
      </c>
      <c r="R73" s="120"/>
      <c r="S73" s="120"/>
      <c r="T73" s="120"/>
    </row>
    <row r="74" spans="1:20" ht="12.95" customHeight="1" x14ac:dyDescent="0.2">
      <c r="A74" s="122" t="s">
        <v>77</v>
      </c>
      <c r="B74" s="113"/>
      <c r="C74" s="112">
        <v>15276.319</v>
      </c>
      <c r="D74" s="112"/>
      <c r="E74" s="111">
        <f t="shared" si="1"/>
        <v>-5814.7208589078537</v>
      </c>
      <c r="F74" s="78">
        <f t="shared" si="6"/>
        <v>-5815</v>
      </c>
      <c r="G74" s="112">
        <f t="shared" si="7"/>
        <v>1.2765496499960136</v>
      </c>
      <c r="I74" s="111">
        <f t="shared" si="8"/>
        <v>1.2765496499960136</v>
      </c>
      <c r="Q74" s="120">
        <f t="shared" si="9"/>
        <v>257.81899999999951</v>
      </c>
      <c r="R74" s="120"/>
      <c r="S74" s="120"/>
      <c r="T74" s="120"/>
    </row>
    <row r="75" spans="1:20" ht="12.95" customHeight="1" x14ac:dyDescent="0.2">
      <c r="A75" s="122" t="s">
        <v>77</v>
      </c>
      <c r="B75" s="113"/>
      <c r="C75" s="112">
        <v>15299.204</v>
      </c>
      <c r="D75" s="112"/>
      <c r="E75" s="111">
        <f t="shared" si="1"/>
        <v>-5809.7166321676068</v>
      </c>
      <c r="F75" s="78">
        <f t="shared" si="6"/>
        <v>-5810</v>
      </c>
      <c r="G75" s="112">
        <f t="shared" si="7"/>
        <v>1.2958790999964549</v>
      </c>
      <c r="I75" s="111">
        <f t="shared" si="8"/>
        <v>1.2958790999964549</v>
      </c>
      <c r="Q75" s="120">
        <f t="shared" si="9"/>
        <v>280.70399999999972</v>
      </c>
      <c r="R75" s="120"/>
      <c r="S75" s="120"/>
      <c r="T75" s="120"/>
    </row>
    <row r="76" spans="1:20" ht="12.95" customHeight="1" x14ac:dyDescent="0.2">
      <c r="A76" s="122" t="s">
        <v>77</v>
      </c>
      <c r="B76" s="113"/>
      <c r="C76" s="112">
        <v>15381.504999999999</v>
      </c>
      <c r="D76" s="112"/>
      <c r="E76" s="111">
        <f t="shared" si="1"/>
        <v>-5791.7200027182244</v>
      </c>
      <c r="F76" s="78">
        <f t="shared" si="6"/>
        <v>-5792</v>
      </c>
      <c r="G76" s="112">
        <f t="shared" si="7"/>
        <v>1.2804651199967338</v>
      </c>
      <c r="I76" s="111">
        <f t="shared" si="8"/>
        <v>1.2804651199967338</v>
      </c>
      <c r="Q76" s="120">
        <f t="shared" si="9"/>
        <v>363.0049999999992</v>
      </c>
      <c r="R76" s="120"/>
      <c r="S76" s="120"/>
      <c r="T76" s="120"/>
    </row>
    <row r="77" spans="1:20" ht="12.95" customHeight="1" x14ac:dyDescent="0.2">
      <c r="A77" s="122" t="s">
        <v>77</v>
      </c>
      <c r="B77" s="113"/>
      <c r="C77" s="112">
        <v>15390.653</v>
      </c>
      <c r="D77" s="112"/>
      <c r="E77" s="111">
        <f t="shared" si="1"/>
        <v>-5789.7196240326321</v>
      </c>
      <c r="F77" s="78">
        <f t="shared" si="6"/>
        <v>-5790</v>
      </c>
      <c r="G77" s="112">
        <f t="shared" si="7"/>
        <v>1.2821968999978708</v>
      </c>
      <c r="I77" s="111">
        <f t="shared" si="8"/>
        <v>1.2821968999978708</v>
      </c>
      <c r="Q77" s="120">
        <f t="shared" si="9"/>
        <v>372.15300000000025</v>
      </c>
      <c r="R77" s="120"/>
      <c r="S77" s="120"/>
      <c r="T77" s="120"/>
    </row>
    <row r="78" spans="1:20" ht="12.95" customHeight="1" x14ac:dyDescent="0.2">
      <c r="A78" s="122" t="s">
        <v>77</v>
      </c>
      <c r="B78" s="113"/>
      <c r="C78" s="112">
        <v>15404.369000000001</v>
      </c>
      <c r="D78" s="112"/>
      <c r="E78" s="111">
        <f t="shared" si="1"/>
        <v>-5786.7203680147495</v>
      </c>
      <c r="F78" s="78">
        <f t="shared" si="6"/>
        <v>-5787</v>
      </c>
      <c r="G78" s="112">
        <f t="shared" si="7"/>
        <v>1.2787945699983538</v>
      </c>
      <c r="I78" s="111">
        <f t="shared" si="8"/>
        <v>1.2787945699983538</v>
      </c>
      <c r="Q78" s="120">
        <f t="shared" si="9"/>
        <v>385.8690000000006</v>
      </c>
      <c r="R78" s="120"/>
      <c r="S78" s="120"/>
      <c r="T78" s="120"/>
    </row>
    <row r="79" spans="1:20" ht="12.95" customHeight="1" x14ac:dyDescent="0.2">
      <c r="A79" s="76" t="s">
        <v>276</v>
      </c>
      <c r="B79" s="77" t="s">
        <v>159</v>
      </c>
      <c r="C79" s="76">
        <v>15514.129000000001</v>
      </c>
      <c r="D79" s="76" t="s">
        <v>264</v>
      </c>
      <c r="E79" s="111">
        <f t="shared" si="1"/>
        <v>-5762.7193224823232</v>
      </c>
      <c r="F79" s="78">
        <f t="shared" si="6"/>
        <v>-5763</v>
      </c>
      <c r="G79" s="112">
        <f t="shared" si="7"/>
        <v>1.2835759299960046</v>
      </c>
      <c r="I79" s="111">
        <f t="shared" si="8"/>
        <v>1.2835759299960046</v>
      </c>
      <c r="O79" s="111">
        <f t="shared" ref="O79:O110" ca="1" si="10">+C$11+C$12*F79</f>
        <v>0.77903025742535625</v>
      </c>
      <c r="Q79" s="120">
        <f t="shared" si="9"/>
        <v>495.62900000000081</v>
      </c>
      <c r="R79" s="120"/>
      <c r="S79" s="120"/>
      <c r="T79" s="120"/>
    </row>
    <row r="80" spans="1:20" ht="12.95" customHeight="1" x14ac:dyDescent="0.2">
      <c r="A80" s="76" t="s">
        <v>276</v>
      </c>
      <c r="B80" s="77" t="s">
        <v>159</v>
      </c>
      <c r="C80" s="76">
        <v>15541.554</v>
      </c>
      <c r="D80" s="76" t="s">
        <v>264</v>
      </c>
      <c r="E80" s="111">
        <f t="shared" si="1"/>
        <v>-5756.7223411254836</v>
      </c>
      <c r="F80" s="78">
        <f t="shared" si="6"/>
        <v>-5757</v>
      </c>
      <c r="G80" s="112">
        <f t="shared" si="7"/>
        <v>1.2697712699955446</v>
      </c>
      <c r="I80" s="111">
        <f t="shared" si="8"/>
        <v>1.2697712699955446</v>
      </c>
      <c r="O80" s="111">
        <f t="shared" ca="1" si="10"/>
        <v>0.77829220894407714</v>
      </c>
      <c r="Q80" s="120">
        <f t="shared" si="9"/>
        <v>523.05400000000009</v>
      </c>
      <c r="R80" s="120"/>
      <c r="S80" s="120"/>
      <c r="T80" s="120"/>
    </row>
    <row r="81" spans="1:20" ht="12.95" customHeight="1" x14ac:dyDescent="0.2">
      <c r="A81" s="76" t="s">
        <v>276</v>
      </c>
      <c r="B81" s="77" t="s">
        <v>159</v>
      </c>
      <c r="C81" s="76">
        <v>15541.556</v>
      </c>
      <c r="D81" s="76" t="s">
        <v>264</v>
      </c>
      <c r="E81" s="111">
        <f t="shared" si="1"/>
        <v>-5756.721903788648</v>
      </c>
      <c r="F81" s="78">
        <f t="shared" si="6"/>
        <v>-5757</v>
      </c>
      <c r="G81" s="112">
        <f t="shared" si="7"/>
        <v>1.271771269995952</v>
      </c>
      <c r="I81" s="111">
        <f t="shared" si="8"/>
        <v>1.271771269995952</v>
      </c>
      <c r="O81" s="111">
        <f t="shared" ca="1" si="10"/>
        <v>0.77829220894407714</v>
      </c>
      <c r="Q81" s="120">
        <f t="shared" si="9"/>
        <v>523.05600000000049</v>
      </c>
      <c r="R81" s="120"/>
      <c r="S81" s="120"/>
      <c r="T81" s="120"/>
    </row>
    <row r="82" spans="1:20" ht="12.95" customHeight="1" x14ac:dyDescent="0.2">
      <c r="A82" s="76" t="s">
        <v>276</v>
      </c>
      <c r="B82" s="77" t="s">
        <v>159</v>
      </c>
      <c r="C82" s="76">
        <v>15582.71</v>
      </c>
      <c r="D82" s="76" t="s">
        <v>264</v>
      </c>
      <c r="E82" s="111">
        <f t="shared" si="1"/>
        <v>-5747.7228237244944</v>
      </c>
      <c r="F82" s="78">
        <f t="shared" si="6"/>
        <v>-5748</v>
      </c>
      <c r="G82" s="112">
        <f t="shared" si="7"/>
        <v>1.2675642799949856</v>
      </c>
      <c r="I82" s="111">
        <f t="shared" si="8"/>
        <v>1.2675642799949856</v>
      </c>
      <c r="O82" s="111">
        <f t="shared" ca="1" si="10"/>
        <v>0.77718513622215857</v>
      </c>
      <c r="Q82" s="120">
        <f t="shared" si="9"/>
        <v>564.20999999999913</v>
      </c>
      <c r="R82" s="120"/>
      <c r="S82" s="120"/>
      <c r="T82" s="120"/>
    </row>
    <row r="83" spans="1:20" ht="12.95" customHeight="1" x14ac:dyDescent="0.2">
      <c r="A83" s="76" t="s">
        <v>276</v>
      </c>
      <c r="B83" s="77" t="s">
        <v>159</v>
      </c>
      <c r="C83" s="76">
        <v>15628.438</v>
      </c>
      <c r="D83" s="76" t="s">
        <v>264</v>
      </c>
      <c r="E83" s="111">
        <f t="shared" si="1"/>
        <v>-5737.7235543175448</v>
      </c>
      <c r="F83" s="78">
        <f t="shared" si="6"/>
        <v>-5738</v>
      </c>
      <c r="G83" s="112">
        <f t="shared" si="7"/>
        <v>1.2642231799964065</v>
      </c>
      <c r="I83" s="111">
        <f t="shared" si="8"/>
        <v>1.2642231799964065</v>
      </c>
      <c r="O83" s="111">
        <f t="shared" ca="1" si="10"/>
        <v>0.77595505542002685</v>
      </c>
      <c r="Q83" s="120">
        <f t="shared" si="9"/>
        <v>609.9380000000001</v>
      </c>
      <c r="R83" s="120"/>
      <c r="S83" s="120"/>
      <c r="T83" s="120"/>
    </row>
    <row r="84" spans="1:20" ht="12.95" customHeight="1" x14ac:dyDescent="0.2">
      <c r="A84" s="76" t="s">
        <v>276</v>
      </c>
      <c r="B84" s="77" t="s">
        <v>159</v>
      </c>
      <c r="C84" s="76">
        <v>15642.163</v>
      </c>
      <c r="D84" s="76" t="s">
        <v>264</v>
      </c>
      <c r="E84" s="111">
        <f t="shared" si="1"/>
        <v>-5734.7223302839029</v>
      </c>
      <c r="F84" s="78">
        <f t="shared" si="6"/>
        <v>-5735</v>
      </c>
      <c r="G84" s="112">
        <f t="shared" si="7"/>
        <v>1.2698208499969041</v>
      </c>
      <c r="I84" s="111">
        <f t="shared" si="8"/>
        <v>1.2698208499969041</v>
      </c>
      <c r="O84" s="111">
        <f t="shared" ca="1" si="10"/>
        <v>0.77558603117938729</v>
      </c>
      <c r="Q84" s="120">
        <f t="shared" si="9"/>
        <v>623.66300000000047</v>
      </c>
      <c r="R84" s="120"/>
      <c r="S84" s="120"/>
      <c r="T84" s="120"/>
    </row>
    <row r="85" spans="1:20" ht="12.95" customHeight="1" x14ac:dyDescent="0.2">
      <c r="A85" s="76" t="s">
        <v>276</v>
      </c>
      <c r="B85" s="77" t="s">
        <v>159</v>
      </c>
      <c r="C85" s="76">
        <v>15651.298000000001</v>
      </c>
      <c r="D85" s="76" t="s">
        <v>264</v>
      </c>
      <c r="E85" s="111">
        <f t="shared" ref="E85:E148" si="11">+(C85-C$7)/C$8</f>
        <v>-5732.7247942877411</v>
      </c>
      <c r="F85" s="78">
        <f t="shared" ref="F85:F107" si="12">ROUND(2*E85,0)/2-0.5</f>
        <v>-5733</v>
      </c>
      <c r="G85" s="112">
        <f t="shared" ref="G85:G116" si="13">+C85-(C$7+F85*C$8)</f>
        <v>1.2585526299972116</v>
      </c>
      <c r="I85" s="111">
        <f t="shared" ref="I85:I116" si="14">G85</f>
        <v>1.2585526299972116</v>
      </c>
      <c r="O85" s="111">
        <f t="shared" ca="1" si="10"/>
        <v>0.77534001501896088</v>
      </c>
      <c r="Q85" s="120">
        <f t="shared" si="9"/>
        <v>632.79800000000068</v>
      </c>
      <c r="R85" s="120"/>
      <c r="S85" s="120"/>
      <c r="T85" s="120"/>
    </row>
    <row r="86" spans="1:20" ht="12.95" customHeight="1" x14ac:dyDescent="0.2">
      <c r="A86" s="76" t="s">
        <v>276</v>
      </c>
      <c r="B86" s="77" t="s">
        <v>159</v>
      </c>
      <c r="C86" s="76">
        <v>15692.465</v>
      </c>
      <c r="D86" s="76" t="s">
        <v>264</v>
      </c>
      <c r="E86" s="111">
        <f t="shared" si="11"/>
        <v>-5723.7228715341571</v>
      </c>
      <c r="F86" s="78">
        <f t="shared" si="12"/>
        <v>-5724</v>
      </c>
      <c r="G86" s="112">
        <f t="shared" si="13"/>
        <v>1.2673456399970746</v>
      </c>
      <c r="I86" s="111">
        <f t="shared" si="14"/>
        <v>1.2673456399970746</v>
      </c>
      <c r="O86" s="111">
        <f t="shared" ca="1" si="10"/>
        <v>0.77423294229704231</v>
      </c>
      <c r="Q86" s="120">
        <f t="shared" si="9"/>
        <v>673.96500000000015</v>
      </c>
      <c r="R86" s="120"/>
      <c r="S86" s="120"/>
      <c r="T86" s="120"/>
    </row>
    <row r="87" spans="1:20" ht="12.95" customHeight="1" x14ac:dyDescent="0.2">
      <c r="A87" s="76" t="s">
        <v>276</v>
      </c>
      <c r="B87" s="77" t="s">
        <v>159</v>
      </c>
      <c r="C87" s="76">
        <v>15706.184999999999</v>
      </c>
      <c r="D87" s="76" t="s">
        <v>264</v>
      </c>
      <c r="E87" s="111">
        <f t="shared" si="11"/>
        <v>-5720.7227408426052</v>
      </c>
      <c r="F87" s="78">
        <f t="shared" si="12"/>
        <v>-5721</v>
      </c>
      <c r="G87" s="112">
        <f t="shared" si="13"/>
        <v>1.2679433099965536</v>
      </c>
      <c r="I87" s="111">
        <f t="shared" si="14"/>
        <v>1.2679433099965536</v>
      </c>
      <c r="O87" s="111">
        <f t="shared" ca="1" si="10"/>
        <v>0.77386391805640287</v>
      </c>
      <c r="Q87" s="120">
        <f t="shared" ref="Q87:Q150" si="15">+C87-15018.5</f>
        <v>687.68499999999949</v>
      </c>
      <c r="R87" s="120"/>
      <c r="S87" s="120"/>
      <c r="T87" s="120"/>
    </row>
    <row r="88" spans="1:20" ht="12.95" customHeight="1" x14ac:dyDescent="0.2">
      <c r="A88" s="76" t="s">
        <v>276</v>
      </c>
      <c r="B88" s="77" t="s">
        <v>159</v>
      </c>
      <c r="C88" s="76">
        <v>15710.754000000001</v>
      </c>
      <c r="D88" s="76" t="s">
        <v>264</v>
      </c>
      <c r="E88" s="111">
        <f t="shared" si="11"/>
        <v>-5719.7236448418962</v>
      </c>
      <c r="F88" s="78">
        <f t="shared" si="12"/>
        <v>-5720</v>
      </c>
      <c r="G88" s="112">
        <f t="shared" si="13"/>
        <v>1.2638091999979224</v>
      </c>
      <c r="I88" s="111">
        <f t="shared" si="14"/>
        <v>1.2638091999979224</v>
      </c>
      <c r="O88" s="111">
        <f t="shared" ca="1" si="10"/>
        <v>0.77374090997618961</v>
      </c>
      <c r="Q88" s="120">
        <f t="shared" si="15"/>
        <v>692.25400000000081</v>
      </c>
      <c r="R88" s="120"/>
      <c r="S88" s="120"/>
      <c r="T88" s="120"/>
    </row>
    <row r="89" spans="1:20" ht="12.95" customHeight="1" x14ac:dyDescent="0.2">
      <c r="A89" s="76" t="s">
        <v>276</v>
      </c>
      <c r="B89" s="77" t="s">
        <v>159</v>
      </c>
      <c r="C89" s="76">
        <v>15724.477000000001</v>
      </c>
      <c r="D89" s="76" t="s">
        <v>264</v>
      </c>
      <c r="E89" s="111">
        <f t="shared" si="11"/>
        <v>-5716.7228581450909</v>
      </c>
      <c r="F89" s="78">
        <f t="shared" si="12"/>
        <v>-5717</v>
      </c>
      <c r="G89" s="112">
        <f t="shared" si="13"/>
        <v>1.2674068699980126</v>
      </c>
      <c r="I89" s="111">
        <f t="shared" si="14"/>
        <v>1.2674068699980126</v>
      </c>
      <c r="O89" s="111">
        <f t="shared" ca="1" si="10"/>
        <v>0.77337188573555016</v>
      </c>
      <c r="Q89" s="120">
        <f t="shared" si="15"/>
        <v>705.97700000000077</v>
      </c>
      <c r="R89" s="120"/>
      <c r="S89" s="120"/>
      <c r="T89" s="120"/>
    </row>
    <row r="90" spans="1:20" ht="12.95" customHeight="1" x14ac:dyDescent="0.2">
      <c r="A90" s="76" t="s">
        <v>281</v>
      </c>
      <c r="B90" s="77" t="s">
        <v>159</v>
      </c>
      <c r="C90" s="76">
        <v>15788.502</v>
      </c>
      <c r="D90" s="76" t="s">
        <v>264</v>
      </c>
      <c r="E90" s="111">
        <f t="shared" si="11"/>
        <v>-5702.7226126985379</v>
      </c>
      <c r="F90" s="78">
        <f t="shared" si="12"/>
        <v>-5703</v>
      </c>
      <c r="G90" s="112">
        <f t="shared" si="13"/>
        <v>1.2685293299982732</v>
      </c>
      <c r="I90" s="111">
        <f t="shared" si="14"/>
        <v>1.2685293299982732</v>
      </c>
      <c r="O90" s="111">
        <f t="shared" ca="1" si="10"/>
        <v>0.77164977261256562</v>
      </c>
      <c r="Q90" s="120">
        <f t="shared" si="15"/>
        <v>770.00200000000041</v>
      </c>
      <c r="R90" s="120"/>
      <c r="S90" s="120"/>
      <c r="T90" s="120"/>
    </row>
    <row r="91" spans="1:20" ht="12.95" customHeight="1" x14ac:dyDescent="0.2">
      <c r="A91" s="76" t="s">
        <v>276</v>
      </c>
      <c r="B91" s="77" t="s">
        <v>159</v>
      </c>
      <c r="C91" s="76">
        <v>16026.288</v>
      </c>
      <c r="D91" s="76" t="s">
        <v>263</v>
      </c>
      <c r="E91" s="111">
        <f t="shared" si="11"/>
        <v>-5650.7263243150337</v>
      </c>
      <c r="F91" s="78">
        <f t="shared" si="12"/>
        <v>-5651</v>
      </c>
      <c r="G91" s="112">
        <f t="shared" si="13"/>
        <v>1.2515556099970127</v>
      </c>
      <c r="I91" s="111">
        <f t="shared" si="14"/>
        <v>1.2515556099970127</v>
      </c>
      <c r="O91" s="111">
        <f t="shared" ca="1" si="10"/>
        <v>0.76525335244148041</v>
      </c>
      <c r="Q91" s="120">
        <f t="shared" si="15"/>
        <v>1007.7880000000005</v>
      </c>
      <c r="R91" s="120"/>
      <c r="S91" s="120"/>
      <c r="T91" s="120"/>
    </row>
    <row r="92" spans="1:20" ht="12.95" customHeight="1" x14ac:dyDescent="0.2">
      <c r="A92" s="76" t="s">
        <v>276</v>
      </c>
      <c r="B92" s="77" t="s">
        <v>159</v>
      </c>
      <c r="C92" s="76">
        <v>16227.494000000001</v>
      </c>
      <c r="D92" s="76" t="s">
        <v>263</v>
      </c>
      <c r="E92" s="111">
        <f t="shared" si="11"/>
        <v>-5606.7289266528869</v>
      </c>
      <c r="F92" s="78">
        <f t="shared" si="12"/>
        <v>-5607</v>
      </c>
      <c r="G92" s="112">
        <f t="shared" si="13"/>
        <v>1.2396547699954681</v>
      </c>
      <c r="I92" s="111">
        <f t="shared" si="14"/>
        <v>1.2396547699954681</v>
      </c>
      <c r="O92" s="111">
        <f t="shared" ca="1" si="10"/>
        <v>0.75984099691210072</v>
      </c>
      <c r="Q92" s="120">
        <f t="shared" si="15"/>
        <v>1208.9940000000006</v>
      </c>
      <c r="R92" s="120"/>
      <c r="S92" s="120"/>
      <c r="T92" s="120"/>
    </row>
    <row r="93" spans="1:20" ht="12.95" customHeight="1" x14ac:dyDescent="0.2">
      <c r="A93" s="76" t="s">
        <v>276</v>
      </c>
      <c r="B93" s="77" t="s">
        <v>159</v>
      </c>
      <c r="C93" s="76">
        <v>16346.386</v>
      </c>
      <c r="D93" s="76" t="s">
        <v>263</v>
      </c>
      <c r="E93" s="111">
        <f t="shared" si="11"/>
        <v>-5580.7310011295522</v>
      </c>
      <c r="F93" s="78">
        <f t="shared" si="12"/>
        <v>-5581</v>
      </c>
      <c r="G93" s="112">
        <f t="shared" si="13"/>
        <v>1.2301679099964531</v>
      </c>
      <c r="I93" s="111">
        <f t="shared" si="14"/>
        <v>1.2301679099964531</v>
      </c>
      <c r="O93" s="111">
        <f t="shared" ca="1" si="10"/>
        <v>0.75664278682655806</v>
      </c>
      <c r="Q93" s="120">
        <f t="shared" si="15"/>
        <v>1327.8860000000004</v>
      </c>
      <c r="R93" s="120"/>
      <c r="S93" s="120"/>
      <c r="T93" s="120"/>
    </row>
    <row r="94" spans="1:20" ht="12.95" customHeight="1" x14ac:dyDescent="0.2">
      <c r="A94" s="76" t="s">
        <v>281</v>
      </c>
      <c r="B94" s="77" t="s">
        <v>159</v>
      </c>
      <c r="C94" s="76">
        <v>16382.975</v>
      </c>
      <c r="D94" s="76" t="s">
        <v>263</v>
      </c>
      <c r="E94" s="111">
        <f t="shared" si="11"/>
        <v>-5572.7301423924355</v>
      </c>
      <c r="F94" s="78">
        <f t="shared" si="12"/>
        <v>-5573</v>
      </c>
      <c r="G94" s="112">
        <f t="shared" si="13"/>
        <v>1.2340950299967517</v>
      </c>
      <c r="I94" s="111">
        <f t="shared" si="14"/>
        <v>1.2340950299967517</v>
      </c>
      <c r="O94" s="111">
        <f t="shared" ca="1" si="10"/>
        <v>0.75565872218485264</v>
      </c>
      <c r="Q94" s="120">
        <f t="shared" si="15"/>
        <v>1364.4750000000004</v>
      </c>
      <c r="R94" s="120"/>
      <c r="S94" s="120"/>
      <c r="T94" s="120"/>
    </row>
    <row r="95" spans="1:20" ht="12.95" customHeight="1" x14ac:dyDescent="0.2">
      <c r="A95" s="76" t="s">
        <v>276</v>
      </c>
      <c r="B95" s="77" t="s">
        <v>159</v>
      </c>
      <c r="C95" s="76">
        <v>16593.326000000001</v>
      </c>
      <c r="D95" s="76" t="s">
        <v>263</v>
      </c>
      <c r="E95" s="111">
        <f t="shared" si="11"/>
        <v>-5526.7330220499489</v>
      </c>
      <c r="F95" s="78">
        <f t="shared" si="12"/>
        <v>-5527</v>
      </c>
      <c r="G95" s="112">
        <f t="shared" si="13"/>
        <v>1.2209259699957329</v>
      </c>
      <c r="I95" s="111">
        <f t="shared" si="14"/>
        <v>1.2209259699957329</v>
      </c>
      <c r="O95" s="111">
        <f t="shared" ca="1" si="10"/>
        <v>0.75000035049504654</v>
      </c>
      <c r="Q95" s="120">
        <f t="shared" si="15"/>
        <v>1574.8260000000009</v>
      </c>
      <c r="R95" s="120"/>
      <c r="S95" s="120"/>
      <c r="T95" s="120"/>
    </row>
    <row r="96" spans="1:20" ht="12.95" customHeight="1" x14ac:dyDescent="0.2">
      <c r="A96" s="76" t="s">
        <v>276</v>
      </c>
      <c r="B96" s="77" t="s">
        <v>159</v>
      </c>
      <c r="C96" s="76">
        <v>16698.506000000001</v>
      </c>
      <c r="D96" s="76" t="s">
        <v>264</v>
      </c>
      <c r="E96" s="111">
        <f t="shared" si="11"/>
        <v>-5503.7334778708255</v>
      </c>
      <c r="F96" s="78">
        <f t="shared" si="12"/>
        <v>-5504</v>
      </c>
      <c r="G96" s="112">
        <f t="shared" si="13"/>
        <v>1.2188414399970497</v>
      </c>
      <c r="I96" s="111">
        <f t="shared" si="14"/>
        <v>1.2188414399970497</v>
      </c>
      <c r="O96" s="111">
        <f t="shared" ca="1" si="10"/>
        <v>0.74717116465014344</v>
      </c>
      <c r="Q96" s="120">
        <f t="shared" si="15"/>
        <v>1680.0060000000012</v>
      </c>
      <c r="R96" s="120"/>
      <c r="S96" s="120"/>
      <c r="T96" s="120"/>
    </row>
    <row r="97" spans="1:20" ht="12.95" customHeight="1" x14ac:dyDescent="0.2">
      <c r="A97" s="76" t="s">
        <v>276</v>
      </c>
      <c r="B97" s="77" t="s">
        <v>159</v>
      </c>
      <c r="C97" s="76">
        <v>16744.234</v>
      </c>
      <c r="D97" s="76" t="s">
        <v>264</v>
      </c>
      <c r="E97" s="111">
        <f t="shared" si="11"/>
        <v>-5493.7342084638758</v>
      </c>
      <c r="F97" s="78">
        <f t="shared" si="12"/>
        <v>-5494</v>
      </c>
      <c r="G97" s="112">
        <f t="shared" si="13"/>
        <v>1.2155003399966517</v>
      </c>
      <c r="I97" s="111">
        <f t="shared" si="14"/>
        <v>1.2155003399966517</v>
      </c>
      <c r="O97" s="111">
        <f t="shared" ca="1" si="10"/>
        <v>0.74594108384801172</v>
      </c>
      <c r="Q97" s="120">
        <f t="shared" si="15"/>
        <v>1725.7340000000004</v>
      </c>
      <c r="R97" s="120"/>
      <c r="S97" s="120"/>
      <c r="T97" s="120"/>
    </row>
    <row r="98" spans="1:20" ht="12.95" customHeight="1" x14ac:dyDescent="0.2">
      <c r="A98" s="76" t="s">
        <v>276</v>
      </c>
      <c r="B98" s="77" t="s">
        <v>159</v>
      </c>
      <c r="C98" s="76">
        <v>16753.379000000001</v>
      </c>
      <c r="D98" s="76" t="s">
        <v>264</v>
      </c>
      <c r="E98" s="111">
        <f t="shared" si="11"/>
        <v>-5491.7344857835369</v>
      </c>
      <c r="F98" s="78">
        <f t="shared" si="12"/>
        <v>-5492</v>
      </c>
      <c r="G98" s="112">
        <f t="shared" si="13"/>
        <v>1.2142321199971775</v>
      </c>
      <c r="I98" s="111">
        <f t="shared" si="14"/>
        <v>1.2142321199971775</v>
      </c>
      <c r="O98" s="111">
        <f t="shared" ca="1" si="10"/>
        <v>0.74569506768758542</v>
      </c>
      <c r="Q98" s="120">
        <f t="shared" si="15"/>
        <v>1734.8790000000008</v>
      </c>
      <c r="R98" s="120"/>
      <c r="S98" s="120"/>
      <c r="T98" s="120"/>
    </row>
    <row r="99" spans="1:20" ht="12.95" customHeight="1" x14ac:dyDescent="0.2">
      <c r="A99" s="76" t="s">
        <v>276</v>
      </c>
      <c r="B99" s="77" t="s">
        <v>159</v>
      </c>
      <c r="C99" s="76">
        <v>16817.398000000001</v>
      </c>
      <c r="D99" s="76" t="s">
        <v>264</v>
      </c>
      <c r="E99" s="111">
        <f t="shared" si="11"/>
        <v>-5477.7355523474907</v>
      </c>
      <c r="F99" s="78">
        <f t="shared" si="12"/>
        <v>-5478</v>
      </c>
      <c r="G99" s="112">
        <f t="shared" si="13"/>
        <v>1.2093545799980348</v>
      </c>
      <c r="I99" s="111">
        <f t="shared" si="14"/>
        <v>1.2093545799980348</v>
      </c>
      <c r="O99" s="111">
        <f t="shared" ca="1" si="10"/>
        <v>0.74397295456460089</v>
      </c>
      <c r="Q99" s="120">
        <f t="shared" si="15"/>
        <v>1798.898000000001</v>
      </c>
      <c r="R99" s="120"/>
      <c r="S99" s="120"/>
      <c r="T99" s="120"/>
    </row>
    <row r="100" spans="1:20" ht="12.95" customHeight="1" x14ac:dyDescent="0.2">
      <c r="A100" s="76" t="s">
        <v>491</v>
      </c>
      <c r="B100" s="77" t="s">
        <v>159</v>
      </c>
      <c r="C100" s="76">
        <v>17064.342000000001</v>
      </c>
      <c r="D100" s="76" t="s">
        <v>264</v>
      </c>
      <c r="E100" s="111">
        <f t="shared" si="11"/>
        <v>-5423.7366985942172</v>
      </c>
      <c r="F100" s="78">
        <f t="shared" si="12"/>
        <v>-5424</v>
      </c>
      <c r="G100" s="112">
        <f t="shared" si="13"/>
        <v>1.2041126399963105</v>
      </c>
      <c r="I100" s="111">
        <f t="shared" si="14"/>
        <v>1.2041126399963105</v>
      </c>
      <c r="O100" s="111">
        <f t="shared" ca="1" si="10"/>
        <v>0.73733051823308937</v>
      </c>
      <c r="Q100" s="120">
        <f t="shared" si="15"/>
        <v>2045.8420000000006</v>
      </c>
      <c r="R100" s="120"/>
      <c r="S100" s="120"/>
      <c r="T100" s="120"/>
    </row>
    <row r="101" spans="1:20" ht="12.95" customHeight="1" x14ac:dyDescent="0.2">
      <c r="A101" s="76" t="s">
        <v>491</v>
      </c>
      <c r="B101" s="77" t="s">
        <v>159</v>
      </c>
      <c r="C101" s="76">
        <v>17073.478999999999</v>
      </c>
      <c r="D101" s="76" t="s">
        <v>264</v>
      </c>
      <c r="E101" s="111">
        <f t="shared" si="11"/>
        <v>-5421.7387252612198</v>
      </c>
      <c r="F101" s="78">
        <f t="shared" si="12"/>
        <v>-5422</v>
      </c>
      <c r="G101" s="112">
        <f t="shared" si="13"/>
        <v>1.1948444199952064</v>
      </c>
      <c r="I101" s="111">
        <f t="shared" si="14"/>
        <v>1.1948444199952064</v>
      </c>
      <c r="O101" s="111">
        <f t="shared" ca="1" si="10"/>
        <v>0.73708450207266296</v>
      </c>
      <c r="Q101" s="120">
        <f t="shared" si="15"/>
        <v>2054.9789999999994</v>
      </c>
      <c r="R101" s="120"/>
      <c r="S101" s="120"/>
      <c r="T101" s="120"/>
    </row>
    <row r="102" spans="1:20" ht="12.95" customHeight="1" x14ac:dyDescent="0.2">
      <c r="A102" s="76" t="s">
        <v>491</v>
      </c>
      <c r="B102" s="77" t="s">
        <v>159</v>
      </c>
      <c r="C102" s="76">
        <v>17082.64</v>
      </c>
      <c r="D102" s="76" t="s">
        <v>264</v>
      </c>
      <c r="E102" s="111">
        <f t="shared" si="11"/>
        <v>-5419.735503886197</v>
      </c>
      <c r="F102" s="78">
        <f t="shared" si="12"/>
        <v>-5420</v>
      </c>
      <c r="G102" s="112">
        <f t="shared" si="13"/>
        <v>1.2095761999953538</v>
      </c>
      <c r="I102" s="111">
        <f t="shared" si="14"/>
        <v>1.2095761999953538</v>
      </c>
      <c r="O102" s="111">
        <f t="shared" ca="1" si="10"/>
        <v>0.73683848591223666</v>
      </c>
      <c r="Q102" s="120">
        <f t="shared" si="15"/>
        <v>2064.1399999999994</v>
      </c>
      <c r="R102" s="120"/>
      <c r="S102" s="120"/>
      <c r="T102" s="120"/>
    </row>
    <row r="103" spans="1:20" ht="12.95" customHeight="1" x14ac:dyDescent="0.2">
      <c r="A103" s="76" t="s">
        <v>491</v>
      </c>
      <c r="B103" s="77" t="s">
        <v>159</v>
      </c>
      <c r="C103" s="76">
        <v>17128.358</v>
      </c>
      <c r="D103" s="76" t="s">
        <v>264</v>
      </c>
      <c r="E103" s="111">
        <f t="shared" si="11"/>
        <v>-5409.7384211634244</v>
      </c>
      <c r="F103" s="78">
        <f t="shared" si="12"/>
        <v>-5410</v>
      </c>
      <c r="G103" s="112">
        <f t="shared" si="13"/>
        <v>1.1962350999965565</v>
      </c>
      <c r="I103" s="111">
        <f t="shared" si="14"/>
        <v>1.1962350999965565</v>
      </c>
      <c r="O103" s="111">
        <f t="shared" ca="1" si="10"/>
        <v>0.73560840511010483</v>
      </c>
      <c r="Q103" s="120">
        <f t="shared" si="15"/>
        <v>2109.8580000000002</v>
      </c>
      <c r="R103" s="120"/>
      <c r="S103" s="120"/>
      <c r="T103" s="120"/>
    </row>
    <row r="104" spans="1:20" ht="12.95" customHeight="1" x14ac:dyDescent="0.2">
      <c r="A104" s="76" t="s">
        <v>491</v>
      </c>
      <c r="B104" s="77" t="s">
        <v>159</v>
      </c>
      <c r="C104" s="76">
        <v>17137.508000000002</v>
      </c>
      <c r="D104" s="76" t="s">
        <v>264</v>
      </c>
      <c r="E104" s="111">
        <f t="shared" si="11"/>
        <v>-5407.7376051409965</v>
      </c>
      <c r="F104" s="78">
        <f t="shared" si="12"/>
        <v>-5408</v>
      </c>
      <c r="G104" s="112">
        <f t="shared" si="13"/>
        <v>1.1999668799981009</v>
      </c>
      <c r="I104" s="111">
        <f t="shared" si="14"/>
        <v>1.1999668799981009</v>
      </c>
      <c r="O104" s="111">
        <f t="shared" ca="1" si="10"/>
        <v>0.73536238894967854</v>
      </c>
      <c r="Q104" s="120">
        <f t="shared" si="15"/>
        <v>2119.0080000000016</v>
      </c>
      <c r="R104" s="120"/>
      <c r="S104" s="120"/>
      <c r="T104" s="120"/>
    </row>
    <row r="105" spans="1:20" ht="12.95" customHeight="1" x14ac:dyDescent="0.2">
      <c r="A105" s="76" t="s">
        <v>491</v>
      </c>
      <c r="B105" s="77" t="s">
        <v>159</v>
      </c>
      <c r="C105" s="76">
        <v>17160.366999999998</v>
      </c>
      <c r="D105" s="76" t="s">
        <v>264</v>
      </c>
      <c r="E105" s="111">
        <f t="shared" si="11"/>
        <v>-5402.7390637796107</v>
      </c>
      <c r="F105" s="78">
        <f t="shared" si="12"/>
        <v>-5403</v>
      </c>
      <c r="G105" s="112">
        <f t="shared" si="13"/>
        <v>1.1932963299950643</v>
      </c>
      <c r="I105" s="111">
        <f t="shared" si="14"/>
        <v>1.1932963299950643</v>
      </c>
      <c r="O105" s="111">
        <f t="shared" ca="1" si="10"/>
        <v>0.73474734854861268</v>
      </c>
      <c r="Q105" s="120">
        <f t="shared" si="15"/>
        <v>2141.8669999999984</v>
      </c>
      <c r="R105" s="120"/>
      <c r="S105" s="120"/>
      <c r="T105" s="120"/>
    </row>
    <row r="106" spans="1:20" ht="12.95" customHeight="1" x14ac:dyDescent="0.2">
      <c r="A106" s="76" t="s">
        <v>491</v>
      </c>
      <c r="B106" s="77" t="s">
        <v>159</v>
      </c>
      <c r="C106" s="76">
        <v>17233.526000000002</v>
      </c>
      <c r="D106" s="76" t="s">
        <v>264</v>
      </c>
      <c r="E106" s="111">
        <f t="shared" si="11"/>
        <v>-5386.7415010053146</v>
      </c>
      <c r="F106" s="78">
        <f t="shared" si="12"/>
        <v>-5387</v>
      </c>
      <c r="G106" s="112">
        <f t="shared" si="13"/>
        <v>1.1821505699990666</v>
      </c>
      <c r="I106" s="111">
        <f t="shared" si="14"/>
        <v>1.1821505699990666</v>
      </c>
      <c r="O106" s="111">
        <f t="shared" ca="1" si="10"/>
        <v>0.73277921926520184</v>
      </c>
      <c r="Q106" s="120">
        <f t="shared" si="15"/>
        <v>2215.0260000000017</v>
      </c>
      <c r="R106" s="120"/>
      <c r="S106" s="120"/>
      <c r="T106" s="120"/>
    </row>
    <row r="107" spans="1:20" ht="12.95" customHeight="1" x14ac:dyDescent="0.2">
      <c r="A107" s="76" t="s">
        <v>281</v>
      </c>
      <c r="B107" s="77" t="s">
        <v>159</v>
      </c>
      <c r="C107" s="76">
        <v>17434.731</v>
      </c>
      <c r="D107" s="76" t="s">
        <v>264</v>
      </c>
      <c r="E107" s="111">
        <f t="shared" si="11"/>
        <v>-5342.7443220115847</v>
      </c>
      <c r="F107" s="78">
        <f t="shared" si="12"/>
        <v>-5343</v>
      </c>
      <c r="G107" s="112">
        <f t="shared" si="13"/>
        <v>1.1692497299954994</v>
      </c>
      <c r="I107" s="111">
        <f t="shared" si="14"/>
        <v>1.1692497299954994</v>
      </c>
      <c r="O107" s="111">
        <f t="shared" ca="1" si="10"/>
        <v>0.72736686373582204</v>
      </c>
      <c r="Q107" s="120">
        <f t="shared" si="15"/>
        <v>2416.2309999999998</v>
      </c>
      <c r="R107" s="120"/>
      <c r="S107" s="120"/>
      <c r="T107" s="120"/>
    </row>
    <row r="108" spans="1:20" ht="12.95" customHeight="1" x14ac:dyDescent="0.2">
      <c r="A108" s="76" t="s">
        <v>491</v>
      </c>
      <c r="B108" s="77" t="s">
        <v>159</v>
      </c>
      <c r="C108" s="76">
        <v>17814.267</v>
      </c>
      <c r="D108" s="76" t="s">
        <v>264</v>
      </c>
      <c r="E108" s="111">
        <f t="shared" si="11"/>
        <v>-5259.7517854117787</v>
      </c>
      <c r="F108" s="111">
        <f>ROUND(2*E108,0)/2</f>
        <v>-5260</v>
      </c>
      <c r="G108" s="112">
        <f t="shared" si="13"/>
        <v>1.1351185999956215</v>
      </c>
      <c r="I108" s="111">
        <f t="shared" si="14"/>
        <v>1.1351185999956215</v>
      </c>
      <c r="O108" s="111">
        <f t="shared" ca="1" si="10"/>
        <v>0.71715719307812842</v>
      </c>
      <c r="Q108" s="120">
        <f t="shared" si="15"/>
        <v>2795.7669999999998</v>
      </c>
      <c r="R108" s="120"/>
      <c r="S108" s="120"/>
      <c r="T108" s="120"/>
    </row>
    <row r="109" spans="1:20" ht="12.95" customHeight="1" x14ac:dyDescent="0.2">
      <c r="A109" s="76" t="s">
        <v>491</v>
      </c>
      <c r="B109" s="77" t="s">
        <v>159</v>
      </c>
      <c r="C109" s="76">
        <v>17823.425999999999</v>
      </c>
      <c r="D109" s="76" t="s">
        <v>264</v>
      </c>
      <c r="E109" s="111">
        <f t="shared" si="11"/>
        <v>-5257.7490013735905</v>
      </c>
      <c r="F109" s="78">
        <f>ROUND(2*E109,0)/2-0.5</f>
        <v>-5258</v>
      </c>
      <c r="G109" s="112">
        <f t="shared" si="13"/>
        <v>1.1478503799953614</v>
      </c>
      <c r="I109" s="111">
        <f t="shared" si="14"/>
        <v>1.1478503799953614</v>
      </c>
      <c r="O109" s="111">
        <f t="shared" ca="1" si="10"/>
        <v>0.71691117691770201</v>
      </c>
      <c r="Q109" s="120">
        <f t="shared" si="15"/>
        <v>2804.9259999999995</v>
      </c>
      <c r="R109" s="120"/>
      <c r="S109" s="120"/>
      <c r="T109" s="120"/>
    </row>
    <row r="110" spans="1:20" ht="12.95" customHeight="1" x14ac:dyDescent="0.2">
      <c r="A110" s="76" t="s">
        <v>491</v>
      </c>
      <c r="B110" s="77" t="s">
        <v>159</v>
      </c>
      <c r="C110" s="76">
        <v>17832.580000000002</v>
      </c>
      <c r="D110" s="76" t="s">
        <v>264</v>
      </c>
      <c r="E110" s="111">
        <f t="shared" si="11"/>
        <v>-5255.7473106774914</v>
      </c>
      <c r="F110" s="78">
        <f>ROUND(2*E110,0)/2-0.5</f>
        <v>-5256</v>
      </c>
      <c r="G110" s="112">
        <f t="shared" si="13"/>
        <v>1.1555821599977207</v>
      </c>
      <c r="I110" s="111">
        <f t="shared" si="14"/>
        <v>1.1555821599977207</v>
      </c>
      <c r="O110" s="111">
        <f t="shared" ca="1" si="10"/>
        <v>0.71666516075727571</v>
      </c>
      <c r="Q110" s="120">
        <f t="shared" si="15"/>
        <v>2814.0800000000017</v>
      </c>
      <c r="R110" s="120"/>
      <c r="S110" s="120"/>
      <c r="T110" s="120"/>
    </row>
    <row r="111" spans="1:20" ht="12.95" customHeight="1" x14ac:dyDescent="0.2">
      <c r="A111" s="76" t="s">
        <v>276</v>
      </c>
      <c r="B111" s="77" t="s">
        <v>159</v>
      </c>
      <c r="C111" s="76">
        <v>18422.466</v>
      </c>
      <c r="D111" s="76" t="s">
        <v>264</v>
      </c>
      <c r="E111" s="111">
        <f t="shared" si="11"/>
        <v>-5126.7578724036157</v>
      </c>
      <c r="F111" s="111">
        <f t="shared" ref="F111:F174" si="16">ROUND(2*E111,0)/2</f>
        <v>-5127</v>
      </c>
      <c r="G111" s="112">
        <f t="shared" si="13"/>
        <v>1.1072819699984393</v>
      </c>
      <c r="I111" s="111">
        <f t="shared" si="14"/>
        <v>1.1072819699984393</v>
      </c>
      <c r="O111" s="111">
        <f t="shared" ref="O111:O142" ca="1" si="17">+C$11+C$12*F111</f>
        <v>0.70079711840977588</v>
      </c>
      <c r="Q111" s="120">
        <f t="shared" si="15"/>
        <v>3403.9660000000003</v>
      </c>
      <c r="R111" s="120"/>
      <c r="S111" s="120"/>
      <c r="T111" s="120"/>
    </row>
    <row r="112" spans="1:20" ht="12.95" customHeight="1" x14ac:dyDescent="0.2">
      <c r="A112" s="76" t="s">
        <v>276</v>
      </c>
      <c r="B112" s="77" t="s">
        <v>159</v>
      </c>
      <c r="C112" s="76">
        <v>18431.611000000001</v>
      </c>
      <c r="D112" s="76" t="s">
        <v>264</v>
      </c>
      <c r="E112" s="111">
        <f t="shared" si="11"/>
        <v>-5124.7581497232768</v>
      </c>
      <c r="F112" s="111">
        <f t="shared" si="16"/>
        <v>-5125</v>
      </c>
      <c r="G112" s="112">
        <f t="shared" si="13"/>
        <v>1.1060137499989651</v>
      </c>
      <c r="I112" s="111">
        <f t="shared" si="14"/>
        <v>1.1060137499989651</v>
      </c>
      <c r="O112" s="111">
        <f t="shared" ca="1" si="17"/>
        <v>0.70055110224934958</v>
      </c>
      <c r="Q112" s="120">
        <f t="shared" si="15"/>
        <v>3413.1110000000008</v>
      </c>
      <c r="R112" s="120"/>
      <c r="S112" s="120"/>
      <c r="T112" s="120"/>
    </row>
    <row r="113" spans="1:20" ht="12.95" customHeight="1" x14ac:dyDescent="0.2">
      <c r="A113" s="76" t="s">
        <v>281</v>
      </c>
      <c r="B113" s="77" t="s">
        <v>159</v>
      </c>
      <c r="C113" s="76">
        <v>18486.489000000001</v>
      </c>
      <c r="D113" s="76" t="s">
        <v>264</v>
      </c>
      <c r="E113" s="111">
        <f t="shared" si="11"/>
        <v>-5112.7580642938992</v>
      </c>
      <c r="F113" s="111">
        <f t="shared" si="16"/>
        <v>-5113</v>
      </c>
      <c r="G113" s="112">
        <f t="shared" si="13"/>
        <v>1.1064044299964735</v>
      </c>
      <c r="I113" s="111">
        <f t="shared" si="14"/>
        <v>1.1064044299964735</v>
      </c>
      <c r="O113" s="111">
        <f t="shared" ca="1" si="17"/>
        <v>0.69907500528679145</v>
      </c>
      <c r="Q113" s="120">
        <f t="shared" si="15"/>
        <v>3467.9890000000014</v>
      </c>
      <c r="R113" s="120"/>
      <c r="S113" s="120"/>
      <c r="T113" s="120"/>
    </row>
    <row r="114" spans="1:20" ht="12.95" customHeight="1" x14ac:dyDescent="0.2">
      <c r="A114" s="76" t="s">
        <v>276</v>
      </c>
      <c r="B114" s="77" t="s">
        <v>159</v>
      </c>
      <c r="C114" s="76">
        <v>18495.624</v>
      </c>
      <c r="D114" s="76" t="s">
        <v>264</v>
      </c>
      <c r="E114" s="111">
        <f t="shared" si="11"/>
        <v>-5110.7605282977374</v>
      </c>
      <c r="F114" s="111">
        <f t="shared" si="16"/>
        <v>-5111</v>
      </c>
      <c r="G114" s="112">
        <f t="shared" si="13"/>
        <v>1.095136209994962</v>
      </c>
      <c r="I114" s="111">
        <f t="shared" si="14"/>
        <v>1.095136209994962</v>
      </c>
      <c r="O114" s="111">
        <f t="shared" ca="1" si="17"/>
        <v>0.69882898912636504</v>
      </c>
      <c r="Q114" s="120">
        <f t="shared" si="15"/>
        <v>3477.1239999999998</v>
      </c>
      <c r="R114" s="120"/>
      <c r="S114" s="120"/>
      <c r="T114" s="120"/>
    </row>
    <row r="115" spans="1:20" ht="12.95" customHeight="1" x14ac:dyDescent="0.2">
      <c r="A115" s="76" t="s">
        <v>276</v>
      </c>
      <c r="B115" s="77" t="s">
        <v>159</v>
      </c>
      <c r="C115" s="76">
        <v>18527.644</v>
      </c>
      <c r="D115" s="76" t="s">
        <v>264</v>
      </c>
      <c r="E115" s="111">
        <f t="shared" si="11"/>
        <v>-5103.7587655613279</v>
      </c>
      <c r="F115" s="111">
        <f t="shared" si="16"/>
        <v>-5104</v>
      </c>
      <c r="G115" s="112">
        <f t="shared" si="13"/>
        <v>1.1031974399957107</v>
      </c>
      <c r="I115" s="111">
        <f t="shared" si="14"/>
        <v>1.1031974399957107</v>
      </c>
      <c r="O115" s="111">
        <f t="shared" ca="1" si="17"/>
        <v>0.69796793256487288</v>
      </c>
      <c r="Q115" s="120">
        <f t="shared" si="15"/>
        <v>3509.1440000000002</v>
      </c>
      <c r="R115" s="120"/>
      <c r="S115" s="120"/>
      <c r="T115" s="120"/>
    </row>
    <row r="116" spans="1:20" ht="12.95" customHeight="1" x14ac:dyDescent="0.2">
      <c r="A116" s="76" t="s">
        <v>276</v>
      </c>
      <c r="B116" s="77" t="s">
        <v>159</v>
      </c>
      <c r="C116" s="76">
        <v>18541.359</v>
      </c>
      <c r="D116" s="76" t="s">
        <v>264</v>
      </c>
      <c r="E116" s="111">
        <f t="shared" si="11"/>
        <v>-5100.7597282118641</v>
      </c>
      <c r="F116" s="111">
        <f t="shared" si="16"/>
        <v>-5101</v>
      </c>
      <c r="G116" s="112">
        <f t="shared" si="13"/>
        <v>1.0987951099959901</v>
      </c>
      <c r="I116" s="111">
        <f t="shared" si="14"/>
        <v>1.0987951099959901</v>
      </c>
      <c r="O116" s="111">
        <f t="shared" ca="1" si="17"/>
        <v>0.69759890832423332</v>
      </c>
      <c r="Q116" s="120">
        <f t="shared" si="15"/>
        <v>3522.8590000000004</v>
      </c>
      <c r="R116" s="120"/>
      <c r="S116" s="120"/>
      <c r="T116" s="120"/>
    </row>
    <row r="117" spans="1:20" ht="12.95" customHeight="1" x14ac:dyDescent="0.2">
      <c r="A117" s="76" t="s">
        <v>276</v>
      </c>
      <c r="B117" s="77" t="s">
        <v>159</v>
      </c>
      <c r="C117" s="76">
        <v>18559.657999999999</v>
      </c>
      <c r="D117" s="76" t="s">
        <v>264</v>
      </c>
      <c r="E117" s="111">
        <f t="shared" si="11"/>
        <v>-5096.7583148354261</v>
      </c>
      <c r="F117" s="111">
        <f t="shared" si="16"/>
        <v>-5097</v>
      </c>
      <c r="G117" s="112">
        <f t="shared" ref="G117:G148" si="18">+C117-(C$7+F117*C$8)</f>
        <v>1.1052586699952371</v>
      </c>
      <c r="I117" s="111">
        <f t="shared" ref="I117:I148" si="19">G117</f>
        <v>1.1052586699952371</v>
      </c>
      <c r="O117" s="111">
        <f t="shared" ca="1" si="17"/>
        <v>0.69710687600338062</v>
      </c>
      <c r="Q117" s="120">
        <f t="shared" si="15"/>
        <v>3541.1579999999994</v>
      </c>
      <c r="R117" s="120"/>
      <c r="S117" s="120"/>
      <c r="T117" s="120"/>
    </row>
    <row r="118" spans="1:20" ht="12.95" customHeight="1" x14ac:dyDescent="0.2">
      <c r="A118" s="76" t="s">
        <v>276</v>
      </c>
      <c r="B118" s="77" t="s">
        <v>159</v>
      </c>
      <c r="C118" s="76">
        <v>18628.242999999999</v>
      </c>
      <c r="D118" s="76" t="s">
        <v>264</v>
      </c>
      <c r="E118" s="111">
        <f t="shared" si="11"/>
        <v>-5081.7609414039262</v>
      </c>
      <c r="F118" s="111">
        <f t="shared" si="16"/>
        <v>-5082</v>
      </c>
      <c r="G118" s="112">
        <f t="shared" si="18"/>
        <v>1.093247019995033</v>
      </c>
      <c r="I118" s="111">
        <f t="shared" si="19"/>
        <v>1.093247019995033</v>
      </c>
      <c r="O118" s="111">
        <f t="shared" ca="1" si="17"/>
        <v>0.69526175480018293</v>
      </c>
      <c r="Q118" s="120">
        <f t="shared" si="15"/>
        <v>3609.7429999999986</v>
      </c>
      <c r="R118" s="120"/>
      <c r="S118" s="120"/>
      <c r="T118" s="120"/>
    </row>
    <row r="119" spans="1:20" ht="12.95" customHeight="1" x14ac:dyDescent="0.2">
      <c r="A119" s="76" t="s">
        <v>276</v>
      </c>
      <c r="B119" s="77" t="s">
        <v>159</v>
      </c>
      <c r="C119" s="76">
        <v>18646.531999999999</v>
      </c>
      <c r="D119" s="76" t="s">
        <v>264</v>
      </c>
      <c r="E119" s="111">
        <f t="shared" si="11"/>
        <v>-5077.7617147116653</v>
      </c>
      <c r="F119" s="111">
        <f t="shared" si="16"/>
        <v>-5078</v>
      </c>
      <c r="G119" s="112">
        <f t="shared" si="18"/>
        <v>1.0897105799958808</v>
      </c>
      <c r="I119" s="111">
        <f t="shared" si="19"/>
        <v>1.0897105799958808</v>
      </c>
      <c r="O119" s="111">
        <f t="shared" ca="1" si="17"/>
        <v>0.69476972247933022</v>
      </c>
      <c r="Q119" s="120">
        <f t="shared" si="15"/>
        <v>3628.0319999999992</v>
      </c>
      <c r="R119" s="120"/>
      <c r="S119" s="120"/>
      <c r="T119" s="120"/>
    </row>
    <row r="120" spans="1:20" ht="12.95" customHeight="1" x14ac:dyDescent="0.2">
      <c r="A120" s="76" t="s">
        <v>276</v>
      </c>
      <c r="B120" s="77" t="s">
        <v>159</v>
      </c>
      <c r="C120" s="76">
        <v>18683.114000000001</v>
      </c>
      <c r="D120" s="76" t="s">
        <v>264</v>
      </c>
      <c r="E120" s="111">
        <f t="shared" si="11"/>
        <v>-5069.7623866534723</v>
      </c>
      <c r="F120" s="111">
        <f t="shared" si="16"/>
        <v>-5070</v>
      </c>
      <c r="G120" s="112">
        <f t="shared" si="18"/>
        <v>1.0866376999983913</v>
      </c>
      <c r="I120" s="111">
        <f t="shared" si="19"/>
        <v>1.0866376999983913</v>
      </c>
      <c r="O120" s="111">
        <f t="shared" ca="1" si="17"/>
        <v>0.6937856578376248</v>
      </c>
      <c r="Q120" s="120">
        <f t="shared" si="15"/>
        <v>3664.6140000000014</v>
      </c>
      <c r="R120" s="120"/>
      <c r="S120" s="120"/>
      <c r="T120" s="120"/>
    </row>
    <row r="121" spans="1:20" ht="12.95" customHeight="1" x14ac:dyDescent="0.2">
      <c r="A121" s="76" t="s">
        <v>276</v>
      </c>
      <c r="B121" s="77" t="s">
        <v>159</v>
      </c>
      <c r="C121" s="76">
        <v>18715.132000000001</v>
      </c>
      <c r="D121" s="76" t="s">
        <v>264</v>
      </c>
      <c r="E121" s="111">
        <f t="shared" si="11"/>
        <v>-5062.7610612538983</v>
      </c>
      <c r="F121" s="111">
        <f t="shared" si="16"/>
        <v>-5063</v>
      </c>
      <c r="G121" s="112">
        <f t="shared" si="18"/>
        <v>1.0926989299987326</v>
      </c>
      <c r="I121" s="111">
        <f t="shared" si="19"/>
        <v>1.0926989299987326</v>
      </c>
      <c r="O121" s="111">
        <f t="shared" ca="1" si="17"/>
        <v>0.69292460127613265</v>
      </c>
      <c r="Q121" s="120">
        <f t="shared" si="15"/>
        <v>3696.6320000000014</v>
      </c>
      <c r="R121" s="120"/>
      <c r="S121" s="120"/>
      <c r="T121" s="120"/>
    </row>
    <row r="122" spans="1:20" ht="12.95" customHeight="1" x14ac:dyDescent="0.2">
      <c r="A122" s="76" t="s">
        <v>276</v>
      </c>
      <c r="B122" s="77" t="s">
        <v>159</v>
      </c>
      <c r="C122" s="76">
        <v>18733.422999999999</v>
      </c>
      <c r="D122" s="76" t="s">
        <v>264</v>
      </c>
      <c r="E122" s="111">
        <f t="shared" si="11"/>
        <v>-5058.7613972248027</v>
      </c>
      <c r="F122" s="111">
        <f t="shared" si="16"/>
        <v>-5059</v>
      </c>
      <c r="G122" s="112">
        <f t="shared" si="18"/>
        <v>1.0911624899963499</v>
      </c>
      <c r="I122" s="111">
        <f t="shared" si="19"/>
        <v>1.0911624899963499</v>
      </c>
      <c r="O122" s="111">
        <f t="shared" ca="1" si="17"/>
        <v>0.69243256895527994</v>
      </c>
      <c r="Q122" s="120">
        <f t="shared" si="15"/>
        <v>3714.9229999999989</v>
      </c>
      <c r="R122" s="120"/>
      <c r="S122" s="120"/>
      <c r="T122" s="120"/>
    </row>
    <row r="123" spans="1:20" ht="12.95" customHeight="1" x14ac:dyDescent="0.2">
      <c r="A123" s="76" t="s">
        <v>276</v>
      </c>
      <c r="B123" s="77" t="s">
        <v>159</v>
      </c>
      <c r="C123" s="76">
        <v>18783.72</v>
      </c>
      <c r="D123" s="76" t="s">
        <v>264</v>
      </c>
      <c r="E123" s="111">
        <f t="shared" si="11"/>
        <v>-5047.763031817145</v>
      </c>
      <c r="F123" s="111">
        <f t="shared" si="16"/>
        <v>-5048</v>
      </c>
      <c r="G123" s="112">
        <f t="shared" si="18"/>
        <v>1.0836872799991397</v>
      </c>
      <c r="I123" s="111">
        <f t="shared" si="19"/>
        <v>1.0836872799991397</v>
      </c>
      <c r="O123" s="111">
        <f t="shared" ca="1" si="17"/>
        <v>0.69107948007293496</v>
      </c>
      <c r="Q123" s="120">
        <f t="shared" si="15"/>
        <v>3765.2200000000012</v>
      </c>
      <c r="R123" s="120"/>
      <c r="S123" s="120"/>
      <c r="T123" s="120"/>
    </row>
    <row r="124" spans="1:20" ht="12.95" customHeight="1" x14ac:dyDescent="0.2">
      <c r="A124" s="76" t="s">
        <v>276</v>
      </c>
      <c r="B124" s="77" t="s">
        <v>159</v>
      </c>
      <c r="C124" s="76">
        <v>18843.171999999999</v>
      </c>
      <c r="D124" s="76" t="s">
        <v>264</v>
      </c>
      <c r="E124" s="111">
        <f t="shared" si="11"/>
        <v>-5034.7627570449722</v>
      </c>
      <c r="F124" s="111">
        <f t="shared" si="16"/>
        <v>-5035</v>
      </c>
      <c r="G124" s="112">
        <f t="shared" si="18"/>
        <v>1.0849438499935786</v>
      </c>
      <c r="I124" s="111">
        <f t="shared" si="19"/>
        <v>1.0849438499935786</v>
      </c>
      <c r="O124" s="111">
        <f t="shared" ca="1" si="17"/>
        <v>0.68948037503016368</v>
      </c>
      <c r="Q124" s="120">
        <f t="shared" si="15"/>
        <v>3824.6719999999987</v>
      </c>
      <c r="R124" s="120"/>
      <c r="S124" s="120"/>
      <c r="T124" s="120"/>
    </row>
    <row r="125" spans="1:20" ht="12.95" customHeight="1" x14ac:dyDescent="0.2">
      <c r="A125" s="76" t="s">
        <v>276</v>
      </c>
      <c r="B125" s="77" t="s">
        <v>159</v>
      </c>
      <c r="C125" s="76">
        <v>18893.467000000001</v>
      </c>
      <c r="D125" s="76" t="s">
        <v>264</v>
      </c>
      <c r="E125" s="111">
        <f t="shared" si="11"/>
        <v>-5023.7648289741501</v>
      </c>
      <c r="F125" s="111">
        <f t="shared" si="16"/>
        <v>-5024</v>
      </c>
      <c r="G125" s="112">
        <f t="shared" si="18"/>
        <v>1.075468639995961</v>
      </c>
      <c r="I125" s="111">
        <f t="shared" si="19"/>
        <v>1.075468639995961</v>
      </c>
      <c r="O125" s="111">
        <f t="shared" ca="1" si="17"/>
        <v>0.68812728614781871</v>
      </c>
      <c r="Q125" s="120">
        <f t="shared" si="15"/>
        <v>3874.9670000000006</v>
      </c>
      <c r="R125" s="120"/>
      <c r="S125" s="120"/>
      <c r="T125" s="120"/>
    </row>
    <row r="126" spans="1:20" ht="12.95" customHeight="1" x14ac:dyDescent="0.2">
      <c r="A126" s="76" t="s">
        <v>276</v>
      </c>
      <c r="B126" s="77" t="s">
        <v>159</v>
      </c>
      <c r="C126" s="76">
        <v>18971.205999999998</v>
      </c>
      <c r="D126" s="76" t="s">
        <v>264</v>
      </c>
      <c r="E126" s="111">
        <f t="shared" si="11"/>
        <v>-5006.765764846552</v>
      </c>
      <c r="F126" s="111">
        <f t="shared" si="16"/>
        <v>-5007</v>
      </c>
      <c r="G126" s="112">
        <f t="shared" si="18"/>
        <v>1.0711887699944782</v>
      </c>
      <c r="I126" s="111">
        <f t="shared" si="19"/>
        <v>1.0711887699944782</v>
      </c>
      <c r="O126" s="111">
        <f t="shared" ca="1" si="17"/>
        <v>0.68603614878419472</v>
      </c>
      <c r="Q126" s="120">
        <f t="shared" si="15"/>
        <v>3952.7059999999983</v>
      </c>
      <c r="R126" s="120"/>
      <c r="S126" s="120"/>
      <c r="T126" s="120"/>
    </row>
    <row r="127" spans="1:20" ht="12.95" customHeight="1" x14ac:dyDescent="0.2">
      <c r="A127" s="76" t="s">
        <v>276</v>
      </c>
      <c r="B127" s="77" t="s">
        <v>159</v>
      </c>
      <c r="C127" s="76">
        <v>18998.641</v>
      </c>
      <c r="D127" s="76" t="s">
        <v>264</v>
      </c>
      <c r="E127" s="111">
        <f t="shared" si="11"/>
        <v>-5000.7665968055335</v>
      </c>
      <c r="F127" s="111">
        <f t="shared" si="16"/>
        <v>-5001</v>
      </c>
      <c r="G127" s="112">
        <f t="shared" si="18"/>
        <v>1.0673841099960555</v>
      </c>
      <c r="I127" s="111">
        <f t="shared" si="19"/>
        <v>1.0673841099960555</v>
      </c>
      <c r="O127" s="111">
        <f t="shared" ca="1" si="17"/>
        <v>0.6852981003029156</v>
      </c>
      <c r="Q127" s="120">
        <f t="shared" si="15"/>
        <v>3980.1409999999996</v>
      </c>
      <c r="R127" s="120"/>
      <c r="S127" s="120"/>
      <c r="T127" s="120"/>
    </row>
    <row r="128" spans="1:20" ht="12.95" customHeight="1" x14ac:dyDescent="0.2">
      <c r="A128" s="76" t="s">
        <v>276</v>
      </c>
      <c r="B128" s="77" t="s">
        <v>159</v>
      </c>
      <c r="C128" s="76">
        <v>19067.237000000001</v>
      </c>
      <c r="D128" s="76" t="s">
        <v>264</v>
      </c>
      <c r="E128" s="111">
        <f t="shared" si="11"/>
        <v>-4985.7668180214387</v>
      </c>
      <c r="F128" s="111">
        <f t="shared" si="16"/>
        <v>-4986</v>
      </c>
      <c r="G128" s="112">
        <f t="shared" si="18"/>
        <v>1.0663724599980924</v>
      </c>
      <c r="I128" s="111">
        <f t="shared" si="19"/>
        <v>1.0663724599980924</v>
      </c>
      <c r="O128" s="111">
        <f t="shared" ca="1" si="17"/>
        <v>0.68345297909971803</v>
      </c>
      <c r="Q128" s="120">
        <f t="shared" si="15"/>
        <v>4048.737000000001</v>
      </c>
      <c r="R128" s="120"/>
      <c r="S128" s="120"/>
      <c r="T128" s="120"/>
    </row>
    <row r="129" spans="1:20" ht="12.95" customHeight="1" x14ac:dyDescent="0.2">
      <c r="A129" s="76" t="s">
        <v>276</v>
      </c>
      <c r="B129" s="77" t="s">
        <v>159</v>
      </c>
      <c r="C129" s="76">
        <v>19140.406999999999</v>
      </c>
      <c r="D129" s="76" t="s">
        <v>264</v>
      </c>
      <c r="E129" s="111">
        <f t="shared" si="11"/>
        <v>-4969.7668498945477</v>
      </c>
      <c r="F129" s="111">
        <f t="shared" si="16"/>
        <v>-4970</v>
      </c>
      <c r="G129" s="112">
        <f t="shared" si="18"/>
        <v>1.0662266999970598</v>
      </c>
      <c r="I129" s="111">
        <f t="shared" si="19"/>
        <v>1.0662266999970598</v>
      </c>
      <c r="O129" s="111">
        <f t="shared" ca="1" si="17"/>
        <v>0.68148484981630719</v>
      </c>
      <c r="Q129" s="120">
        <f t="shared" si="15"/>
        <v>4121.9069999999992</v>
      </c>
      <c r="R129" s="120"/>
      <c r="S129" s="120"/>
      <c r="T129" s="120"/>
    </row>
    <row r="130" spans="1:20" ht="12.95" customHeight="1" x14ac:dyDescent="0.2">
      <c r="A130" s="76" t="s">
        <v>276</v>
      </c>
      <c r="B130" s="77" t="s">
        <v>159</v>
      </c>
      <c r="C130" s="76">
        <v>19172.414000000001</v>
      </c>
      <c r="D130" s="76" t="s">
        <v>264</v>
      </c>
      <c r="E130" s="111">
        <f t="shared" si="11"/>
        <v>-4962.7679298475687</v>
      </c>
      <c r="F130" s="111">
        <f t="shared" si="16"/>
        <v>-4963</v>
      </c>
      <c r="G130" s="112">
        <f t="shared" si="18"/>
        <v>1.0612879299987981</v>
      </c>
      <c r="I130" s="111">
        <f t="shared" si="19"/>
        <v>1.0612879299987981</v>
      </c>
      <c r="O130" s="111">
        <f t="shared" ca="1" si="17"/>
        <v>0.68062379325481492</v>
      </c>
      <c r="Q130" s="120">
        <f t="shared" si="15"/>
        <v>4153.9140000000007</v>
      </c>
      <c r="R130" s="120"/>
      <c r="S130" s="120"/>
      <c r="T130" s="120"/>
    </row>
    <row r="131" spans="1:20" ht="12.95" customHeight="1" x14ac:dyDescent="0.2">
      <c r="A131" s="76" t="s">
        <v>276</v>
      </c>
      <c r="B131" s="77" t="s">
        <v>159</v>
      </c>
      <c r="C131" s="76">
        <v>19245.575000000001</v>
      </c>
      <c r="D131" s="76" t="s">
        <v>264</v>
      </c>
      <c r="E131" s="111">
        <f t="shared" si="11"/>
        <v>-4946.769929736437</v>
      </c>
      <c r="F131" s="111">
        <f t="shared" si="16"/>
        <v>-4947</v>
      </c>
      <c r="G131" s="112">
        <f t="shared" si="18"/>
        <v>1.0521421699959319</v>
      </c>
      <c r="I131" s="111">
        <f t="shared" si="19"/>
        <v>1.0521421699959319</v>
      </c>
      <c r="O131" s="111">
        <f t="shared" ca="1" si="17"/>
        <v>0.67865566397140409</v>
      </c>
      <c r="Q131" s="120">
        <f t="shared" si="15"/>
        <v>4227.0750000000007</v>
      </c>
      <c r="R131" s="120"/>
      <c r="S131" s="120"/>
      <c r="T131" s="120"/>
    </row>
    <row r="132" spans="1:20" ht="12.95" customHeight="1" x14ac:dyDescent="0.2">
      <c r="A132" s="76" t="s">
        <v>281</v>
      </c>
      <c r="B132" s="77" t="s">
        <v>159</v>
      </c>
      <c r="C132" s="76">
        <v>19263.848999999998</v>
      </c>
      <c r="D132" s="76" t="s">
        <v>264</v>
      </c>
      <c r="E132" s="111">
        <f t="shared" si="11"/>
        <v>-4942.7739830704431</v>
      </c>
      <c r="F132" s="111">
        <f t="shared" si="16"/>
        <v>-4943</v>
      </c>
      <c r="G132" s="112">
        <f t="shared" si="18"/>
        <v>1.0336057299937238</v>
      </c>
      <c r="I132" s="111">
        <f t="shared" si="19"/>
        <v>1.0336057299937238</v>
      </c>
      <c r="O132" s="111">
        <f t="shared" ca="1" si="17"/>
        <v>0.67816363165055138</v>
      </c>
      <c r="Q132" s="120">
        <f t="shared" si="15"/>
        <v>4245.3489999999983</v>
      </c>
      <c r="R132" s="120"/>
      <c r="S132" s="120"/>
      <c r="T132" s="120"/>
    </row>
    <row r="133" spans="1:20" ht="12.95" customHeight="1" x14ac:dyDescent="0.2">
      <c r="A133" s="76" t="s">
        <v>276</v>
      </c>
      <c r="B133" s="77" t="s">
        <v>159</v>
      </c>
      <c r="C133" s="76">
        <v>19309.591</v>
      </c>
      <c r="D133" s="76" t="s">
        <v>264</v>
      </c>
      <c r="E133" s="111">
        <f t="shared" si="11"/>
        <v>-4932.7716523056442</v>
      </c>
      <c r="F133" s="111">
        <f t="shared" si="16"/>
        <v>-4933</v>
      </c>
      <c r="G133" s="112">
        <f t="shared" si="18"/>
        <v>1.044264629996178</v>
      </c>
      <c r="I133" s="111">
        <f t="shared" si="19"/>
        <v>1.044264629996178</v>
      </c>
      <c r="O133" s="111">
        <f t="shared" ca="1" si="17"/>
        <v>0.67693355084841966</v>
      </c>
      <c r="Q133" s="120">
        <f t="shared" si="15"/>
        <v>4291.0910000000003</v>
      </c>
      <c r="R133" s="120"/>
      <c r="S133" s="120"/>
      <c r="T133" s="120"/>
    </row>
    <row r="134" spans="1:20" ht="12.95" customHeight="1" x14ac:dyDescent="0.2">
      <c r="A134" s="76" t="s">
        <v>276</v>
      </c>
      <c r="B134" s="77" t="s">
        <v>159</v>
      </c>
      <c r="C134" s="76">
        <v>19346.182000000001</v>
      </c>
      <c r="D134" s="76" t="s">
        <v>264</v>
      </c>
      <c r="E134" s="111">
        <f t="shared" si="11"/>
        <v>-4924.7703562316919</v>
      </c>
      <c r="F134" s="111">
        <f t="shared" si="16"/>
        <v>-4925</v>
      </c>
      <c r="G134" s="112">
        <f t="shared" si="18"/>
        <v>1.050191749996884</v>
      </c>
      <c r="I134" s="111">
        <f t="shared" si="19"/>
        <v>1.050191749996884</v>
      </c>
      <c r="O134" s="111">
        <f t="shared" ca="1" si="17"/>
        <v>0.67594948620671425</v>
      </c>
      <c r="Q134" s="120">
        <f t="shared" si="15"/>
        <v>4327.6820000000007</v>
      </c>
      <c r="R134" s="120"/>
      <c r="S134" s="120"/>
      <c r="T134" s="120"/>
    </row>
    <row r="135" spans="1:20" ht="12.95" customHeight="1" x14ac:dyDescent="0.2">
      <c r="A135" s="76" t="s">
        <v>276</v>
      </c>
      <c r="B135" s="77" t="s">
        <v>159</v>
      </c>
      <c r="C135" s="76">
        <v>19419.341</v>
      </c>
      <c r="D135" s="76" t="s">
        <v>264</v>
      </c>
      <c r="E135" s="111">
        <f t="shared" si="11"/>
        <v>-4908.7727934573959</v>
      </c>
      <c r="F135" s="111">
        <f t="shared" si="16"/>
        <v>-4909</v>
      </c>
      <c r="G135" s="112">
        <f t="shared" si="18"/>
        <v>1.0390459899972484</v>
      </c>
      <c r="I135" s="111">
        <f t="shared" si="19"/>
        <v>1.0390459899972484</v>
      </c>
      <c r="O135" s="111">
        <f t="shared" ca="1" si="17"/>
        <v>0.67398135692330341</v>
      </c>
      <c r="Q135" s="120">
        <f t="shared" si="15"/>
        <v>4400.8410000000003</v>
      </c>
      <c r="R135" s="120"/>
      <c r="S135" s="120"/>
      <c r="T135" s="120"/>
    </row>
    <row r="136" spans="1:20" ht="12.95" customHeight="1" x14ac:dyDescent="0.2">
      <c r="A136" s="76" t="s">
        <v>276</v>
      </c>
      <c r="B136" s="77" t="s">
        <v>159</v>
      </c>
      <c r="C136" s="76">
        <v>19492.508000000002</v>
      </c>
      <c r="D136" s="76" t="s">
        <v>264</v>
      </c>
      <c r="E136" s="111">
        <f t="shared" si="11"/>
        <v>-4892.7734813357574</v>
      </c>
      <c r="F136" s="111">
        <f t="shared" si="16"/>
        <v>-4893</v>
      </c>
      <c r="G136" s="112">
        <f t="shared" si="18"/>
        <v>1.0359002299992426</v>
      </c>
      <c r="I136" s="111">
        <f t="shared" si="19"/>
        <v>1.0359002299992426</v>
      </c>
      <c r="O136" s="111">
        <f t="shared" ca="1" si="17"/>
        <v>0.67201322763989257</v>
      </c>
      <c r="Q136" s="120">
        <f t="shared" si="15"/>
        <v>4474.0080000000016</v>
      </c>
      <c r="R136" s="120"/>
      <c r="S136" s="120"/>
      <c r="T136" s="120"/>
    </row>
    <row r="137" spans="1:20" ht="12.95" customHeight="1" x14ac:dyDescent="0.2">
      <c r="A137" s="76" t="s">
        <v>276</v>
      </c>
      <c r="B137" s="77" t="s">
        <v>159</v>
      </c>
      <c r="C137" s="76">
        <v>19524.513999999999</v>
      </c>
      <c r="D137" s="76" t="s">
        <v>264</v>
      </c>
      <c r="E137" s="111">
        <f t="shared" si="11"/>
        <v>-4885.7747799571971</v>
      </c>
      <c r="F137" s="111">
        <f t="shared" si="16"/>
        <v>-4886</v>
      </c>
      <c r="G137" s="112">
        <f t="shared" si="18"/>
        <v>1.0299614599971392</v>
      </c>
      <c r="I137" s="111">
        <f t="shared" si="19"/>
        <v>1.0299614599971392</v>
      </c>
      <c r="O137" s="111">
        <f t="shared" ca="1" si="17"/>
        <v>0.67115217107840031</v>
      </c>
      <c r="Q137" s="120">
        <f t="shared" si="15"/>
        <v>4506.0139999999992</v>
      </c>
      <c r="R137" s="120"/>
      <c r="S137" s="120"/>
      <c r="T137" s="120"/>
    </row>
    <row r="138" spans="1:20" ht="12.95" customHeight="1" x14ac:dyDescent="0.2">
      <c r="A138" s="76" t="s">
        <v>276</v>
      </c>
      <c r="B138" s="77" t="s">
        <v>159</v>
      </c>
      <c r="C138" s="76">
        <v>19666.272000000001</v>
      </c>
      <c r="D138" s="76" t="s">
        <v>264</v>
      </c>
      <c r="E138" s="111">
        <f t="shared" si="11"/>
        <v>-4854.7767823935528</v>
      </c>
      <c r="F138" s="111">
        <f t="shared" si="16"/>
        <v>-4855</v>
      </c>
      <c r="G138" s="112">
        <f t="shared" si="18"/>
        <v>1.0208040499965136</v>
      </c>
      <c r="I138" s="111">
        <f t="shared" si="19"/>
        <v>1.0208040499965136</v>
      </c>
      <c r="O138" s="111">
        <f t="shared" ca="1" si="17"/>
        <v>0.6673389205917919</v>
      </c>
      <c r="Q138" s="120">
        <f t="shared" si="15"/>
        <v>4647.7720000000008</v>
      </c>
      <c r="R138" s="120"/>
      <c r="S138" s="120"/>
      <c r="T138" s="120"/>
    </row>
    <row r="139" spans="1:20" ht="12.95" customHeight="1" x14ac:dyDescent="0.2">
      <c r="A139" s="76" t="s">
        <v>276</v>
      </c>
      <c r="B139" s="77" t="s">
        <v>159</v>
      </c>
      <c r="C139" s="76">
        <v>19684.560000000001</v>
      </c>
      <c r="D139" s="76" t="s">
        <v>264</v>
      </c>
      <c r="E139" s="111">
        <f t="shared" si="11"/>
        <v>-4850.7777743697097</v>
      </c>
      <c r="F139" s="111">
        <f t="shared" si="16"/>
        <v>-4851</v>
      </c>
      <c r="G139" s="112">
        <f t="shared" si="18"/>
        <v>1.0162676099971577</v>
      </c>
      <c r="I139" s="111">
        <f t="shared" si="19"/>
        <v>1.0162676099971577</v>
      </c>
      <c r="O139" s="111">
        <f t="shared" ca="1" si="17"/>
        <v>0.66684688827093919</v>
      </c>
      <c r="Q139" s="120">
        <f t="shared" si="15"/>
        <v>4666.0600000000013</v>
      </c>
      <c r="R139" s="120"/>
      <c r="S139" s="120"/>
      <c r="T139" s="120"/>
    </row>
    <row r="140" spans="1:20" ht="12.95" customHeight="1" x14ac:dyDescent="0.2">
      <c r="A140" s="76" t="s">
        <v>276</v>
      </c>
      <c r="B140" s="77" t="s">
        <v>159</v>
      </c>
      <c r="C140" s="76">
        <v>19739.444</v>
      </c>
      <c r="D140" s="76" t="s">
        <v>264</v>
      </c>
      <c r="E140" s="111">
        <f t="shared" si="11"/>
        <v>-4838.7763769298263</v>
      </c>
      <c r="F140" s="111">
        <f t="shared" si="16"/>
        <v>-4839</v>
      </c>
      <c r="G140" s="112">
        <f t="shared" si="18"/>
        <v>1.0226582899958885</v>
      </c>
      <c r="I140" s="111">
        <f t="shared" si="19"/>
        <v>1.0226582899958885</v>
      </c>
      <c r="O140" s="111">
        <f t="shared" ca="1" si="17"/>
        <v>0.66537079130838106</v>
      </c>
      <c r="Q140" s="120">
        <f t="shared" si="15"/>
        <v>4720.9439999999995</v>
      </c>
      <c r="R140" s="120"/>
      <c r="S140" s="120"/>
      <c r="T140" s="120"/>
    </row>
    <row r="141" spans="1:20" ht="12.95" customHeight="1" x14ac:dyDescent="0.2">
      <c r="A141" s="76" t="s">
        <v>281</v>
      </c>
      <c r="B141" s="77" t="s">
        <v>159</v>
      </c>
      <c r="C141" s="76">
        <v>20407.052</v>
      </c>
      <c r="D141" s="76" t="s">
        <v>264</v>
      </c>
      <c r="E141" s="111">
        <f t="shared" si="11"/>
        <v>-4692.7915918914532</v>
      </c>
      <c r="F141" s="111">
        <f t="shared" si="16"/>
        <v>-4693</v>
      </c>
      <c r="G141" s="112">
        <f t="shared" si="18"/>
        <v>0.9530782299952989</v>
      </c>
      <c r="I141" s="111">
        <f t="shared" si="19"/>
        <v>0.9530782299952989</v>
      </c>
      <c r="O141" s="111">
        <f t="shared" ca="1" si="17"/>
        <v>0.64741161159725724</v>
      </c>
      <c r="Q141" s="120">
        <f t="shared" si="15"/>
        <v>5388.5519999999997</v>
      </c>
      <c r="R141" s="120"/>
      <c r="S141" s="120"/>
      <c r="T141" s="120"/>
    </row>
    <row r="142" spans="1:20" ht="12.95" customHeight="1" x14ac:dyDescent="0.2">
      <c r="A142" s="76" t="s">
        <v>281</v>
      </c>
      <c r="B142" s="77" t="s">
        <v>159</v>
      </c>
      <c r="C142" s="76">
        <v>21504.489000000001</v>
      </c>
      <c r="D142" s="76" t="s">
        <v>264</v>
      </c>
      <c r="E142" s="111">
        <f t="shared" si="11"/>
        <v>-4452.8167795192876</v>
      </c>
      <c r="F142" s="111">
        <f t="shared" si="16"/>
        <v>-4453</v>
      </c>
      <c r="G142" s="112">
        <f t="shared" si="18"/>
        <v>0.83789182999680634</v>
      </c>
      <c r="I142" s="111">
        <f t="shared" si="19"/>
        <v>0.83789182999680634</v>
      </c>
      <c r="O142" s="111">
        <f t="shared" ca="1" si="17"/>
        <v>0.61788967234609482</v>
      </c>
      <c r="Q142" s="120">
        <f t="shared" si="15"/>
        <v>6485.9890000000014</v>
      </c>
      <c r="R142" s="120"/>
      <c r="S142" s="120"/>
      <c r="T142" s="120"/>
    </row>
    <row r="143" spans="1:20" ht="12.95" customHeight="1" x14ac:dyDescent="0.2">
      <c r="A143" s="76" t="s">
        <v>281</v>
      </c>
      <c r="B143" s="77" t="s">
        <v>159</v>
      </c>
      <c r="C143" s="76">
        <v>22510.492999999999</v>
      </c>
      <c r="D143" s="76" t="s">
        <v>264</v>
      </c>
      <c r="E143" s="111">
        <f t="shared" si="11"/>
        <v>-4232.8354765874128</v>
      </c>
      <c r="F143" s="111">
        <f t="shared" si="16"/>
        <v>-4233</v>
      </c>
      <c r="G143" s="112">
        <f t="shared" si="18"/>
        <v>0.75238762999651954</v>
      </c>
      <c r="I143" s="111">
        <f t="shared" si="19"/>
        <v>0.75238762999651954</v>
      </c>
      <c r="O143" s="111">
        <f t="shared" ref="O143:O163" ca="1" si="20">+C$11+C$12*F143</f>
        <v>0.59082789469919605</v>
      </c>
      <c r="Q143" s="120">
        <f t="shared" si="15"/>
        <v>7491.9929999999986</v>
      </c>
      <c r="R143" s="120"/>
      <c r="S143" s="120"/>
      <c r="T143" s="120"/>
    </row>
    <row r="144" spans="1:20" ht="12.95" customHeight="1" x14ac:dyDescent="0.2">
      <c r="A144" s="76" t="s">
        <v>281</v>
      </c>
      <c r="B144" s="77" t="s">
        <v>159</v>
      </c>
      <c r="C144" s="76">
        <v>23516.488000000001</v>
      </c>
      <c r="D144" s="76" t="s">
        <v>264</v>
      </c>
      <c r="E144" s="111">
        <f t="shared" si="11"/>
        <v>-4012.8561416712973</v>
      </c>
      <c r="F144" s="111">
        <f t="shared" si="16"/>
        <v>-4013</v>
      </c>
      <c r="G144" s="112">
        <f t="shared" si="18"/>
        <v>0.65788342999803717</v>
      </c>
      <c r="I144" s="111">
        <f t="shared" si="19"/>
        <v>0.65788342999803717</v>
      </c>
      <c r="O144" s="111">
        <f t="shared" ca="1" si="20"/>
        <v>0.56376611705229718</v>
      </c>
      <c r="Q144" s="120">
        <f t="shared" si="15"/>
        <v>8497.9880000000012</v>
      </c>
      <c r="R144" s="120"/>
      <c r="S144" s="120"/>
      <c r="T144" s="120"/>
    </row>
    <row r="145" spans="1:20" ht="12.95" customHeight="1" x14ac:dyDescent="0.2">
      <c r="A145" s="76" t="s">
        <v>276</v>
      </c>
      <c r="B145" s="77" t="s">
        <v>159</v>
      </c>
      <c r="C145" s="76">
        <v>23969.177</v>
      </c>
      <c r="D145" s="76" t="s">
        <v>264</v>
      </c>
      <c r="E145" s="111">
        <f t="shared" si="11"/>
        <v>-3913.8673543077011</v>
      </c>
      <c r="F145" s="111">
        <f t="shared" si="16"/>
        <v>-3914</v>
      </c>
      <c r="G145" s="112">
        <f t="shared" si="18"/>
        <v>0.6066065399973013</v>
      </c>
      <c r="I145" s="111">
        <f t="shared" si="19"/>
        <v>0.6066065399973013</v>
      </c>
      <c r="O145" s="111">
        <f t="shared" ca="1" si="20"/>
        <v>0.55158831711119261</v>
      </c>
      <c r="Q145" s="120">
        <f t="shared" si="15"/>
        <v>8950.6769999999997</v>
      </c>
      <c r="R145" s="120"/>
      <c r="S145" s="120"/>
      <c r="T145" s="120"/>
    </row>
    <row r="146" spans="1:20" ht="12.95" customHeight="1" x14ac:dyDescent="0.2">
      <c r="A146" s="76" t="s">
        <v>276</v>
      </c>
      <c r="B146" s="77" t="s">
        <v>159</v>
      </c>
      <c r="C146" s="76">
        <v>23978.344000000001</v>
      </c>
      <c r="D146" s="76" t="s">
        <v>264</v>
      </c>
      <c r="E146" s="111">
        <f t="shared" si="11"/>
        <v>-3911.8628209221711</v>
      </c>
      <c r="F146" s="111">
        <f t="shared" si="16"/>
        <v>-3912</v>
      </c>
      <c r="G146" s="112">
        <f t="shared" si="18"/>
        <v>0.62733831999867107</v>
      </c>
      <c r="I146" s="111">
        <f t="shared" si="19"/>
        <v>0.62733831999867107</v>
      </c>
      <c r="O146" s="111">
        <f t="shared" ca="1" si="20"/>
        <v>0.55134230095076631</v>
      </c>
      <c r="Q146" s="120">
        <f t="shared" si="15"/>
        <v>8959.844000000001</v>
      </c>
      <c r="R146" s="120"/>
      <c r="S146" s="120"/>
      <c r="T146" s="120"/>
    </row>
    <row r="147" spans="1:20" ht="12.95" customHeight="1" x14ac:dyDescent="0.2">
      <c r="A147" s="76" t="s">
        <v>276</v>
      </c>
      <c r="B147" s="77" t="s">
        <v>159</v>
      </c>
      <c r="C147" s="76">
        <v>24353.298999999999</v>
      </c>
      <c r="D147" s="76" t="s">
        <v>264</v>
      </c>
      <c r="E147" s="111">
        <f t="shared" si="11"/>
        <v>-3829.8720043440853</v>
      </c>
      <c r="F147" s="111">
        <f t="shared" si="16"/>
        <v>-3830</v>
      </c>
      <c r="G147" s="112">
        <f t="shared" si="18"/>
        <v>0.58534129999679863</v>
      </c>
      <c r="I147" s="111">
        <f t="shared" si="19"/>
        <v>0.58534129999679863</v>
      </c>
      <c r="O147" s="111">
        <f t="shared" ca="1" si="20"/>
        <v>0.54125563837328583</v>
      </c>
      <c r="Q147" s="120">
        <f t="shared" si="15"/>
        <v>9334.7989999999991</v>
      </c>
      <c r="R147" s="120"/>
      <c r="S147" s="120"/>
      <c r="T147" s="120"/>
    </row>
    <row r="148" spans="1:20" ht="12.95" customHeight="1" x14ac:dyDescent="0.2">
      <c r="A148" s="76" t="s">
        <v>276</v>
      </c>
      <c r="B148" s="77" t="s">
        <v>159</v>
      </c>
      <c r="C148" s="76">
        <v>24371.578000000001</v>
      </c>
      <c r="D148" s="76" t="s">
        <v>264</v>
      </c>
      <c r="E148" s="111">
        <f t="shared" si="11"/>
        <v>-3825.8749643360015</v>
      </c>
      <c r="F148" s="111">
        <f t="shared" si="16"/>
        <v>-3826</v>
      </c>
      <c r="G148" s="112">
        <f t="shared" si="18"/>
        <v>0.57180485999924713</v>
      </c>
      <c r="I148" s="111">
        <f t="shared" si="19"/>
        <v>0.57180485999924713</v>
      </c>
      <c r="O148" s="111">
        <f t="shared" ca="1" si="20"/>
        <v>0.54076360605243312</v>
      </c>
      <c r="Q148" s="120">
        <f t="shared" si="15"/>
        <v>9353.0780000000013</v>
      </c>
      <c r="R148" s="120"/>
      <c r="S148" s="120"/>
      <c r="T148" s="120"/>
    </row>
    <row r="149" spans="1:20" ht="12.95" customHeight="1" x14ac:dyDescent="0.2">
      <c r="A149" s="76" t="s">
        <v>276</v>
      </c>
      <c r="B149" s="77" t="s">
        <v>159</v>
      </c>
      <c r="C149" s="76">
        <v>24376.157999999999</v>
      </c>
      <c r="D149" s="76" t="s">
        <v>264</v>
      </c>
      <c r="E149" s="111">
        <f t="shared" ref="E149:E212" si="21">+(C149-C$7)/C$8</f>
        <v>-3824.873462982699</v>
      </c>
      <c r="F149" s="111">
        <f t="shared" si="16"/>
        <v>-3825</v>
      </c>
      <c r="G149" s="112">
        <f t="shared" ref="G149:G180" si="22">+C149-(C$7+F149*C$8)</f>
        <v>0.57867074999739998</v>
      </c>
      <c r="I149" s="111">
        <f t="shared" ref="I149:I163" si="23">G149</f>
        <v>0.57867074999739998</v>
      </c>
      <c r="O149" s="111">
        <f t="shared" ca="1" si="20"/>
        <v>0.54064059797221997</v>
      </c>
      <c r="Q149" s="120">
        <f t="shared" si="15"/>
        <v>9357.6579999999994</v>
      </c>
      <c r="R149" s="120"/>
      <c r="S149" s="120"/>
      <c r="T149" s="120"/>
    </row>
    <row r="150" spans="1:20" ht="12.95" customHeight="1" x14ac:dyDescent="0.2">
      <c r="A150" s="76" t="s">
        <v>276</v>
      </c>
      <c r="B150" s="77" t="s">
        <v>159</v>
      </c>
      <c r="C150" s="76">
        <v>24417.314999999999</v>
      </c>
      <c r="D150" s="76" t="s">
        <v>264</v>
      </c>
      <c r="E150" s="111">
        <f t="shared" si="21"/>
        <v>-3815.873726913293</v>
      </c>
      <c r="F150" s="111">
        <f t="shared" si="16"/>
        <v>-3816</v>
      </c>
      <c r="G150" s="112">
        <f t="shared" si="22"/>
        <v>0.57746375999704469</v>
      </c>
      <c r="I150" s="111">
        <f t="shared" si="23"/>
        <v>0.57746375999704469</v>
      </c>
      <c r="O150" s="111">
        <f t="shared" ca="1" si="20"/>
        <v>0.53953352525030129</v>
      </c>
      <c r="Q150" s="120">
        <f t="shared" si="15"/>
        <v>9398.8149999999987</v>
      </c>
      <c r="R150" s="120"/>
      <c r="S150" s="120"/>
      <c r="T150" s="120"/>
    </row>
    <row r="151" spans="1:20" ht="12.95" customHeight="1" x14ac:dyDescent="0.2">
      <c r="A151" s="76" t="s">
        <v>276</v>
      </c>
      <c r="B151" s="77" t="s">
        <v>159</v>
      </c>
      <c r="C151" s="76">
        <v>24440.175999999999</v>
      </c>
      <c r="D151" s="76" t="s">
        <v>264</v>
      </c>
      <c r="E151" s="111">
        <f t="shared" si="21"/>
        <v>-3810.8747482150711</v>
      </c>
      <c r="F151" s="111">
        <f t="shared" si="16"/>
        <v>-3811</v>
      </c>
      <c r="G151" s="112">
        <f t="shared" si="22"/>
        <v>0.5727932099980535</v>
      </c>
      <c r="I151" s="111">
        <f t="shared" si="23"/>
        <v>0.5727932099980535</v>
      </c>
      <c r="O151" s="111">
        <f t="shared" ca="1" si="20"/>
        <v>0.53891848484923544</v>
      </c>
      <c r="Q151" s="120">
        <f t="shared" ref="Q151:Q214" si="24">+C151-15018.5</f>
        <v>9421.6759999999995</v>
      </c>
      <c r="R151" s="120"/>
      <c r="S151" s="120"/>
      <c r="T151" s="120"/>
    </row>
    <row r="152" spans="1:20" ht="12.95" customHeight="1" x14ac:dyDescent="0.2">
      <c r="A152" s="76" t="s">
        <v>281</v>
      </c>
      <c r="B152" s="77" t="s">
        <v>159</v>
      </c>
      <c r="C152" s="76">
        <v>24522.491999999998</v>
      </c>
      <c r="D152" s="76" t="s">
        <v>264</v>
      </c>
      <c r="E152" s="111">
        <f t="shared" si="21"/>
        <v>-3792.874838739423</v>
      </c>
      <c r="F152" s="111">
        <f t="shared" si="16"/>
        <v>-3793</v>
      </c>
      <c r="G152" s="112">
        <f t="shared" si="22"/>
        <v>0.57237922999411239</v>
      </c>
      <c r="I152" s="111">
        <f t="shared" si="23"/>
        <v>0.57237922999411239</v>
      </c>
      <c r="O152" s="111">
        <f t="shared" ca="1" si="20"/>
        <v>0.5367043394053983</v>
      </c>
      <c r="Q152" s="120">
        <f t="shared" si="24"/>
        <v>9503.9919999999984</v>
      </c>
      <c r="R152" s="120"/>
      <c r="S152" s="120"/>
      <c r="T152" s="120"/>
    </row>
    <row r="153" spans="1:20" ht="12.95" customHeight="1" x14ac:dyDescent="0.2">
      <c r="A153" s="76" t="s">
        <v>276</v>
      </c>
      <c r="B153" s="77" t="s">
        <v>159</v>
      </c>
      <c r="C153" s="76">
        <v>25185.55</v>
      </c>
      <c r="D153" s="76" t="s">
        <v>264</v>
      </c>
      <c r="E153" s="111">
        <f t="shared" si="21"/>
        <v>-3647.8849950018202</v>
      </c>
      <c r="F153" s="111">
        <f t="shared" si="16"/>
        <v>-3648</v>
      </c>
      <c r="G153" s="112">
        <f t="shared" si="22"/>
        <v>0.52593327999784378</v>
      </c>
      <c r="I153" s="111">
        <f t="shared" si="23"/>
        <v>0.52593327999784378</v>
      </c>
      <c r="O153" s="111">
        <f t="shared" ca="1" si="20"/>
        <v>0.51886816777448774</v>
      </c>
      <c r="Q153" s="120">
        <f t="shared" si="24"/>
        <v>10167.049999999999</v>
      </c>
      <c r="R153" s="120"/>
      <c r="S153" s="120"/>
      <c r="T153" s="120"/>
    </row>
    <row r="154" spans="1:20" ht="12.95" customHeight="1" x14ac:dyDescent="0.2">
      <c r="A154" s="76" t="s">
        <v>281</v>
      </c>
      <c r="B154" s="77" t="s">
        <v>159</v>
      </c>
      <c r="C154" s="76">
        <v>25985.794999999998</v>
      </c>
      <c r="D154" s="76" t="s">
        <v>264</v>
      </c>
      <c r="E154" s="111">
        <f t="shared" si="21"/>
        <v>-3472.8966870381164</v>
      </c>
      <c r="F154" s="111">
        <f t="shared" si="16"/>
        <v>-3473</v>
      </c>
      <c r="G154" s="112">
        <f t="shared" si="22"/>
        <v>0.47246402999735437</v>
      </c>
      <c r="I154" s="111">
        <f t="shared" si="23"/>
        <v>0.47246402999735437</v>
      </c>
      <c r="O154" s="111">
        <f t="shared" ca="1" si="20"/>
        <v>0.49734175373718176</v>
      </c>
      <c r="Q154" s="120">
        <f t="shared" si="24"/>
        <v>10967.294999999998</v>
      </c>
      <c r="R154" s="120"/>
      <c r="S154" s="120"/>
      <c r="T154" s="120"/>
    </row>
    <row r="155" spans="1:20" ht="12.95" customHeight="1" x14ac:dyDescent="0.2">
      <c r="A155" s="76" t="s">
        <v>281</v>
      </c>
      <c r="B155" s="77" t="s">
        <v>159</v>
      </c>
      <c r="C155" s="76">
        <v>27494.82</v>
      </c>
      <c r="D155" s="76" t="s">
        <v>264</v>
      </c>
      <c r="E155" s="111">
        <f t="shared" si="21"/>
        <v>-3142.9205779403665</v>
      </c>
      <c r="F155" s="111">
        <f t="shared" si="16"/>
        <v>-3143</v>
      </c>
      <c r="G155" s="112">
        <f t="shared" si="22"/>
        <v>0.36320772999897599</v>
      </c>
      <c r="I155" s="111">
        <f t="shared" si="23"/>
        <v>0.36320772999897599</v>
      </c>
      <c r="O155" s="111">
        <f t="shared" ca="1" si="20"/>
        <v>0.4567490872668335</v>
      </c>
      <c r="Q155" s="120">
        <f t="shared" si="24"/>
        <v>12476.32</v>
      </c>
      <c r="R155" s="120"/>
      <c r="S155" s="120"/>
      <c r="T155" s="120"/>
    </row>
    <row r="156" spans="1:20" ht="12.95" customHeight="1" x14ac:dyDescent="0.2">
      <c r="A156" s="76" t="s">
        <v>281</v>
      </c>
      <c r="B156" s="77" t="s">
        <v>159</v>
      </c>
      <c r="C156" s="76">
        <v>28135.022000000001</v>
      </c>
      <c r="D156" s="76" t="s">
        <v>264</v>
      </c>
      <c r="E156" s="111">
        <f t="shared" si="21"/>
        <v>-3002.9286195588966</v>
      </c>
      <c r="F156" s="111">
        <f t="shared" si="16"/>
        <v>-3003</v>
      </c>
      <c r="G156" s="112">
        <f t="shared" si="22"/>
        <v>0.32643232999907923</v>
      </c>
      <c r="I156" s="111">
        <f t="shared" si="23"/>
        <v>0.32643232999907923</v>
      </c>
      <c r="O156" s="111">
        <f t="shared" ca="1" si="20"/>
        <v>0.43952795603698874</v>
      </c>
      <c r="Q156" s="120">
        <f t="shared" si="24"/>
        <v>13116.522000000001</v>
      </c>
      <c r="R156" s="120"/>
      <c r="S156" s="120"/>
      <c r="T156" s="120"/>
    </row>
    <row r="157" spans="1:20" ht="12.95" customHeight="1" x14ac:dyDescent="0.2">
      <c r="A157" s="76" t="s">
        <v>281</v>
      </c>
      <c r="B157" s="77" t="s">
        <v>159</v>
      </c>
      <c r="C157" s="76">
        <v>28546.585999999999</v>
      </c>
      <c r="D157" s="76" t="s">
        <v>264</v>
      </c>
      <c r="E157" s="111">
        <f t="shared" si="21"/>
        <v>-2912.9325708753386</v>
      </c>
      <c r="F157" s="111">
        <f t="shared" si="16"/>
        <v>-2913</v>
      </c>
      <c r="G157" s="112">
        <f t="shared" si="22"/>
        <v>0.30836242999430397</v>
      </c>
      <c r="I157" s="111">
        <f t="shared" si="23"/>
        <v>0.30836242999430397</v>
      </c>
      <c r="O157" s="111">
        <f t="shared" ca="1" si="20"/>
        <v>0.42845722881780285</v>
      </c>
      <c r="Q157" s="120">
        <f t="shared" si="24"/>
        <v>13528.085999999999</v>
      </c>
      <c r="R157" s="120"/>
      <c r="S157" s="120"/>
      <c r="T157" s="120"/>
    </row>
    <row r="158" spans="1:20" ht="12.95" customHeight="1" x14ac:dyDescent="0.2">
      <c r="A158" s="76" t="s">
        <v>276</v>
      </c>
      <c r="B158" s="77" t="s">
        <v>159</v>
      </c>
      <c r="C158" s="76">
        <v>28729.49</v>
      </c>
      <c r="D158" s="76" t="s">
        <v>264</v>
      </c>
      <c r="E158" s="111">
        <f t="shared" si="21"/>
        <v>-2872.9372425948823</v>
      </c>
      <c r="F158" s="111">
        <f t="shared" si="16"/>
        <v>-2873</v>
      </c>
      <c r="G158" s="112">
        <f t="shared" si="22"/>
        <v>0.28699802999835811</v>
      </c>
      <c r="I158" s="111">
        <f t="shared" si="23"/>
        <v>0.28699802999835811</v>
      </c>
      <c r="O158" s="111">
        <f t="shared" ca="1" si="20"/>
        <v>0.42353690560927582</v>
      </c>
      <c r="Q158" s="120">
        <f t="shared" si="24"/>
        <v>13710.990000000002</v>
      </c>
      <c r="R158" s="120"/>
      <c r="S158" s="120"/>
      <c r="T158" s="120"/>
    </row>
    <row r="159" spans="1:20" ht="12.95" customHeight="1" x14ac:dyDescent="0.2">
      <c r="A159" s="76" t="s">
        <v>276</v>
      </c>
      <c r="B159" s="77" t="s">
        <v>159</v>
      </c>
      <c r="C159" s="76">
        <v>28752.400000000001</v>
      </c>
      <c r="D159" s="76" t="s">
        <v>264</v>
      </c>
      <c r="E159" s="111">
        <f t="shared" si="21"/>
        <v>-2867.9275491441913</v>
      </c>
      <c r="F159" s="111">
        <f t="shared" si="16"/>
        <v>-2868</v>
      </c>
      <c r="G159" s="112">
        <f t="shared" si="22"/>
        <v>0.33132747999843559</v>
      </c>
      <c r="I159" s="111">
        <f t="shared" si="23"/>
        <v>0.33132747999843559</v>
      </c>
      <c r="O159" s="111">
        <f t="shared" ca="1" si="20"/>
        <v>0.4229218652082099</v>
      </c>
      <c r="Q159" s="120">
        <f t="shared" si="24"/>
        <v>13733.900000000001</v>
      </c>
      <c r="R159" s="120"/>
      <c r="S159" s="120"/>
      <c r="T159" s="120"/>
    </row>
    <row r="160" spans="1:20" ht="12.95" customHeight="1" x14ac:dyDescent="0.2">
      <c r="A160" s="76" t="s">
        <v>276</v>
      </c>
      <c r="B160" s="77" t="s">
        <v>159</v>
      </c>
      <c r="C160" s="76">
        <v>29461.18</v>
      </c>
      <c r="D160" s="76" t="s">
        <v>264</v>
      </c>
      <c r="E160" s="111">
        <f t="shared" si="21"/>
        <v>-2712.9397480101456</v>
      </c>
      <c r="F160" s="111">
        <f t="shared" si="16"/>
        <v>-2713</v>
      </c>
      <c r="G160" s="112">
        <f t="shared" si="22"/>
        <v>0.27554042999690864</v>
      </c>
      <c r="I160" s="111">
        <f t="shared" si="23"/>
        <v>0.27554042999690864</v>
      </c>
      <c r="O160" s="111">
        <f t="shared" ca="1" si="20"/>
        <v>0.40385561277516752</v>
      </c>
      <c r="Q160" s="120">
        <f t="shared" si="24"/>
        <v>14442.68</v>
      </c>
      <c r="R160" s="120"/>
      <c r="S160" s="120"/>
      <c r="T160" s="120"/>
    </row>
    <row r="161" spans="1:22" ht="12.95" customHeight="1" x14ac:dyDescent="0.2">
      <c r="A161" s="76" t="s">
        <v>276</v>
      </c>
      <c r="B161" s="77" t="s">
        <v>159</v>
      </c>
      <c r="C161" s="76">
        <v>29493.16</v>
      </c>
      <c r="D161" s="76" t="s">
        <v>264</v>
      </c>
      <c r="E161" s="111">
        <f t="shared" si="21"/>
        <v>-2705.9467320104468</v>
      </c>
      <c r="F161" s="111">
        <f t="shared" si="16"/>
        <v>-2706</v>
      </c>
      <c r="G161" s="112">
        <f t="shared" si="22"/>
        <v>0.24360165999678429</v>
      </c>
      <c r="I161" s="111">
        <f t="shared" si="23"/>
        <v>0.24360165999678429</v>
      </c>
      <c r="O161" s="111">
        <f t="shared" ca="1" si="20"/>
        <v>0.4029945562136753</v>
      </c>
      <c r="Q161" s="120">
        <f t="shared" si="24"/>
        <v>14474.66</v>
      </c>
      <c r="R161" s="120"/>
      <c r="S161" s="120"/>
      <c r="T161" s="120"/>
    </row>
    <row r="162" spans="1:22" ht="12.95" customHeight="1" x14ac:dyDescent="0.2">
      <c r="A162" s="76" t="s">
        <v>276</v>
      </c>
      <c r="B162" s="77" t="s">
        <v>159</v>
      </c>
      <c r="C162" s="76">
        <v>33000.618999999999</v>
      </c>
      <c r="D162" s="76" t="s">
        <v>264</v>
      </c>
      <c r="E162" s="111">
        <f t="shared" si="21"/>
        <v>-1938.9762221515091</v>
      </c>
      <c r="F162" s="111">
        <f t="shared" si="16"/>
        <v>-1939</v>
      </c>
      <c r="G162" s="112">
        <f t="shared" si="22"/>
        <v>0.10873928999353666</v>
      </c>
      <c r="I162" s="111">
        <f t="shared" si="23"/>
        <v>0.10873928999353666</v>
      </c>
      <c r="O162" s="111">
        <f t="shared" ca="1" si="20"/>
        <v>0.30864735869016879</v>
      </c>
      <c r="Q162" s="120">
        <f t="shared" si="24"/>
        <v>17982.118999999999</v>
      </c>
      <c r="R162" s="120"/>
      <c r="S162" s="120"/>
      <c r="T162" s="120"/>
    </row>
    <row r="163" spans="1:22" ht="12.95" customHeight="1" x14ac:dyDescent="0.2">
      <c r="A163" s="76" t="s">
        <v>678</v>
      </c>
      <c r="B163" s="77" t="s">
        <v>159</v>
      </c>
      <c r="C163" s="76">
        <v>33156.093000000001</v>
      </c>
      <c r="D163" s="76" t="s">
        <v>264</v>
      </c>
      <c r="E163" s="111">
        <f t="shared" si="21"/>
        <v>-1904.9789685699818</v>
      </c>
      <c r="F163" s="111">
        <f t="shared" si="16"/>
        <v>-1905</v>
      </c>
      <c r="G163" s="112">
        <f t="shared" si="22"/>
        <v>9.6179549997032154E-2</v>
      </c>
      <c r="I163" s="111">
        <f t="shared" si="23"/>
        <v>9.6179549997032154E-2</v>
      </c>
      <c r="O163" s="111">
        <f t="shared" ca="1" si="20"/>
        <v>0.30446508396292082</v>
      </c>
      <c r="Q163" s="120">
        <f t="shared" si="24"/>
        <v>18137.593000000001</v>
      </c>
      <c r="R163" s="120"/>
      <c r="S163" s="120"/>
      <c r="T163" s="120"/>
    </row>
    <row r="164" spans="1:22" ht="12.95" customHeight="1" x14ac:dyDescent="0.2">
      <c r="A164" s="122" t="s">
        <v>89</v>
      </c>
      <c r="B164" s="113"/>
      <c r="C164" s="112">
        <v>33160.669000000002</v>
      </c>
      <c r="D164" s="112"/>
      <c r="E164" s="111">
        <f t="shared" si="21"/>
        <v>-1903.9783418903498</v>
      </c>
      <c r="F164" s="111">
        <f t="shared" si="16"/>
        <v>-1904</v>
      </c>
      <c r="G164" s="112">
        <f t="shared" si="22"/>
        <v>9.9045439994370099E-2</v>
      </c>
      <c r="Q164" s="120">
        <f t="shared" si="24"/>
        <v>18142.169000000002</v>
      </c>
      <c r="R164" s="120"/>
      <c r="S164" s="120"/>
      <c r="T164" s="120"/>
      <c r="U164" s="111">
        <f>+G164</f>
        <v>9.9045439994370099E-2</v>
      </c>
      <c r="V164" s="111" t="s">
        <v>90</v>
      </c>
    </row>
    <row r="165" spans="1:22" ht="12.95" customHeight="1" x14ac:dyDescent="0.2">
      <c r="A165" s="76" t="s">
        <v>688</v>
      </c>
      <c r="B165" s="77" t="s">
        <v>159</v>
      </c>
      <c r="C165" s="76">
        <v>33174.383000000002</v>
      </c>
      <c r="D165" s="76" t="s">
        <v>264</v>
      </c>
      <c r="E165" s="111">
        <f t="shared" si="21"/>
        <v>-1900.9795232093031</v>
      </c>
      <c r="F165" s="111">
        <f t="shared" si="16"/>
        <v>-1901</v>
      </c>
      <c r="G165" s="112">
        <f t="shared" si="22"/>
        <v>9.3643109998083673E-2</v>
      </c>
      <c r="I165" s="111">
        <f>G165</f>
        <v>9.3643109998083673E-2</v>
      </c>
      <c r="O165" s="111">
        <f ca="1">+C$11+C$12*F165</f>
        <v>0.30397305164206812</v>
      </c>
      <c r="Q165" s="120">
        <f t="shared" si="24"/>
        <v>18155.883000000002</v>
      </c>
      <c r="R165" s="120"/>
      <c r="S165" s="120"/>
      <c r="T165" s="120"/>
    </row>
    <row r="166" spans="1:22" ht="12.95" customHeight="1" x14ac:dyDescent="0.2">
      <c r="A166" s="122" t="s">
        <v>87</v>
      </c>
      <c r="B166" s="113"/>
      <c r="C166" s="112">
        <v>33285.708279999999</v>
      </c>
      <c r="D166" s="112"/>
      <c r="E166" s="111">
        <f t="shared" si="21"/>
        <v>-1876.6362003759396</v>
      </c>
      <c r="F166" s="111">
        <f t="shared" si="16"/>
        <v>-1876.5</v>
      </c>
      <c r="G166" s="112">
        <f t="shared" si="22"/>
        <v>-0.62286258500535041</v>
      </c>
      <c r="Q166" s="120">
        <f t="shared" si="24"/>
        <v>18267.208279999999</v>
      </c>
      <c r="R166" s="120"/>
      <c r="S166" s="120"/>
      <c r="T166" s="120"/>
      <c r="U166" s="111">
        <f>+G166</f>
        <v>-0.62286258500535041</v>
      </c>
      <c r="V166" s="111" t="s">
        <v>88</v>
      </c>
    </row>
    <row r="167" spans="1:22" ht="12.95" customHeight="1" x14ac:dyDescent="0.2">
      <c r="A167" s="76" t="s">
        <v>692</v>
      </c>
      <c r="B167" s="77" t="s">
        <v>159</v>
      </c>
      <c r="C167" s="76">
        <v>33439.603999999999</v>
      </c>
      <c r="D167" s="76" t="s">
        <v>264</v>
      </c>
      <c r="E167" s="111">
        <f t="shared" si="21"/>
        <v>-1842.9840667847818</v>
      </c>
      <c r="F167" s="111">
        <f t="shared" si="16"/>
        <v>-1843</v>
      </c>
      <c r="G167" s="112">
        <f t="shared" si="22"/>
        <v>7.2864729998400435E-2</v>
      </c>
      <c r="I167" s="111">
        <f t="shared" ref="I167:I192" si="25">G167</f>
        <v>7.2864729998400435E-2</v>
      </c>
      <c r="O167" s="111">
        <f t="shared" ref="O167:O192" ca="1" si="26">+C$11+C$12*F167</f>
        <v>0.29683858298970389</v>
      </c>
      <c r="Q167" s="120">
        <f t="shared" si="24"/>
        <v>18421.103999999999</v>
      </c>
      <c r="R167" s="120"/>
      <c r="S167" s="120"/>
      <c r="T167" s="120"/>
    </row>
    <row r="168" spans="1:22" ht="12.95" customHeight="1" x14ac:dyDescent="0.2">
      <c r="A168" s="76" t="s">
        <v>692</v>
      </c>
      <c r="B168" s="77" t="s">
        <v>159</v>
      </c>
      <c r="C168" s="76">
        <v>33750.572999999997</v>
      </c>
      <c r="D168" s="76" t="s">
        <v>264</v>
      </c>
      <c r="E168" s="111">
        <f t="shared" si="21"/>
        <v>-1774.9849675849559</v>
      </c>
      <c r="F168" s="111">
        <f t="shared" si="16"/>
        <v>-1775</v>
      </c>
      <c r="G168" s="112">
        <f t="shared" si="22"/>
        <v>6.8745249991479795E-2</v>
      </c>
      <c r="I168" s="111">
        <f t="shared" si="25"/>
        <v>6.8745249991479795E-2</v>
      </c>
      <c r="O168" s="111">
        <f t="shared" ca="1" si="26"/>
        <v>0.28847403353520784</v>
      </c>
      <c r="Q168" s="120">
        <f t="shared" si="24"/>
        <v>18732.072999999997</v>
      </c>
      <c r="R168" s="120"/>
      <c r="S168" s="120"/>
      <c r="T168" s="120"/>
    </row>
    <row r="169" spans="1:22" ht="12.95" customHeight="1" x14ac:dyDescent="0.2">
      <c r="A169" s="76" t="s">
        <v>276</v>
      </c>
      <c r="B169" s="77" t="s">
        <v>159</v>
      </c>
      <c r="C169" s="76">
        <v>33832.879999999997</v>
      </c>
      <c r="D169" s="76" t="s">
        <v>264</v>
      </c>
      <c r="E169" s="111">
        <f t="shared" si="21"/>
        <v>-1756.9870261250671</v>
      </c>
      <c r="F169" s="111">
        <f t="shared" si="16"/>
        <v>-1757</v>
      </c>
      <c r="G169" s="112">
        <f t="shared" si="22"/>
        <v>5.9331269992981106E-2</v>
      </c>
      <c r="I169" s="111">
        <f t="shared" si="25"/>
        <v>5.9331269992981106E-2</v>
      </c>
      <c r="O169" s="111">
        <f t="shared" ca="1" si="26"/>
        <v>0.28625988809137071</v>
      </c>
      <c r="Q169" s="120">
        <f t="shared" si="24"/>
        <v>18814.379999999997</v>
      </c>
      <c r="R169" s="120"/>
      <c r="S169" s="120"/>
      <c r="T169" s="120"/>
    </row>
    <row r="170" spans="1:22" ht="12.95" customHeight="1" x14ac:dyDescent="0.2">
      <c r="A170" s="76" t="s">
        <v>678</v>
      </c>
      <c r="B170" s="77" t="s">
        <v>159</v>
      </c>
      <c r="C170" s="76">
        <v>34070.686000000002</v>
      </c>
      <c r="D170" s="76" t="s">
        <v>264</v>
      </c>
      <c r="E170" s="111">
        <f t="shared" si="21"/>
        <v>-1704.9863643732069</v>
      </c>
      <c r="F170" s="111">
        <f t="shared" si="16"/>
        <v>-1705</v>
      </c>
      <c r="G170" s="112">
        <f t="shared" si="22"/>
        <v>6.2357549999433104E-2</v>
      </c>
      <c r="I170" s="111">
        <f t="shared" si="25"/>
        <v>6.2357549999433104E-2</v>
      </c>
      <c r="O170" s="111">
        <f t="shared" ca="1" si="26"/>
        <v>0.27986346792028549</v>
      </c>
      <c r="Q170" s="120">
        <f t="shared" si="24"/>
        <v>19052.186000000002</v>
      </c>
      <c r="R170" s="120"/>
      <c r="S170" s="120"/>
      <c r="T170" s="120"/>
    </row>
    <row r="171" spans="1:22" ht="12.95" customHeight="1" x14ac:dyDescent="0.2">
      <c r="A171" s="76" t="s">
        <v>276</v>
      </c>
      <c r="B171" s="77" t="s">
        <v>159</v>
      </c>
      <c r="C171" s="76">
        <v>34244.466999999997</v>
      </c>
      <c r="D171" s="76" t="s">
        <v>264</v>
      </c>
      <c r="E171" s="111">
        <f t="shared" si="21"/>
        <v>-1666.9859480679008</v>
      </c>
      <c r="F171" s="111">
        <f t="shared" si="16"/>
        <v>-1667</v>
      </c>
      <c r="G171" s="112">
        <f t="shared" si="22"/>
        <v>6.4261369996529538E-2</v>
      </c>
      <c r="I171" s="111">
        <f t="shared" si="25"/>
        <v>6.4261369996529538E-2</v>
      </c>
      <c r="O171" s="111">
        <f t="shared" ca="1" si="26"/>
        <v>0.27518916087218481</v>
      </c>
      <c r="Q171" s="120">
        <f t="shared" si="24"/>
        <v>19225.966999999997</v>
      </c>
      <c r="R171" s="120"/>
      <c r="S171" s="120"/>
      <c r="T171" s="120"/>
    </row>
    <row r="172" spans="1:22" ht="12.95" customHeight="1" x14ac:dyDescent="0.2">
      <c r="A172" s="76" t="s">
        <v>276</v>
      </c>
      <c r="B172" s="77" t="s">
        <v>159</v>
      </c>
      <c r="C172" s="76">
        <v>34267.326999999997</v>
      </c>
      <c r="D172" s="76" t="s">
        <v>264</v>
      </c>
      <c r="E172" s="111">
        <f t="shared" si="21"/>
        <v>-1661.987188038097</v>
      </c>
      <c r="F172" s="111">
        <f t="shared" si="16"/>
        <v>-1662</v>
      </c>
      <c r="G172" s="112">
        <f t="shared" si="22"/>
        <v>5.8590819993696641E-2</v>
      </c>
      <c r="I172" s="111">
        <f t="shared" si="25"/>
        <v>5.8590819993696641E-2</v>
      </c>
      <c r="O172" s="111">
        <f t="shared" ca="1" si="26"/>
        <v>0.2745741204711189</v>
      </c>
      <c r="Q172" s="120">
        <f t="shared" si="24"/>
        <v>19248.826999999997</v>
      </c>
      <c r="R172" s="120"/>
      <c r="S172" s="120"/>
      <c r="T172" s="120"/>
    </row>
    <row r="173" spans="1:22" ht="12.95" customHeight="1" x14ac:dyDescent="0.2">
      <c r="A173" s="76" t="s">
        <v>276</v>
      </c>
      <c r="B173" s="77" t="s">
        <v>159</v>
      </c>
      <c r="C173" s="76">
        <v>34276.468000000001</v>
      </c>
      <c r="D173" s="76" t="s">
        <v>264</v>
      </c>
      <c r="E173" s="111">
        <f t="shared" si="21"/>
        <v>-1659.9883400314279</v>
      </c>
      <c r="F173" s="111">
        <f t="shared" si="16"/>
        <v>-1660</v>
      </c>
      <c r="G173" s="112">
        <f t="shared" si="22"/>
        <v>5.3322599997045472E-2</v>
      </c>
      <c r="I173" s="111">
        <f t="shared" si="25"/>
        <v>5.3322599997045472E-2</v>
      </c>
      <c r="O173" s="111">
        <f t="shared" ca="1" si="26"/>
        <v>0.27432810431069254</v>
      </c>
      <c r="Q173" s="120">
        <f t="shared" si="24"/>
        <v>19257.968000000001</v>
      </c>
      <c r="R173" s="120"/>
      <c r="S173" s="120"/>
      <c r="T173" s="120"/>
    </row>
    <row r="174" spans="1:22" ht="12.95" customHeight="1" x14ac:dyDescent="0.2">
      <c r="A174" s="76" t="s">
        <v>678</v>
      </c>
      <c r="B174" s="77" t="s">
        <v>159</v>
      </c>
      <c r="C174" s="76">
        <v>34322.201000000001</v>
      </c>
      <c r="D174" s="76" t="s">
        <v>264</v>
      </c>
      <c r="E174" s="111">
        <f t="shared" si="21"/>
        <v>-1649.9879772823897</v>
      </c>
      <c r="F174" s="111">
        <f t="shared" si="16"/>
        <v>-1650</v>
      </c>
      <c r="G174" s="112">
        <f t="shared" si="22"/>
        <v>5.4981499997666106E-2</v>
      </c>
      <c r="I174" s="111">
        <f t="shared" si="25"/>
        <v>5.4981499997666106E-2</v>
      </c>
      <c r="O174" s="111">
        <f t="shared" ca="1" si="26"/>
        <v>0.27309802350856083</v>
      </c>
      <c r="Q174" s="120">
        <f t="shared" si="24"/>
        <v>19303.701000000001</v>
      </c>
      <c r="R174" s="120"/>
      <c r="S174" s="120"/>
      <c r="T174" s="120"/>
    </row>
    <row r="175" spans="1:22" ht="12.95" customHeight="1" x14ac:dyDescent="0.2">
      <c r="A175" s="76" t="s">
        <v>276</v>
      </c>
      <c r="B175" s="77" t="s">
        <v>159</v>
      </c>
      <c r="C175" s="76">
        <v>34331.345999999998</v>
      </c>
      <c r="D175" s="76" t="s">
        <v>264</v>
      </c>
      <c r="E175" s="111">
        <f t="shared" si="21"/>
        <v>-1647.9882546020513</v>
      </c>
      <c r="F175" s="111">
        <f t="shared" ref="F175:F238" si="27">ROUND(2*E175,0)/2</f>
        <v>-1648</v>
      </c>
      <c r="G175" s="112">
        <f t="shared" si="22"/>
        <v>5.3713279994553886E-2</v>
      </c>
      <c r="I175" s="111">
        <f t="shared" si="25"/>
        <v>5.3713279994553886E-2</v>
      </c>
      <c r="O175" s="111">
        <f t="shared" ca="1" si="26"/>
        <v>0.27285200734813442</v>
      </c>
      <c r="Q175" s="120">
        <f t="shared" si="24"/>
        <v>19312.845999999998</v>
      </c>
      <c r="R175" s="120"/>
      <c r="S175" s="120"/>
      <c r="T175" s="120"/>
    </row>
    <row r="176" spans="1:22" ht="12.95" customHeight="1" x14ac:dyDescent="0.2">
      <c r="A176" s="76" t="s">
        <v>276</v>
      </c>
      <c r="B176" s="77" t="s">
        <v>159</v>
      </c>
      <c r="C176" s="76">
        <v>34354.216</v>
      </c>
      <c r="D176" s="76" t="s">
        <v>264</v>
      </c>
      <c r="E176" s="111">
        <f t="shared" si="21"/>
        <v>-1642.9873078880694</v>
      </c>
      <c r="F176" s="111">
        <f t="shared" si="27"/>
        <v>-1643</v>
      </c>
      <c r="G176" s="112">
        <f t="shared" si="22"/>
        <v>5.8042730001034215E-2</v>
      </c>
      <c r="I176" s="111">
        <f t="shared" si="25"/>
        <v>5.8042730001034215E-2</v>
      </c>
      <c r="O176" s="111">
        <f t="shared" ca="1" si="26"/>
        <v>0.27223696694706856</v>
      </c>
      <c r="Q176" s="120">
        <f t="shared" si="24"/>
        <v>19335.716</v>
      </c>
      <c r="R176" s="120"/>
      <c r="S176" s="120"/>
      <c r="T176" s="120"/>
    </row>
    <row r="177" spans="1:20" ht="12.95" customHeight="1" x14ac:dyDescent="0.2">
      <c r="A177" s="76" t="s">
        <v>683</v>
      </c>
      <c r="B177" s="77" t="s">
        <v>159</v>
      </c>
      <c r="C177" s="76">
        <v>34683.476000000002</v>
      </c>
      <c r="D177" s="76" t="s">
        <v>264</v>
      </c>
      <c r="E177" s="111">
        <f t="shared" si="21"/>
        <v>-1570.9885446591463</v>
      </c>
      <c r="F177" s="111">
        <f t="shared" si="27"/>
        <v>-1571</v>
      </c>
      <c r="G177" s="112">
        <f t="shared" si="22"/>
        <v>5.23868099990068E-2</v>
      </c>
      <c r="I177" s="111">
        <f t="shared" si="25"/>
        <v>5.23868099990068E-2</v>
      </c>
      <c r="O177" s="111">
        <f t="shared" ca="1" si="26"/>
        <v>0.2633803851717198</v>
      </c>
      <c r="Q177" s="120">
        <f t="shared" si="24"/>
        <v>19664.976000000002</v>
      </c>
      <c r="R177" s="120"/>
      <c r="S177" s="120"/>
      <c r="T177" s="120"/>
    </row>
    <row r="178" spans="1:20" ht="12.95" customHeight="1" x14ac:dyDescent="0.2">
      <c r="A178" s="76" t="s">
        <v>692</v>
      </c>
      <c r="B178" s="77" t="s">
        <v>159</v>
      </c>
      <c r="C178" s="76">
        <v>35250.521000000001</v>
      </c>
      <c r="D178" s="76" t="s">
        <v>264</v>
      </c>
      <c r="E178" s="111">
        <f t="shared" si="21"/>
        <v>-1446.9937117151376</v>
      </c>
      <c r="F178" s="111">
        <f t="shared" si="27"/>
        <v>-1447</v>
      </c>
      <c r="G178" s="112">
        <f t="shared" si="22"/>
        <v>2.8757169995515142E-2</v>
      </c>
      <c r="I178" s="111">
        <f t="shared" si="25"/>
        <v>2.8757169995515142E-2</v>
      </c>
      <c r="O178" s="111">
        <f t="shared" ca="1" si="26"/>
        <v>0.24812738322528594</v>
      </c>
      <c r="Q178" s="120">
        <f t="shared" si="24"/>
        <v>20232.021000000001</v>
      </c>
      <c r="R178" s="120"/>
      <c r="S178" s="120"/>
      <c r="T178" s="120"/>
    </row>
    <row r="179" spans="1:20" ht="12.95" customHeight="1" x14ac:dyDescent="0.2">
      <c r="A179" s="76" t="s">
        <v>678</v>
      </c>
      <c r="B179" s="77" t="s">
        <v>159</v>
      </c>
      <c r="C179" s="76">
        <v>35296.254000000001</v>
      </c>
      <c r="D179" s="76" t="s">
        <v>264</v>
      </c>
      <c r="E179" s="111">
        <f t="shared" si="21"/>
        <v>-1436.9933489660993</v>
      </c>
      <c r="F179" s="111">
        <f t="shared" si="27"/>
        <v>-1437</v>
      </c>
      <c r="G179" s="112">
        <f t="shared" si="22"/>
        <v>3.0416069996135775E-2</v>
      </c>
      <c r="I179" s="111">
        <f t="shared" si="25"/>
        <v>3.0416069996135775E-2</v>
      </c>
      <c r="O179" s="111">
        <f t="shared" ca="1" si="26"/>
        <v>0.24689730242315416</v>
      </c>
      <c r="Q179" s="120">
        <f t="shared" si="24"/>
        <v>20277.754000000001</v>
      </c>
      <c r="R179" s="120"/>
      <c r="S179" s="120"/>
      <c r="T179" s="120"/>
    </row>
    <row r="180" spans="1:20" ht="12.95" customHeight="1" x14ac:dyDescent="0.2">
      <c r="A180" s="76" t="s">
        <v>692</v>
      </c>
      <c r="B180" s="77" t="s">
        <v>159</v>
      </c>
      <c r="C180" s="76">
        <v>35346.559999999998</v>
      </c>
      <c r="D180" s="76" t="s">
        <v>264</v>
      </c>
      <c r="E180" s="111">
        <f t="shared" si="21"/>
        <v>-1425.9930155426832</v>
      </c>
      <c r="F180" s="111">
        <f t="shared" si="27"/>
        <v>-1426</v>
      </c>
      <c r="G180" s="112">
        <f t="shared" si="22"/>
        <v>3.1940859997121152E-2</v>
      </c>
      <c r="I180" s="111">
        <f t="shared" si="25"/>
        <v>3.1940859997121152E-2</v>
      </c>
      <c r="O180" s="111">
        <f t="shared" ca="1" si="26"/>
        <v>0.24554421354080921</v>
      </c>
      <c r="Q180" s="120">
        <f t="shared" si="24"/>
        <v>20328.059999999998</v>
      </c>
      <c r="R180" s="120"/>
      <c r="S180" s="120"/>
      <c r="T180" s="120"/>
    </row>
    <row r="181" spans="1:20" ht="12.95" customHeight="1" x14ac:dyDescent="0.2">
      <c r="A181" s="76" t="s">
        <v>683</v>
      </c>
      <c r="B181" s="77" t="s">
        <v>159</v>
      </c>
      <c r="C181" s="76">
        <v>35963.915999999997</v>
      </c>
      <c r="D181" s="76" t="s">
        <v>264</v>
      </c>
      <c r="E181" s="111">
        <f t="shared" si="21"/>
        <v>-1290.9967558331687</v>
      </c>
      <c r="F181" s="111">
        <f t="shared" si="27"/>
        <v>-1291</v>
      </c>
      <c r="G181" s="112">
        <f t="shared" ref="G181:G200" si="28">+C181-(C$7+F181*C$8)</f>
        <v>1.4836009991995525E-2</v>
      </c>
      <c r="I181" s="111">
        <f t="shared" si="25"/>
        <v>1.4836009991995525E-2</v>
      </c>
      <c r="O181" s="111">
        <f t="shared" ca="1" si="26"/>
        <v>0.22893812271203037</v>
      </c>
      <c r="Q181" s="120">
        <f t="shared" si="24"/>
        <v>20945.415999999997</v>
      </c>
      <c r="R181" s="120"/>
      <c r="S181" s="120"/>
      <c r="T181" s="120"/>
    </row>
    <row r="182" spans="1:20" ht="12.95" customHeight="1" x14ac:dyDescent="0.2">
      <c r="A182" s="76" t="s">
        <v>738</v>
      </c>
      <c r="B182" s="77" t="s">
        <v>159</v>
      </c>
      <c r="C182" s="76">
        <v>36402.902999999998</v>
      </c>
      <c r="D182" s="76" t="s">
        <v>264</v>
      </c>
      <c r="E182" s="111">
        <f t="shared" si="21"/>
        <v>-1195.0041631296058</v>
      </c>
      <c r="F182" s="111">
        <f t="shared" si="27"/>
        <v>-1195</v>
      </c>
      <c r="G182" s="112">
        <f t="shared" si="28"/>
        <v>-1.9038550002733245E-2</v>
      </c>
      <c r="I182" s="111">
        <f t="shared" si="25"/>
        <v>-1.9038550002733245E-2</v>
      </c>
      <c r="O182" s="111">
        <f t="shared" ca="1" si="26"/>
        <v>0.21712934701156542</v>
      </c>
      <c r="Q182" s="120">
        <f t="shared" si="24"/>
        <v>21384.402999999998</v>
      </c>
      <c r="R182" s="120"/>
      <c r="S182" s="120"/>
      <c r="T182" s="120"/>
    </row>
    <row r="183" spans="1:20" ht="12.95" customHeight="1" x14ac:dyDescent="0.2">
      <c r="A183" s="76" t="s">
        <v>738</v>
      </c>
      <c r="B183" s="77" t="s">
        <v>159</v>
      </c>
      <c r="C183" s="76">
        <v>36430.343000000001</v>
      </c>
      <c r="D183" s="76" t="s">
        <v>264</v>
      </c>
      <c r="E183" s="111">
        <f t="shared" si="21"/>
        <v>-1189.0039017464987</v>
      </c>
      <c r="F183" s="111">
        <f t="shared" si="27"/>
        <v>-1189</v>
      </c>
      <c r="G183" s="112">
        <f t="shared" si="28"/>
        <v>-1.7843210000137333E-2</v>
      </c>
      <c r="I183" s="111">
        <f t="shared" si="25"/>
        <v>-1.7843210000137333E-2</v>
      </c>
      <c r="O183" s="111">
        <f t="shared" ca="1" si="26"/>
        <v>0.21639129853028635</v>
      </c>
      <c r="Q183" s="120">
        <f t="shared" si="24"/>
        <v>21411.843000000001</v>
      </c>
      <c r="R183" s="120"/>
      <c r="S183" s="120"/>
      <c r="T183" s="120"/>
    </row>
    <row r="184" spans="1:20" ht="12.95" customHeight="1" x14ac:dyDescent="0.2">
      <c r="A184" s="76" t="s">
        <v>678</v>
      </c>
      <c r="B184" s="77" t="s">
        <v>159</v>
      </c>
      <c r="C184" s="76">
        <v>36439.495999999999</v>
      </c>
      <c r="D184" s="76" t="s">
        <v>264</v>
      </c>
      <c r="E184" s="111">
        <f t="shared" si="21"/>
        <v>-1187.0024297188179</v>
      </c>
      <c r="F184" s="111">
        <f t="shared" si="27"/>
        <v>-1187</v>
      </c>
      <c r="G184" s="112">
        <f t="shared" si="28"/>
        <v>-1.1111430001619738E-2</v>
      </c>
      <c r="I184" s="111">
        <f t="shared" si="25"/>
        <v>-1.1111430001619738E-2</v>
      </c>
      <c r="O184" s="111">
        <f t="shared" ca="1" si="26"/>
        <v>0.21614528236986</v>
      </c>
      <c r="Q184" s="120">
        <f t="shared" si="24"/>
        <v>21420.995999999999</v>
      </c>
      <c r="R184" s="120"/>
      <c r="S184" s="120"/>
      <c r="T184" s="120"/>
    </row>
    <row r="185" spans="1:20" ht="12.95" customHeight="1" x14ac:dyDescent="0.2">
      <c r="A185" s="76" t="s">
        <v>738</v>
      </c>
      <c r="B185" s="77" t="s">
        <v>159</v>
      </c>
      <c r="C185" s="76">
        <v>36457.794999999998</v>
      </c>
      <c r="D185" s="76" t="s">
        <v>264</v>
      </c>
      <c r="E185" s="111">
        <f t="shared" si="21"/>
        <v>-1183.0010163423797</v>
      </c>
      <c r="F185" s="111">
        <f t="shared" si="27"/>
        <v>-1183</v>
      </c>
      <c r="G185" s="112">
        <f t="shared" si="28"/>
        <v>-4.647870002372656E-3</v>
      </c>
      <c r="I185" s="111">
        <f t="shared" si="25"/>
        <v>-4.647870002372656E-3</v>
      </c>
      <c r="O185" s="111">
        <f t="shared" ca="1" si="26"/>
        <v>0.21565325004900732</v>
      </c>
      <c r="Q185" s="120">
        <f t="shared" si="24"/>
        <v>21439.294999999998</v>
      </c>
      <c r="R185" s="120"/>
      <c r="S185" s="120"/>
      <c r="T185" s="120"/>
    </row>
    <row r="186" spans="1:20" ht="12.95" customHeight="1" x14ac:dyDescent="0.2">
      <c r="A186" s="76" t="s">
        <v>751</v>
      </c>
      <c r="B186" s="77" t="s">
        <v>159</v>
      </c>
      <c r="C186" s="76">
        <v>36787.052000000003</v>
      </c>
      <c r="D186" s="76" t="s">
        <v>264</v>
      </c>
      <c r="E186" s="111">
        <f t="shared" si="21"/>
        <v>-1111.0029091187093</v>
      </c>
      <c r="F186" s="111">
        <f t="shared" si="27"/>
        <v>-1111</v>
      </c>
      <c r="G186" s="112">
        <f t="shared" si="28"/>
        <v>-1.3303790001373272E-2</v>
      </c>
      <c r="I186" s="111">
        <f t="shared" si="25"/>
        <v>-1.3303790001373272E-2</v>
      </c>
      <c r="O186" s="111">
        <f t="shared" ca="1" si="26"/>
        <v>0.20679666827365858</v>
      </c>
      <c r="Q186" s="120">
        <f t="shared" si="24"/>
        <v>21768.552000000003</v>
      </c>
      <c r="R186" s="120"/>
      <c r="S186" s="120"/>
      <c r="T186" s="120"/>
    </row>
    <row r="187" spans="1:20" ht="12.95" customHeight="1" x14ac:dyDescent="0.2">
      <c r="A187" s="76" t="s">
        <v>756</v>
      </c>
      <c r="B187" s="77" t="s">
        <v>159</v>
      </c>
      <c r="C187" s="76">
        <v>36837.392</v>
      </c>
      <c r="D187" s="76" t="s">
        <v>264</v>
      </c>
      <c r="E187" s="111">
        <f t="shared" si="21"/>
        <v>-1099.9951409690898</v>
      </c>
      <c r="F187" s="111">
        <f t="shared" si="27"/>
        <v>-1100</v>
      </c>
      <c r="G187" s="112">
        <f t="shared" si="28"/>
        <v>2.2220999999262858E-2</v>
      </c>
      <c r="I187" s="111">
        <f t="shared" si="25"/>
        <v>2.2220999999262858E-2</v>
      </c>
      <c r="O187" s="111">
        <f t="shared" ca="1" si="26"/>
        <v>0.20544357939131364</v>
      </c>
      <c r="Q187" s="120">
        <f t="shared" si="24"/>
        <v>21818.892</v>
      </c>
      <c r="R187" s="120"/>
      <c r="S187" s="120"/>
      <c r="T187" s="120"/>
    </row>
    <row r="188" spans="1:20" ht="12.95" customHeight="1" x14ac:dyDescent="0.2">
      <c r="A188" s="76" t="s">
        <v>761</v>
      </c>
      <c r="B188" s="77" t="s">
        <v>159</v>
      </c>
      <c r="C188" s="76">
        <v>37436.453999999998</v>
      </c>
      <c r="D188" s="76" t="s">
        <v>264</v>
      </c>
      <c r="E188" s="111">
        <f t="shared" si="21"/>
        <v>-968.99920129392501</v>
      </c>
      <c r="F188" s="111">
        <f t="shared" si="27"/>
        <v>-969</v>
      </c>
      <c r="G188" s="112">
        <f t="shared" si="28"/>
        <v>3.6525899922708049E-3</v>
      </c>
      <c r="I188" s="111">
        <f t="shared" si="25"/>
        <v>3.6525899922708049E-3</v>
      </c>
      <c r="O188" s="111">
        <f t="shared" ca="1" si="26"/>
        <v>0.1893295208833875</v>
      </c>
      <c r="Q188" s="120">
        <f t="shared" si="24"/>
        <v>22417.953999999998</v>
      </c>
      <c r="R188" s="120"/>
      <c r="S188" s="120"/>
      <c r="T188" s="120"/>
    </row>
    <row r="189" spans="1:20" ht="12.95" customHeight="1" x14ac:dyDescent="0.2">
      <c r="A189" s="123" t="s">
        <v>165</v>
      </c>
      <c r="B189" s="124"/>
      <c r="C189" s="125">
        <v>38264.160000000003</v>
      </c>
      <c r="D189" s="125"/>
      <c r="E189" s="111">
        <f t="shared" si="21"/>
        <v>-788.00603991034041</v>
      </c>
      <c r="F189" s="111">
        <f t="shared" si="27"/>
        <v>-788</v>
      </c>
      <c r="G189" s="112">
        <f t="shared" si="28"/>
        <v>-2.7621319997706451E-2</v>
      </c>
      <c r="I189" s="111">
        <f t="shared" si="25"/>
        <v>-2.7621319997706451E-2</v>
      </c>
      <c r="O189" s="111">
        <f t="shared" ca="1" si="26"/>
        <v>0.16706505836480254</v>
      </c>
      <c r="Q189" s="120">
        <f t="shared" si="24"/>
        <v>23245.660000000003</v>
      </c>
      <c r="R189" s="120" t="s">
        <v>264</v>
      </c>
      <c r="S189" s="120"/>
      <c r="T189" s="120"/>
    </row>
    <row r="190" spans="1:20" ht="12.95" customHeight="1" x14ac:dyDescent="0.2">
      <c r="A190" s="76" t="s">
        <v>761</v>
      </c>
      <c r="B190" s="77" t="s">
        <v>159</v>
      </c>
      <c r="C190" s="76">
        <v>38296.195</v>
      </c>
      <c r="D190" s="76" t="s">
        <v>264</v>
      </c>
      <c r="E190" s="111">
        <f t="shared" si="21"/>
        <v>-781.00099714766577</v>
      </c>
      <c r="F190" s="111">
        <f t="shared" si="27"/>
        <v>-781</v>
      </c>
      <c r="G190" s="112">
        <f t="shared" si="28"/>
        <v>-4.56009000481572E-3</v>
      </c>
      <c r="I190" s="111">
        <f t="shared" si="25"/>
        <v>-4.56009000481572E-3</v>
      </c>
      <c r="O190" s="111">
        <f t="shared" ca="1" si="26"/>
        <v>0.1662040018033103</v>
      </c>
      <c r="Q190" s="120">
        <f t="shared" si="24"/>
        <v>23277.695</v>
      </c>
      <c r="R190" s="120"/>
      <c r="S190" s="120"/>
      <c r="T190" s="120"/>
    </row>
    <row r="191" spans="1:20" ht="12.95" customHeight="1" x14ac:dyDescent="0.2">
      <c r="A191" s="76" t="s">
        <v>775</v>
      </c>
      <c r="B191" s="77" t="s">
        <v>159</v>
      </c>
      <c r="C191" s="76">
        <v>38602.601000000002</v>
      </c>
      <c r="D191" s="76" t="s">
        <v>264</v>
      </c>
      <c r="E191" s="111">
        <f t="shared" si="21"/>
        <v>-713.99968193803966</v>
      </c>
      <c r="F191" s="111">
        <f t="shared" si="27"/>
        <v>-714</v>
      </c>
      <c r="G191" s="112">
        <f t="shared" si="28"/>
        <v>1.4545399972121231E-3</v>
      </c>
      <c r="I191" s="111">
        <f t="shared" si="25"/>
        <v>1.4545399972121231E-3</v>
      </c>
      <c r="O191" s="111">
        <f t="shared" ca="1" si="26"/>
        <v>0.15796246042902745</v>
      </c>
      <c r="Q191" s="120">
        <f t="shared" si="24"/>
        <v>23584.101000000002</v>
      </c>
      <c r="R191" s="120"/>
      <c r="S191" s="120"/>
      <c r="T191" s="120"/>
    </row>
    <row r="192" spans="1:20" ht="12.95" customHeight="1" x14ac:dyDescent="0.2">
      <c r="A192" s="76" t="s">
        <v>761</v>
      </c>
      <c r="B192" s="77" t="s">
        <v>159</v>
      </c>
      <c r="C192" s="76">
        <v>38625.468999999997</v>
      </c>
      <c r="D192" s="76" t="s">
        <v>264</v>
      </c>
      <c r="E192" s="111">
        <f t="shared" si="21"/>
        <v>-708.99917256089509</v>
      </c>
      <c r="F192" s="111">
        <f t="shared" si="27"/>
        <v>-709</v>
      </c>
      <c r="G192" s="112">
        <f t="shared" si="28"/>
        <v>3.7839899960090406E-3</v>
      </c>
      <c r="I192" s="111">
        <f t="shared" si="25"/>
        <v>3.7839899960090406E-3</v>
      </c>
      <c r="O192" s="111">
        <f t="shared" ca="1" si="26"/>
        <v>0.15734742002796159</v>
      </c>
      <c r="Q192" s="120">
        <f t="shared" si="24"/>
        <v>23606.968999999997</v>
      </c>
      <c r="R192" s="120"/>
      <c r="S192" s="120"/>
      <c r="T192" s="120"/>
    </row>
    <row r="193" spans="1:37" ht="12.95" customHeight="1" x14ac:dyDescent="0.2">
      <c r="A193" s="122" t="s">
        <v>1241</v>
      </c>
      <c r="B193" s="113"/>
      <c r="C193" s="112">
        <v>39059.911500000002</v>
      </c>
      <c r="D193" s="112"/>
      <c r="E193" s="111">
        <f t="shared" si="21"/>
        <v>-614.00031848180379</v>
      </c>
      <c r="F193" s="111">
        <f t="shared" si="27"/>
        <v>-614</v>
      </c>
      <c r="G193" s="112">
        <f t="shared" si="28"/>
        <v>-1.4564599987352267E-3</v>
      </c>
      <c r="J193" s="111">
        <f>G193</f>
        <v>-1.4564599987352267E-3</v>
      </c>
      <c r="Q193" s="120">
        <f t="shared" si="24"/>
        <v>24041.411500000002</v>
      </c>
      <c r="R193" s="120" t="e">
        <v>#N/A</v>
      </c>
      <c r="S193" s="120"/>
      <c r="T193" s="120"/>
      <c r="AF193" s="111" t="s">
        <v>94</v>
      </c>
      <c r="AK193" s="111" t="s">
        <v>96</v>
      </c>
    </row>
    <row r="194" spans="1:37" ht="12.95" customHeight="1" x14ac:dyDescent="0.2">
      <c r="A194" s="126" t="s">
        <v>166</v>
      </c>
      <c r="B194" s="124" t="s">
        <v>159</v>
      </c>
      <c r="C194" s="125">
        <v>39640.669000000002</v>
      </c>
      <c r="D194" s="125"/>
      <c r="E194" s="111">
        <f t="shared" si="21"/>
        <v>-487.00699485937463</v>
      </c>
      <c r="F194" s="111">
        <f t="shared" si="27"/>
        <v>-487</v>
      </c>
      <c r="G194" s="112">
        <f t="shared" si="28"/>
        <v>-3.198843000427587E-2</v>
      </c>
      <c r="I194" s="111">
        <f>G194</f>
        <v>-3.198843000427587E-2</v>
      </c>
      <c r="O194" s="111">
        <f ca="1">+C$11+C$12*F194</f>
        <v>0.13003962622063636</v>
      </c>
      <c r="Q194" s="120">
        <f t="shared" si="24"/>
        <v>24622.169000000002</v>
      </c>
      <c r="R194" s="120" t="s">
        <v>264</v>
      </c>
      <c r="S194" s="120"/>
      <c r="T194" s="120"/>
    </row>
    <row r="195" spans="1:37" ht="12.95" customHeight="1" x14ac:dyDescent="0.2">
      <c r="A195" s="122" t="s">
        <v>85</v>
      </c>
      <c r="B195" s="113"/>
      <c r="C195" s="112">
        <v>39672.688900000001</v>
      </c>
      <c r="D195" s="112"/>
      <c r="E195" s="111">
        <f t="shared" si="21"/>
        <v>-480.00525398980733</v>
      </c>
      <c r="F195" s="111">
        <f t="shared" si="27"/>
        <v>-480</v>
      </c>
      <c r="G195" s="112">
        <f t="shared" si="28"/>
        <v>-2.4027200001000892E-2</v>
      </c>
      <c r="J195" s="111">
        <f>+G195</f>
        <v>-2.4027200001000892E-2</v>
      </c>
      <c r="Q195" s="120">
        <f t="shared" si="24"/>
        <v>24654.188900000001</v>
      </c>
      <c r="R195" s="120"/>
      <c r="S195" s="120"/>
      <c r="T195" s="120"/>
      <c r="V195" s="111" t="s">
        <v>86</v>
      </c>
    </row>
    <row r="196" spans="1:37" ht="12.95" customHeight="1" x14ac:dyDescent="0.2">
      <c r="A196" s="126" t="s">
        <v>166</v>
      </c>
      <c r="B196" s="124" t="s">
        <v>159</v>
      </c>
      <c r="C196" s="125">
        <v>39704.707999999999</v>
      </c>
      <c r="D196" s="125"/>
      <c r="E196" s="111">
        <f t="shared" si="21"/>
        <v>-473.00368805497459</v>
      </c>
      <c r="F196" s="111">
        <f t="shared" si="27"/>
        <v>-473</v>
      </c>
      <c r="G196" s="112">
        <f t="shared" si="28"/>
        <v>-1.6865970006620046E-2</v>
      </c>
      <c r="I196" s="111">
        <f>G196</f>
        <v>-1.6865970006620046E-2</v>
      </c>
      <c r="O196" s="111">
        <f ca="1">+C$11+C$12*F196</f>
        <v>0.12831751309765191</v>
      </c>
      <c r="Q196" s="120">
        <f t="shared" si="24"/>
        <v>24686.207999999999</v>
      </c>
      <c r="R196" s="120" t="s">
        <v>264</v>
      </c>
      <c r="S196" s="120"/>
      <c r="T196" s="120"/>
    </row>
    <row r="197" spans="1:37" ht="12.95" customHeight="1" x14ac:dyDescent="0.2">
      <c r="A197" s="122" t="s">
        <v>99</v>
      </c>
      <c r="B197" s="113"/>
      <c r="C197" s="112">
        <v>39791.612200000003</v>
      </c>
      <c r="D197" s="112"/>
      <c r="E197" s="111">
        <f t="shared" si="21"/>
        <v>-454.00048414499685</v>
      </c>
      <c r="F197" s="111">
        <f t="shared" si="27"/>
        <v>-454</v>
      </c>
      <c r="G197" s="112">
        <f t="shared" si="28"/>
        <v>-2.2140599976410158E-3</v>
      </c>
      <c r="K197" s="111">
        <f>G197</f>
        <v>-2.2140599976410158E-3</v>
      </c>
      <c r="Q197" s="120">
        <f t="shared" si="24"/>
        <v>24773.112200000003</v>
      </c>
      <c r="R197" s="120"/>
      <c r="S197" s="120"/>
      <c r="T197" s="120"/>
      <c r="AF197" s="111" t="s">
        <v>94</v>
      </c>
      <c r="AK197" s="111" t="s">
        <v>96</v>
      </c>
    </row>
    <row r="198" spans="1:37" ht="12.95" customHeight="1" x14ac:dyDescent="0.2">
      <c r="A198" s="122" t="s">
        <v>85</v>
      </c>
      <c r="B198" s="113"/>
      <c r="C198" s="112">
        <v>40038.558499999999</v>
      </c>
      <c r="D198" s="112"/>
      <c r="E198" s="111">
        <f t="shared" si="21"/>
        <v>-400.00112745436263</v>
      </c>
      <c r="F198" s="111">
        <f t="shared" si="27"/>
        <v>-400</v>
      </c>
      <c r="G198" s="112">
        <f t="shared" si="28"/>
        <v>-5.1560000065364875E-3</v>
      </c>
      <c r="J198" s="111">
        <f>+G198</f>
        <v>-5.1560000065364875E-3</v>
      </c>
      <c r="Q198" s="120">
        <f t="shared" si="24"/>
        <v>25020.058499999999</v>
      </c>
      <c r="R198" s="120"/>
      <c r="S198" s="120"/>
      <c r="T198" s="120"/>
    </row>
    <row r="199" spans="1:37" ht="12.95" customHeight="1" x14ac:dyDescent="0.2">
      <c r="A199" s="126" t="s">
        <v>166</v>
      </c>
      <c r="B199" s="124" t="s">
        <v>159</v>
      </c>
      <c r="C199" s="125">
        <v>40079.714999999997</v>
      </c>
      <c r="D199" s="125"/>
      <c r="E199" s="111">
        <f t="shared" si="21"/>
        <v>-391.00150071916568</v>
      </c>
      <c r="F199" s="111">
        <f t="shared" si="27"/>
        <v>-391</v>
      </c>
      <c r="G199" s="112">
        <f t="shared" si="28"/>
        <v>-6.8629900051746517E-3</v>
      </c>
      <c r="I199" s="111">
        <f>G199</f>
        <v>-6.8629900051746517E-3</v>
      </c>
      <c r="O199" s="111">
        <f ca="1">+C$11+C$12*F199</f>
        <v>0.11823085052017142</v>
      </c>
      <c r="Q199" s="120">
        <f t="shared" si="24"/>
        <v>25061.214999999997</v>
      </c>
      <c r="R199" s="120" t="s">
        <v>264</v>
      </c>
      <c r="S199" s="120"/>
      <c r="T199" s="120"/>
    </row>
    <row r="200" spans="1:37" ht="12.95" customHeight="1" x14ac:dyDescent="0.2">
      <c r="A200" s="122" t="s">
        <v>100</v>
      </c>
      <c r="B200" s="113"/>
      <c r="C200" s="112">
        <v>40143.739699999998</v>
      </c>
      <c r="D200" s="112"/>
      <c r="E200" s="111">
        <f t="shared" si="21"/>
        <v>-377.00132087313841</v>
      </c>
      <c r="F200" s="111">
        <f t="shared" si="27"/>
        <v>-377</v>
      </c>
      <c r="G200" s="112">
        <f t="shared" si="28"/>
        <v>-6.0405300027923658E-3</v>
      </c>
      <c r="K200" s="111">
        <f>G200</f>
        <v>-6.0405300027923658E-3</v>
      </c>
      <c r="Q200" s="120">
        <f t="shared" si="24"/>
        <v>25125.239699999998</v>
      </c>
      <c r="R200" s="120"/>
      <c r="S200" s="120"/>
      <c r="T200" s="120"/>
      <c r="AF200" s="111" t="s">
        <v>94</v>
      </c>
      <c r="AK200" s="111" t="s">
        <v>96</v>
      </c>
    </row>
    <row r="201" spans="1:37" ht="12.95" customHeight="1" x14ac:dyDescent="0.2">
      <c r="A201" s="126" t="s">
        <v>166</v>
      </c>
      <c r="B201" s="124" t="s">
        <v>159</v>
      </c>
      <c r="C201" s="125">
        <v>40156.692999999999</v>
      </c>
      <c r="D201" s="125"/>
      <c r="E201" s="111">
        <f t="shared" si="21"/>
        <v>-374.16884325747515</v>
      </c>
      <c r="F201" s="111">
        <f t="shared" si="27"/>
        <v>-374</v>
      </c>
      <c r="O201" s="111">
        <f ca="1">+C$11+C$12*F201</f>
        <v>0.11613971315654742</v>
      </c>
      <c r="Q201" s="120">
        <f t="shared" si="24"/>
        <v>25138.192999999999</v>
      </c>
      <c r="R201" s="120" t="s">
        <v>264</v>
      </c>
      <c r="S201" s="120"/>
      <c r="T201" s="120"/>
      <c r="U201" s="19">
        <v>-0.77214286000526045</v>
      </c>
    </row>
    <row r="202" spans="1:37" ht="12.95" customHeight="1" x14ac:dyDescent="0.2">
      <c r="A202" s="122" t="s">
        <v>85</v>
      </c>
      <c r="B202" s="113"/>
      <c r="C202" s="112">
        <v>40404.382100000003</v>
      </c>
      <c r="D202" s="112"/>
      <c r="E202" s="111">
        <f t="shared" si="21"/>
        <v>-320.00705966613344</v>
      </c>
      <c r="F202" s="111">
        <f t="shared" si="27"/>
        <v>-320</v>
      </c>
      <c r="G202" s="112">
        <f t="shared" ref="G202:G233" si="29">+C202-(C$7+F202*C$8)</f>
        <v>-3.2284799999615643E-2</v>
      </c>
      <c r="J202" s="111">
        <f>+G202</f>
        <v>-3.2284799999615643E-2</v>
      </c>
      <c r="Q202" s="120">
        <f t="shared" si="24"/>
        <v>25385.882100000003</v>
      </c>
      <c r="R202" s="120"/>
      <c r="S202" s="120"/>
      <c r="T202" s="120"/>
    </row>
    <row r="203" spans="1:37" ht="12.95" customHeight="1" x14ac:dyDescent="0.2">
      <c r="A203" s="122" t="s">
        <v>98</v>
      </c>
      <c r="B203" s="113"/>
      <c r="C203" s="112">
        <v>40454.684999999998</v>
      </c>
      <c r="D203" s="112"/>
      <c r="E203" s="111">
        <f t="shared" si="21"/>
        <v>-309.0074041148128</v>
      </c>
      <c r="F203" s="111">
        <f t="shared" si="27"/>
        <v>-309</v>
      </c>
      <c r="G203" s="112">
        <f t="shared" si="29"/>
        <v>-3.3860010007629171E-2</v>
      </c>
      <c r="K203" s="111">
        <f>G203</f>
        <v>-3.3860010007629171E-2</v>
      </c>
      <c r="Q203" s="120">
        <f t="shared" si="24"/>
        <v>25436.184999999998</v>
      </c>
      <c r="R203" s="120"/>
      <c r="S203" s="120"/>
      <c r="T203" s="120"/>
      <c r="AF203" s="111" t="s">
        <v>97</v>
      </c>
      <c r="AK203" s="111" t="s">
        <v>96</v>
      </c>
    </row>
    <row r="204" spans="1:37" ht="12.95" customHeight="1" x14ac:dyDescent="0.2">
      <c r="A204" s="122" t="s">
        <v>99</v>
      </c>
      <c r="B204" s="113"/>
      <c r="C204" s="112">
        <v>40541.6011</v>
      </c>
      <c r="D204" s="112"/>
      <c r="E204" s="111">
        <f t="shared" si="21"/>
        <v>-290.00159805066437</v>
      </c>
      <c r="F204" s="111">
        <f t="shared" si="27"/>
        <v>-290</v>
      </c>
      <c r="G204" s="112">
        <f t="shared" si="29"/>
        <v>-7.3081000009551644E-3</v>
      </c>
      <c r="K204" s="111">
        <f>G204</f>
        <v>-7.3081000009551644E-3</v>
      </c>
      <c r="Q204" s="120">
        <f t="shared" si="24"/>
        <v>25523.1011</v>
      </c>
      <c r="R204" s="120"/>
      <c r="S204" s="120"/>
      <c r="T204" s="120"/>
      <c r="AF204" s="111" t="s">
        <v>94</v>
      </c>
      <c r="AK204" s="111" t="s">
        <v>96</v>
      </c>
    </row>
    <row r="205" spans="1:37" ht="12.95" customHeight="1" x14ac:dyDescent="0.2">
      <c r="A205" s="122" t="s">
        <v>101</v>
      </c>
      <c r="B205" s="113"/>
      <c r="C205" s="112">
        <v>40555.322800000002</v>
      </c>
      <c r="D205" s="112"/>
      <c r="E205" s="111">
        <f t="shared" si="21"/>
        <v>-287.00109562280051</v>
      </c>
      <c r="F205" s="111">
        <f t="shared" si="27"/>
        <v>-287</v>
      </c>
      <c r="G205" s="112">
        <f t="shared" si="29"/>
        <v>-5.0104300025850534E-3</v>
      </c>
      <c r="J205" s="111">
        <f>G205</f>
        <v>-5.0104300025850534E-3</v>
      </c>
      <c r="Q205" s="120">
        <f t="shared" si="24"/>
        <v>25536.822800000002</v>
      </c>
      <c r="R205" s="120"/>
      <c r="S205" s="120"/>
      <c r="T205" s="120"/>
      <c r="AF205" s="111" t="s">
        <v>94</v>
      </c>
      <c r="AK205" s="111" t="s">
        <v>96</v>
      </c>
    </row>
    <row r="206" spans="1:37" ht="12.95" customHeight="1" x14ac:dyDescent="0.2">
      <c r="A206" s="122" t="s">
        <v>104</v>
      </c>
      <c r="B206" s="113"/>
      <c r="C206" s="112">
        <v>41163.533000000003</v>
      </c>
      <c r="D206" s="112"/>
      <c r="E206" s="111">
        <f t="shared" si="21"/>
        <v>-154.00473352835903</v>
      </c>
      <c r="F206" s="111">
        <f t="shared" si="27"/>
        <v>-154</v>
      </c>
      <c r="G206" s="112">
        <f t="shared" si="29"/>
        <v>-2.1647059998940676E-2</v>
      </c>
      <c r="I206" s="111">
        <f>G206</f>
        <v>-2.1647059998940676E-2</v>
      </c>
      <c r="Q206" s="120">
        <f t="shared" si="24"/>
        <v>26145.033000000003</v>
      </c>
      <c r="R206" s="120"/>
      <c r="S206" s="120"/>
      <c r="T206" s="120"/>
      <c r="AG206" s="111">
        <v>7</v>
      </c>
      <c r="AI206" s="111" t="s">
        <v>103</v>
      </c>
      <c r="AK206" s="111" t="s">
        <v>105</v>
      </c>
    </row>
    <row r="207" spans="1:37" ht="12.95" customHeight="1" x14ac:dyDescent="0.2">
      <c r="A207" s="122" t="s">
        <v>102</v>
      </c>
      <c r="B207" s="113"/>
      <c r="C207" s="112">
        <v>41163.533000000003</v>
      </c>
      <c r="D207" s="112"/>
      <c r="E207" s="111">
        <f t="shared" si="21"/>
        <v>-154.00473352835903</v>
      </c>
      <c r="F207" s="111">
        <f t="shared" si="27"/>
        <v>-154</v>
      </c>
      <c r="G207" s="112">
        <f t="shared" si="29"/>
        <v>-2.1647059998940676E-2</v>
      </c>
      <c r="J207" s="111">
        <f>G207</f>
        <v>-2.1647059998940676E-2</v>
      </c>
      <c r="Q207" s="120">
        <f t="shared" si="24"/>
        <v>26145.033000000003</v>
      </c>
      <c r="R207" s="120"/>
      <c r="S207" s="120"/>
      <c r="T207" s="120"/>
      <c r="AF207" s="111" t="s">
        <v>97</v>
      </c>
      <c r="AK207" s="111" t="s">
        <v>96</v>
      </c>
    </row>
    <row r="208" spans="1:37" ht="12.95" customHeight="1" x14ac:dyDescent="0.2">
      <c r="A208" s="76" t="s">
        <v>822</v>
      </c>
      <c r="B208" s="77" t="s">
        <v>159</v>
      </c>
      <c r="C208" s="76">
        <v>41460.810700000002</v>
      </c>
      <c r="D208" s="76" t="s">
        <v>264</v>
      </c>
      <c r="E208" s="111">
        <f t="shared" si="21"/>
        <v>-88.999489236496643</v>
      </c>
      <c r="F208" s="111">
        <f t="shared" si="27"/>
        <v>-89</v>
      </c>
      <c r="G208" s="112">
        <f t="shared" si="29"/>
        <v>2.3357899990514852E-3</v>
      </c>
      <c r="J208" s="111">
        <f>G208</f>
        <v>2.3357899990514852E-3</v>
      </c>
      <c r="O208" s="111">
        <f ca="1">+C$11+C$12*F208</f>
        <v>8.1082410295792079E-2</v>
      </c>
      <c r="Q208" s="120">
        <f t="shared" si="24"/>
        <v>26442.310700000002</v>
      </c>
      <c r="R208" s="120"/>
      <c r="S208" s="120"/>
      <c r="T208" s="120"/>
    </row>
    <row r="209" spans="1:37" ht="12.95" customHeight="1" x14ac:dyDescent="0.2">
      <c r="A209" s="122" t="s">
        <v>85</v>
      </c>
      <c r="B209" s="113"/>
      <c r="C209" s="112">
        <v>41501.9709</v>
      </c>
      <c r="D209" s="112"/>
      <c r="E209" s="111">
        <f t="shared" si="21"/>
        <v>-79.999053428153715</v>
      </c>
      <c r="F209" s="111">
        <f t="shared" si="27"/>
        <v>-80</v>
      </c>
      <c r="G209" s="112">
        <f t="shared" si="29"/>
        <v>4.3287999942549504E-3</v>
      </c>
      <c r="J209" s="111">
        <f>+G209</f>
        <v>4.3287999942549504E-3</v>
      </c>
      <c r="Q209" s="120">
        <f t="shared" si="24"/>
        <v>26483.4709</v>
      </c>
      <c r="R209" s="120"/>
      <c r="S209" s="120"/>
      <c r="T209" s="120"/>
    </row>
    <row r="210" spans="1:37" ht="12.95" customHeight="1" x14ac:dyDescent="0.2">
      <c r="A210" s="122" t="s">
        <v>107</v>
      </c>
      <c r="B210" s="113"/>
      <c r="C210" s="112">
        <v>41506.542999999998</v>
      </c>
      <c r="D210" s="112"/>
      <c r="E210" s="111">
        <f t="shared" si="21"/>
        <v>-78.99927955535172</v>
      </c>
      <c r="F210" s="111">
        <f t="shared" si="27"/>
        <v>-79</v>
      </c>
      <c r="G210" s="112">
        <f t="shared" si="29"/>
        <v>3.2946899955277331E-3</v>
      </c>
      <c r="I210" s="111">
        <f>G210</f>
        <v>3.2946899955277331E-3</v>
      </c>
      <c r="M210" s="111">
        <f>G210</f>
        <v>3.2946899955277331E-3</v>
      </c>
      <c r="Q210" s="120">
        <f t="shared" si="24"/>
        <v>26488.042999999998</v>
      </c>
      <c r="R210" s="120"/>
      <c r="S210" s="120"/>
      <c r="T210" s="120"/>
      <c r="AF210" s="111" t="s">
        <v>97</v>
      </c>
      <c r="AG210" s="111">
        <v>16</v>
      </c>
      <c r="AI210" s="111" t="s">
        <v>106</v>
      </c>
      <c r="AK210" s="111" t="s">
        <v>105</v>
      </c>
    </row>
    <row r="211" spans="1:37" ht="12.95" customHeight="1" x14ac:dyDescent="0.2">
      <c r="A211" s="122" t="s">
        <v>108</v>
      </c>
      <c r="B211" s="113"/>
      <c r="C211" s="112">
        <v>41561.42</v>
      </c>
      <c r="D211" s="112"/>
      <c r="E211" s="111">
        <f t="shared" si="21"/>
        <v>-66.999412794391944</v>
      </c>
      <c r="F211" s="111">
        <f t="shared" si="27"/>
        <v>-67</v>
      </c>
      <c r="G211" s="112">
        <f t="shared" si="29"/>
        <v>2.6853699964703992E-3</v>
      </c>
      <c r="I211" s="111">
        <f>G211</f>
        <v>2.6853699964703992E-3</v>
      </c>
      <c r="M211" s="111">
        <f>G211</f>
        <v>2.6853699964703992E-3</v>
      </c>
      <c r="Q211" s="120">
        <f t="shared" si="24"/>
        <v>26542.92</v>
      </c>
      <c r="R211" s="120"/>
      <c r="S211" s="120"/>
      <c r="T211" s="120"/>
      <c r="AF211" s="111" t="s">
        <v>97</v>
      </c>
      <c r="AG211" s="111">
        <v>20</v>
      </c>
      <c r="AI211" s="111" t="s">
        <v>106</v>
      </c>
      <c r="AK211" s="111" t="s">
        <v>105</v>
      </c>
    </row>
    <row r="212" spans="1:37" ht="12.95" customHeight="1" x14ac:dyDescent="0.2">
      <c r="A212" s="122" t="s">
        <v>109</v>
      </c>
      <c r="B212" s="113"/>
      <c r="C212" s="112">
        <v>41849.529000000002</v>
      </c>
      <c r="D212" s="112"/>
      <c r="E212" s="111">
        <f t="shared" si="21"/>
        <v>-3.9990736243683358</v>
      </c>
      <c r="F212" s="111">
        <f t="shared" si="27"/>
        <v>-4</v>
      </c>
      <c r="G212" s="112">
        <f t="shared" si="29"/>
        <v>4.2364399996586144E-3</v>
      </c>
      <c r="I212" s="111">
        <f>G212</f>
        <v>4.2364399996586144E-3</v>
      </c>
      <c r="Q212" s="120">
        <f t="shared" si="24"/>
        <v>26831.029000000002</v>
      </c>
      <c r="R212" s="120"/>
      <c r="S212" s="120"/>
      <c r="T212" s="120"/>
      <c r="AF212" s="111" t="s">
        <v>97</v>
      </c>
      <c r="AG212" s="111">
        <v>12</v>
      </c>
      <c r="AI212" s="111" t="s">
        <v>103</v>
      </c>
      <c r="AK212" s="111" t="s">
        <v>105</v>
      </c>
    </row>
    <row r="213" spans="1:37" ht="12.95" customHeight="1" x14ac:dyDescent="0.2">
      <c r="A213" s="122" t="s">
        <v>85</v>
      </c>
      <c r="B213" s="113"/>
      <c r="C213" s="112">
        <v>41867.815000000002</v>
      </c>
      <c r="D213" s="112"/>
      <c r="E213" s="111">
        <f t="shared" ref="E213:E276" si="30">+(C213-C$7)/C$8</f>
        <v>-5.0293736085180629E-4</v>
      </c>
      <c r="F213" s="111">
        <f t="shared" si="27"/>
        <v>0</v>
      </c>
      <c r="G213" s="112">
        <f t="shared" si="29"/>
        <v>-2.3000000001047738E-3</v>
      </c>
      <c r="J213" s="111">
        <f>+G213</f>
        <v>-2.3000000001047738E-3</v>
      </c>
      <c r="Q213" s="120">
        <f t="shared" si="24"/>
        <v>26849.315000000002</v>
      </c>
      <c r="R213" s="120"/>
      <c r="S213" s="120"/>
      <c r="T213" s="120"/>
    </row>
    <row r="214" spans="1:37" ht="12.95" customHeight="1" x14ac:dyDescent="0.2">
      <c r="A214" s="122" t="s">
        <v>61</v>
      </c>
      <c r="B214" s="113"/>
      <c r="C214" s="112">
        <v>41867.817300000002</v>
      </c>
      <c r="D214" s="112" t="s">
        <v>63</v>
      </c>
      <c r="E214" s="111">
        <f t="shared" si="30"/>
        <v>0</v>
      </c>
      <c r="F214" s="111">
        <f t="shared" si="27"/>
        <v>0</v>
      </c>
      <c r="G214" s="112">
        <f t="shared" si="29"/>
        <v>0</v>
      </c>
      <c r="H214" s="111">
        <f>+G214</f>
        <v>0</v>
      </c>
      <c r="Q214" s="120">
        <f t="shared" si="24"/>
        <v>26849.317300000002</v>
      </c>
      <c r="R214" s="120"/>
      <c r="S214" s="120"/>
      <c r="T214" s="120"/>
    </row>
    <row r="215" spans="1:37" ht="12.95" customHeight="1" x14ac:dyDescent="0.2">
      <c r="A215" s="122" t="s">
        <v>110</v>
      </c>
      <c r="B215" s="113"/>
      <c r="C215" s="112">
        <v>41904.392999999996</v>
      </c>
      <c r="D215" s="112"/>
      <c r="E215" s="111">
        <f t="shared" si="30"/>
        <v>7.9979504471593028</v>
      </c>
      <c r="F215" s="111">
        <f t="shared" si="27"/>
        <v>8</v>
      </c>
      <c r="G215" s="112">
        <f t="shared" si="29"/>
        <v>-9.3728800056851469E-3</v>
      </c>
      <c r="I215" s="111">
        <f>G215</f>
        <v>-9.3728800056851469E-3</v>
      </c>
      <c r="Q215" s="120">
        <f t="shared" ref="Q215:Q278" si="31">+C215-15018.5</f>
        <v>26885.892999999996</v>
      </c>
      <c r="R215" s="120"/>
      <c r="S215" s="120"/>
      <c r="T215" s="120"/>
      <c r="AF215" s="111" t="s">
        <v>97</v>
      </c>
      <c r="AG215" s="111">
        <v>10</v>
      </c>
      <c r="AI215" s="111" t="s">
        <v>103</v>
      </c>
      <c r="AK215" s="111" t="s">
        <v>105</v>
      </c>
    </row>
    <row r="216" spans="1:37" ht="12.95" customHeight="1" x14ac:dyDescent="0.2">
      <c r="A216" s="122" t="s">
        <v>111</v>
      </c>
      <c r="B216" s="113"/>
      <c r="C216" s="112">
        <v>42535.5</v>
      </c>
      <c r="D216" s="112"/>
      <c r="E216" s="111">
        <f t="shared" si="30"/>
        <v>146.00111956917826</v>
      </c>
      <c r="F216" s="111">
        <f t="shared" si="27"/>
        <v>146</v>
      </c>
      <c r="G216" s="112">
        <f t="shared" si="29"/>
        <v>5.1199399968027137E-3</v>
      </c>
      <c r="I216" s="111">
        <f>G216</f>
        <v>5.1199399968027137E-3</v>
      </c>
      <c r="M216" s="111">
        <f>G216</f>
        <v>5.1199399968027137E-3</v>
      </c>
      <c r="Q216" s="120">
        <f t="shared" si="31"/>
        <v>27517</v>
      </c>
      <c r="R216" s="120"/>
      <c r="S216" s="120"/>
      <c r="T216" s="120"/>
      <c r="AF216" s="111" t="s">
        <v>97</v>
      </c>
      <c r="AG216" s="111">
        <v>19</v>
      </c>
      <c r="AI216" s="111" t="s">
        <v>106</v>
      </c>
      <c r="AK216" s="111" t="s">
        <v>105</v>
      </c>
    </row>
    <row r="217" spans="1:37" ht="12.95" customHeight="1" x14ac:dyDescent="0.2">
      <c r="A217" s="122" t="s">
        <v>85</v>
      </c>
      <c r="B217" s="113"/>
      <c r="C217" s="112">
        <v>42594.959699999999</v>
      </c>
      <c r="D217" s="112"/>
      <c r="E217" s="111">
        <f t="shared" si="30"/>
        <v>159.00307808816851</v>
      </c>
      <c r="F217" s="111">
        <f t="shared" si="27"/>
        <v>159</v>
      </c>
      <c r="G217" s="112">
        <f t="shared" si="29"/>
        <v>1.4076510000450071E-2</v>
      </c>
      <c r="J217" s="111">
        <f>+G217</f>
        <v>1.4076510000450071E-2</v>
      </c>
      <c r="Q217" s="120">
        <f t="shared" si="31"/>
        <v>27576.459699999999</v>
      </c>
      <c r="R217" s="120"/>
      <c r="S217" s="120"/>
      <c r="T217" s="120"/>
    </row>
    <row r="218" spans="1:37" ht="12.95" customHeight="1" x14ac:dyDescent="0.2">
      <c r="A218" s="122" t="s">
        <v>112</v>
      </c>
      <c r="B218" s="113"/>
      <c r="C218" s="112">
        <v>42741.305</v>
      </c>
      <c r="D218" s="112"/>
      <c r="E218" s="111">
        <f t="shared" si="30"/>
        <v>191.00417328456564</v>
      </c>
      <c r="F218" s="111">
        <f t="shared" si="27"/>
        <v>191</v>
      </c>
      <c r="G218" s="112">
        <f t="shared" si="29"/>
        <v>1.908498999546282E-2</v>
      </c>
      <c r="I218" s="111">
        <f>G218</f>
        <v>1.908498999546282E-2</v>
      </c>
      <c r="M218" s="111">
        <f>G218</f>
        <v>1.908498999546282E-2</v>
      </c>
      <c r="Q218" s="120">
        <f t="shared" si="31"/>
        <v>27722.805</v>
      </c>
      <c r="R218" s="120"/>
      <c r="S218" s="120"/>
      <c r="T218" s="120"/>
      <c r="AF218" s="111" t="s">
        <v>97</v>
      </c>
      <c r="AG218" s="111">
        <v>10</v>
      </c>
      <c r="AI218" s="111" t="s">
        <v>103</v>
      </c>
      <c r="AK218" s="111" t="s">
        <v>105</v>
      </c>
    </row>
    <row r="219" spans="1:37" ht="12.95" customHeight="1" x14ac:dyDescent="0.2">
      <c r="A219" s="122" t="s">
        <v>113</v>
      </c>
      <c r="B219" s="113"/>
      <c r="C219" s="112">
        <v>42942.517</v>
      </c>
      <c r="D219" s="112"/>
      <c r="E219" s="111">
        <f t="shared" si="30"/>
        <v>235.00288295721933</v>
      </c>
      <c r="F219" s="111">
        <f t="shared" si="27"/>
        <v>235</v>
      </c>
      <c r="G219" s="112">
        <f t="shared" si="29"/>
        <v>1.3184149996959604E-2</v>
      </c>
      <c r="I219" s="111">
        <f>G219</f>
        <v>1.3184149996959604E-2</v>
      </c>
      <c r="M219" s="111">
        <f>G219</f>
        <v>1.3184149996959604E-2</v>
      </c>
      <c r="Q219" s="120">
        <f t="shared" si="31"/>
        <v>27924.017</v>
      </c>
      <c r="R219" s="120"/>
      <c r="S219" s="120"/>
      <c r="T219" s="120"/>
      <c r="AF219" s="111" t="s">
        <v>97</v>
      </c>
      <c r="AG219" s="111">
        <v>10</v>
      </c>
      <c r="AI219" s="111" t="s">
        <v>103</v>
      </c>
      <c r="AK219" s="111" t="s">
        <v>105</v>
      </c>
    </row>
    <row r="220" spans="1:37" ht="12.95" customHeight="1" x14ac:dyDescent="0.2">
      <c r="A220" s="122" t="s">
        <v>93</v>
      </c>
      <c r="B220" s="113"/>
      <c r="C220" s="112">
        <v>42960.779000000002</v>
      </c>
      <c r="D220" s="112"/>
      <c r="E220" s="111">
        <f t="shared" si="30"/>
        <v>238.99620560220131</v>
      </c>
      <c r="F220" s="111">
        <f t="shared" si="27"/>
        <v>239</v>
      </c>
      <c r="G220" s="112">
        <f t="shared" si="29"/>
        <v>-1.735229000041727E-2</v>
      </c>
      <c r="J220" s="111">
        <f>+G220</f>
        <v>-1.735229000041727E-2</v>
      </c>
      <c r="Q220" s="120">
        <f t="shared" si="31"/>
        <v>27942.279000000002</v>
      </c>
      <c r="R220" s="120"/>
      <c r="S220" s="120"/>
      <c r="T220" s="120"/>
    </row>
    <row r="221" spans="1:37" ht="12.95" customHeight="1" x14ac:dyDescent="0.2">
      <c r="A221" s="97" t="s">
        <v>1246</v>
      </c>
      <c r="B221" s="136" t="s">
        <v>63</v>
      </c>
      <c r="C221" s="98">
        <v>42960.779450000002</v>
      </c>
      <c r="D221" s="99">
        <v>4.0999999999999999E-4</v>
      </c>
      <c r="E221" s="111">
        <f t="shared" si="30"/>
        <v>238.99630400298921</v>
      </c>
      <c r="F221" s="111">
        <f t="shared" si="27"/>
        <v>239</v>
      </c>
      <c r="G221" s="112">
        <f t="shared" si="29"/>
        <v>-1.690229000087129E-2</v>
      </c>
      <c r="K221" s="111">
        <f>G221</f>
        <v>-1.690229000087129E-2</v>
      </c>
      <c r="O221" s="111">
        <f ca="1">+C$11+C$12*F221</f>
        <v>4.0735759985870146E-2</v>
      </c>
      <c r="Q221" s="120">
        <f t="shared" si="31"/>
        <v>27942.279450000002</v>
      </c>
      <c r="R221" s="120"/>
      <c r="S221" s="120"/>
      <c r="T221" s="120"/>
    </row>
    <row r="222" spans="1:37" ht="12.95" customHeight="1" x14ac:dyDescent="0.2">
      <c r="A222" s="122" t="s">
        <v>79</v>
      </c>
      <c r="B222" s="113"/>
      <c r="C222" s="112">
        <v>42960.800999999999</v>
      </c>
      <c r="D222" s="112"/>
      <c r="E222" s="111">
        <f t="shared" si="30"/>
        <v>239.00101630739124</v>
      </c>
      <c r="F222" s="111">
        <f t="shared" si="27"/>
        <v>239</v>
      </c>
      <c r="G222" s="112">
        <f t="shared" si="29"/>
        <v>4.6477099967887625E-3</v>
      </c>
      <c r="I222" s="111">
        <f>+G222</f>
        <v>4.6477099967887625E-3</v>
      </c>
      <c r="Q222" s="120">
        <f t="shared" si="31"/>
        <v>27942.300999999999</v>
      </c>
      <c r="R222" s="120"/>
      <c r="S222" s="120"/>
      <c r="T222" s="120"/>
    </row>
    <row r="223" spans="1:37" ht="12.95" customHeight="1" x14ac:dyDescent="0.2">
      <c r="A223" s="122" t="s">
        <v>93</v>
      </c>
      <c r="B223" s="113"/>
      <c r="C223" s="112">
        <v>42960.811999999998</v>
      </c>
      <c r="D223" s="112"/>
      <c r="E223" s="111">
        <f t="shared" si="30"/>
        <v>239.0034216599862</v>
      </c>
      <c r="F223" s="111">
        <f t="shared" si="27"/>
        <v>239</v>
      </c>
      <c r="G223" s="112">
        <f t="shared" si="29"/>
        <v>1.5647709995391779E-2</v>
      </c>
      <c r="J223" s="111">
        <f>+G223</f>
        <v>1.5647709995391779E-2</v>
      </c>
      <c r="Q223" s="120">
        <f t="shared" si="31"/>
        <v>27942.311999999998</v>
      </c>
      <c r="R223" s="120"/>
      <c r="S223" s="120"/>
      <c r="T223" s="120"/>
      <c r="AF223" s="111" t="s">
        <v>97</v>
      </c>
      <c r="AG223" s="111">
        <v>7</v>
      </c>
      <c r="AI223" s="111" t="s">
        <v>103</v>
      </c>
      <c r="AK223" s="111" t="s">
        <v>105</v>
      </c>
    </row>
    <row r="224" spans="1:37" ht="12.95" customHeight="1" x14ac:dyDescent="0.2">
      <c r="A224" s="122" t="s">
        <v>114</v>
      </c>
      <c r="B224" s="113"/>
      <c r="C224" s="112">
        <v>42974.52</v>
      </c>
      <c r="D224" s="112"/>
      <c r="E224" s="111">
        <f t="shared" si="30"/>
        <v>242.00092833052614</v>
      </c>
      <c r="F224" s="111">
        <f t="shared" si="27"/>
        <v>242</v>
      </c>
      <c r="G224" s="112">
        <f t="shared" si="29"/>
        <v>4.245379997882992E-3</v>
      </c>
      <c r="I224" s="111">
        <f>G224</f>
        <v>4.245379997882992E-3</v>
      </c>
      <c r="M224" s="111">
        <f>G224</f>
        <v>4.245379997882992E-3</v>
      </c>
      <c r="Q224" s="120">
        <f t="shared" si="31"/>
        <v>27956.019999999997</v>
      </c>
      <c r="R224" s="120"/>
      <c r="S224" s="120"/>
      <c r="T224" s="120"/>
    </row>
    <row r="225" spans="1:37" ht="12.95" customHeight="1" x14ac:dyDescent="0.2">
      <c r="A225" s="122" t="s">
        <v>93</v>
      </c>
      <c r="B225" s="113"/>
      <c r="C225" s="112">
        <v>43015.675999999999</v>
      </c>
      <c r="D225" s="112"/>
      <c r="E225" s="111">
        <f t="shared" si="30"/>
        <v>251.00044573151541</v>
      </c>
      <c r="F225" s="111">
        <f t="shared" si="27"/>
        <v>251</v>
      </c>
      <c r="G225" s="112">
        <f t="shared" si="29"/>
        <v>2.038389997323975E-3</v>
      </c>
      <c r="J225" s="111">
        <f>+G225</f>
        <v>2.038389997323975E-3</v>
      </c>
      <c r="Q225" s="120">
        <f t="shared" si="31"/>
        <v>27997.175999999999</v>
      </c>
      <c r="R225" s="120"/>
      <c r="S225" s="120"/>
      <c r="T225" s="120"/>
    </row>
    <row r="226" spans="1:37" ht="12.95" customHeight="1" x14ac:dyDescent="0.2">
      <c r="A226" s="97" t="s">
        <v>1246</v>
      </c>
      <c r="B226" s="136" t="s">
        <v>63</v>
      </c>
      <c r="C226" s="98">
        <v>43015.677600000003</v>
      </c>
      <c r="D226" s="99">
        <v>1.1999999999999999E-3</v>
      </c>
      <c r="E226" s="111">
        <f t="shared" si="30"/>
        <v>251.00079560098453</v>
      </c>
      <c r="F226" s="111">
        <f t="shared" si="27"/>
        <v>251</v>
      </c>
      <c r="G226" s="112">
        <f t="shared" si="29"/>
        <v>3.6383900005603209E-3</v>
      </c>
      <c r="K226" s="111">
        <f>G226</f>
        <v>3.6383900005603209E-3</v>
      </c>
      <c r="O226" s="111">
        <f ca="1">+C$11+C$12*F226</f>
        <v>3.9259663023312033E-2</v>
      </c>
      <c r="Q226" s="120">
        <f t="shared" si="31"/>
        <v>27997.177600000003</v>
      </c>
      <c r="R226" s="120"/>
      <c r="S226" s="120"/>
      <c r="T226" s="120"/>
    </row>
    <row r="227" spans="1:37" ht="12.95" customHeight="1" x14ac:dyDescent="0.2">
      <c r="A227" s="122" t="s">
        <v>93</v>
      </c>
      <c r="B227" s="113"/>
      <c r="C227" s="112">
        <v>43024.815000000002</v>
      </c>
      <c r="D227" s="112"/>
      <c r="E227" s="111">
        <f t="shared" si="30"/>
        <v>252.99885640134877</v>
      </c>
      <c r="F227" s="111">
        <f t="shared" si="27"/>
        <v>253</v>
      </c>
      <c r="G227" s="112">
        <f t="shared" si="29"/>
        <v>-5.2298299997346476E-3</v>
      </c>
      <c r="J227" s="111">
        <f>+G227</f>
        <v>-5.2298299997346476E-3</v>
      </c>
      <c r="Q227" s="120">
        <f t="shared" si="31"/>
        <v>28006.315000000002</v>
      </c>
      <c r="R227" s="120"/>
      <c r="S227" s="120"/>
      <c r="T227" s="120"/>
      <c r="AF227" s="111" t="s">
        <v>97</v>
      </c>
      <c r="AG227" s="111">
        <v>7</v>
      </c>
      <c r="AI227" s="111" t="s">
        <v>103</v>
      </c>
      <c r="AK227" s="111" t="s">
        <v>105</v>
      </c>
    </row>
    <row r="228" spans="1:37" ht="12.95" customHeight="1" x14ac:dyDescent="0.2">
      <c r="A228" s="122" t="s">
        <v>93</v>
      </c>
      <c r="B228" s="113"/>
      <c r="C228" s="112">
        <v>43024.832000000002</v>
      </c>
      <c r="D228" s="112"/>
      <c r="E228" s="111">
        <f t="shared" si="30"/>
        <v>253.00257376445052</v>
      </c>
      <c r="F228" s="111">
        <f t="shared" si="27"/>
        <v>253</v>
      </c>
      <c r="G228" s="112">
        <f t="shared" si="29"/>
        <v>1.1770170000090729E-2</v>
      </c>
      <c r="J228" s="111">
        <f>+G228</f>
        <v>1.1770170000090729E-2</v>
      </c>
      <c r="Q228" s="120">
        <f t="shared" si="31"/>
        <v>28006.332000000002</v>
      </c>
      <c r="R228" s="120"/>
      <c r="S228" s="120"/>
      <c r="T228" s="120"/>
      <c r="AF228" s="111" t="s">
        <v>97</v>
      </c>
      <c r="AG228" s="111">
        <v>16</v>
      </c>
      <c r="AI228" s="111" t="s">
        <v>106</v>
      </c>
      <c r="AK228" s="111" t="s">
        <v>105</v>
      </c>
    </row>
    <row r="229" spans="1:37" ht="12.95" customHeight="1" x14ac:dyDescent="0.2">
      <c r="A229" s="122" t="s">
        <v>115</v>
      </c>
      <c r="B229" s="113"/>
      <c r="C229" s="112">
        <v>43029.392</v>
      </c>
      <c r="D229" s="112"/>
      <c r="E229" s="111">
        <f t="shared" si="30"/>
        <v>253.99970174939773</v>
      </c>
      <c r="F229" s="111">
        <f t="shared" si="27"/>
        <v>254</v>
      </c>
      <c r="G229" s="112">
        <f t="shared" si="29"/>
        <v>-1.3639400058309548E-3</v>
      </c>
      <c r="I229" s="111">
        <f>G229</f>
        <v>-1.3639400058309548E-3</v>
      </c>
      <c r="M229" s="111">
        <f>G229</f>
        <v>-1.3639400058309548E-3</v>
      </c>
      <c r="Q229" s="120">
        <f t="shared" si="31"/>
        <v>28010.892</v>
      </c>
      <c r="R229" s="120"/>
      <c r="S229" s="120"/>
      <c r="T229" s="120"/>
    </row>
    <row r="230" spans="1:37" ht="12.95" customHeight="1" x14ac:dyDescent="0.2">
      <c r="A230" s="122" t="s">
        <v>115</v>
      </c>
      <c r="B230" s="113"/>
      <c r="C230" s="112">
        <v>43029.402000000002</v>
      </c>
      <c r="D230" s="112"/>
      <c r="E230" s="111">
        <f t="shared" si="30"/>
        <v>254.00188843357569</v>
      </c>
      <c r="F230" s="111">
        <f t="shared" si="27"/>
        <v>254</v>
      </c>
      <c r="G230" s="112">
        <f t="shared" si="29"/>
        <v>8.6360599962063134E-3</v>
      </c>
      <c r="I230" s="111">
        <f>G230</f>
        <v>8.6360599962063134E-3</v>
      </c>
      <c r="M230" s="111">
        <f>G230</f>
        <v>8.6360599962063134E-3</v>
      </c>
      <c r="Q230" s="120">
        <f t="shared" si="31"/>
        <v>28010.902000000002</v>
      </c>
      <c r="R230" s="120"/>
      <c r="S230" s="120"/>
      <c r="T230" s="120"/>
      <c r="AF230" s="111" t="s">
        <v>97</v>
      </c>
      <c r="AG230" s="111">
        <v>10</v>
      </c>
      <c r="AI230" s="111" t="s">
        <v>103</v>
      </c>
      <c r="AK230" s="111" t="s">
        <v>105</v>
      </c>
    </row>
    <row r="231" spans="1:37" ht="12.95" customHeight="1" x14ac:dyDescent="0.2">
      <c r="A231" s="122" t="s">
        <v>85</v>
      </c>
      <c r="B231" s="113"/>
      <c r="C231" s="112">
        <v>43326.6512</v>
      </c>
      <c r="D231" s="112"/>
      <c r="E231" s="111">
        <f t="shared" si="30"/>
        <v>319.00090067553208</v>
      </c>
      <c r="F231" s="111">
        <f t="shared" si="27"/>
        <v>319</v>
      </c>
      <c r="G231" s="112">
        <f t="shared" si="29"/>
        <v>4.1189100011251867E-3</v>
      </c>
      <c r="J231" s="111">
        <f>+G231</f>
        <v>4.1189100011251867E-3</v>
      </c>
      <c r="Q231" s="120">
        <f t="shared" si="31"/>
        <v>28308.1512</v>
      </c>
      <c r="R231" s="120"/>
      <c r="S231" s="120"/>
      <c r="T231" s="120"/>
      <c r="AF231" s="111" t="s">
        <v>97</v>
      </c>
      <c r="AG231" s="111">
        <v>17</v>
      </c>
      <c r="AI231" s="111" t="s">
        <v>106</v>
      </c>
      <c r="AK231" s="111" t="s">
        <v>105</v>
      </c>
    </row>
    <row r="232" spans="1:37" ht="12.95" customHeight="1" x14ac:dyDescent="0.2">
      <c r="A232" s="122" t="s">
        <v>116</v>
      </c>
      <c r="B232" s="113"/>
      <c r="C232" s="112">
        <v>43349.521000000001</v>
      </c>
      <c r="D232" s="112"/>
      <c r="E232" s="111">
        <f t="shared" si="30"/>
        <v>324.00180365582986</v>
      </c>
      <c r="F232" s="111">
        <f t="shared" si="27"/>
        <v>324</v>
      </c>
      <c r="G232" s="112">
        <f t="shared" si="29"/>
        <v>8.2483599981060252E-3</v>
      </c>
      <c r="I232" s="111">
        <f>G232</f>
        <v>8.2483599981060252E-3</v>
      </c>
      <c r="M232" s="111">
        <f>G232</f>
        <v>8.2483599981060252E-3</v>
      </c>
      <c r="Q232" s="120">
        <f t="shared" si="31"/>
        <v>28331.021000000001</v>
      </c>
      <c r="R232" s="120"/>
      <c r="S232" s="120"/>
      <c r="T232" s="120"/>
      <c r="AF232" s="111" t="s">
        <v>97</v>
      </c>
      <c r="AG232" s="111">
        <v>9</v>
      </c>
      <c r="AI232" s="111" t="s">
        <v>106</v>
      </c>
      <c r="AK232" s="111" t="s">
        <v>105</v>
      </c>
    </row>
    <row r="233" spans="1:37" ht="12.95" customHeight="1" x14ac:dyDescent="0.2">
      <c r="A233" s="122" t="s">
        <v>117</v>
      </c>
      <c r="B233" s="113"/>
      <c r="C233" s="112">
        <v>43436.402000000002</v>
      </c>
      <c r="D233" s="112"/>
      <c r="E233" s="111">
        <f t="shared" si="30"/>
        <v>342.99993445851504</v>
      </c>
      <c r="F233" s="111">
        <f t="shared" si="27"/>
        <v>343</v>
      </c>
      <c r="G233" s="112">
        <f t="shared" si="29"/>
        <v>-2.9973000346217304E-4</v>
      </c>
      <c r="I233" s="111">
        <f>G233</f>
        <v>-2.9973000346217304E-4</v>
      </c>
      <c r="M233" s="111">
        <f>G233</f>
        <v>-2.9973000346217304E-4</v>
      </c>
      <c r="Q233" s="120">
        <f t="shared" si="31"/>
        <v>28417.902000000002</v>
      </c>
      <c r="R233" s="120"/>
      <c r="S233" s="120"/>
      <c r="T233" s="120"/>
    </row>
    <row r="234" spans="1:37" ht="12.95" customHeight="1" x14ac:dyDescent="0.2">
      <c r="A234" s="122" t="s">
        <v>117</v>
      </c>
      <c r="B234" s="113"/>
      <c r="C234" s="112">
        <v>43459.262999999999</v>
      </c>
      <c r="D234" s="112"/>
      <c r="E234" s="111">
        <f t="shared" si="30"/>
        <v>347.99891315673591</v>
      </c>
      <c r="F234" s="111">
        <f t="shared" si="27"/>
        <v>348</v>
      </c>
      <c r="G234" s="112">
        <f t="shared" ref="G234:G265" si="32">+C234-(C$7+F234*C$8)</f>
        <v>-4.9702800024533644E-3</v>
      </c>
      <c r="I234" s="111">
        <f>G234</f>
        <v>-4.9702800024533644E-3</v>
      </c>
      <c r="M234" s="111">
        <f>G234</f>
        <v>-4.9702800024533644E-3</v>
      </c>
      <c r="Q234" s="120">
        <f t="shared" si="31"/>
        <v>28440.762999999999</v>
      </c>
      <c r="R234" s="120"/>
      <c r="S234" s="120"/>
      <c r="T234" s="120"/>
      <c r="V234" s="111" t="s">
        <v>82</v>
      </c>
    </row>
    <row r="235" spans="1:37" ht="12.95" customHeight="1" x14ac:dyDescent="0.2">
      <c r="A235" s="122" t="s">
        <v>93</v>
      </c>
      <c r="B235" s="113"/>
      <c r="C235" s="112">
        <v>43646.762000000002</v>
      </c>
      <c r="D235" s="112"/>
      <c r="E235" s="111">
        <f t="shared" si="30"/>
        <v>388.99902281676145</v>
      </c>
      <c r="F235" s="111">
        <f t="shared" si="27"/>
        <v>389</v>
      </c>
      <c r="G235" s="112">
        <f t="shared" si="32"/>
        <v>-4.4687900008284487E-3</v>
      </c>
      <c r="J235" s="111">
        <f>+G235</f>
        <v>-4.4687900008284487E-3</v>
      </c>
      <c r="Q235" s="120">
        <f t="shared" si="31"/>
        <v>28628.262000000002</v>
      </c>
      <c r="R235" s="120"/>
      <c r="S235" s="120"/>
      <c r="T235" s="120"/>
    </row>
    <row r="236" spans="1:37" ht="12.95" customHeight="1" x14ac:dyDescent="0.2">
      <c r="A236" s="97" t="s">
        <v>1246</v>
      </c>
      <c r="B236" s="136" t="s">
        <v>63</v>
      </c>
      <c r="C236" s="98">
        <v>43646.76354</v>
      </c>
      <c r="D236" s="99">
        <v>8.9999999999999998E-4</v>
      </c>
      <c r="E236" s="111">
        <f t="shared" si="30"/>
        <v>388.99935956612421</v>
      </c>
      <c r="F236" s="111">
        <f t="shared" si="27"/>
        <v>389</v>
      </c>
      <c r="G236" s="112">
        <f t="shared" si="32"/>
        <v>-2.9287900033523329E-3</v>
      </c>
      <c r="K236" s="111">
        <f>G236</f>
        <v>-2.9287900033523329E-3</v>
      </c>
      <c r="O236" s="111">
        <f ca="1">+C$11+C$12*F236</f>
        <v>2.2284547953893653E-2</v>
      </c>
      <c r="Q236" s="120">
        <f t="shared" si="31"/>
        <v>28628.26354</v>
      </c>
      <c r="R236" s="120"/>
      <c r="S236" s="120"/>
      <c r="T236" s="120"/>
    </row>
    <row r="237" spans="1:37" ht="12.95" customHeight="1" x14ac:dyDescent="0.2">
      <c r="A237" s="122" t="s">
        <v>83</v>
      </c>
      <c r="B237" s="113"/>
      <c r="C237" s="112">
        <v>43692.504200000003</v>
      </c>
      <c r="D237" s="112"/>
      <c r="E237" s="111">
        <f t="shared" si="30"/>
        <v>399.00139731524308</v>
      </c>
      <c r="F237" s="111">
        <f t="shared" si="27"/>
        <v>399</v>
      </c>
      <c r="G237" s="112">
        <f t="shared" si="32"/>
        <v>6.3901100002112798E-3</v>
      </c>
      <c r="J237" s="111">
        <f>+G237</f>
        <v>6.3901100002112798E-3</v>
      </c>
      <c r="Q237" s="120">
        <f t="shared" si="31"/>
        <v>28674.004200000003</v>
      </c>
      <c r="R237" s="120"/>
      <c r="S237" s="120"/>
      <c r="T237" s="120"/>
      <c r="AF237" s="111" t="s">
        <v>97</v>
      </c>
      <c r="AG237" s="111">
        <v>6</v>
      </c>
      <c r="AI237" s="111" t="s">
        <v>103</v>
      </c>
      <c r="AK237" s="111" t="s">
        <v>105</v>
      </c>
    </row>
    <row r="238" spans="1:37" ht="12.95" customHeight="1" x14ac:dyDescent="0.2">
      <c r="A238" s="122" t="s">
        <v>85</v>
      </c>
      <c r="B238" s="113"/>
      <c r="C238" s="112">
        <v>43692.506500000003</v>
      </c>
      <c r="D238" s="112"/>
      <c r="E238" s="111">
        <f t="shared" si="30"/>
        <v>399.00190025260395</v>
      </c>
      <c r="F238" s="111">
        <f t="shared" si="27"/>
        <v>399</v>
      </c>
      <c r="G238" s="112">
        <f t="shared" si="32"/>
        <v>8.6901100003160536E-3</v>
      </c>
      <c r="J238" s="111">
        <f>+G238</f>
        <v>8.6901100003160536E-3</v>
      </c>
      <c r="Q238" s="120">
        <f t="shared" si="31"/>
        <v>28674.006500000003</v>
      </c>
      <c r="R238" s="120"/>
      <c r="S238" s="120"/>
      <c r="T238" s="120"/>
    </row>
    <row r="239" spans="1:37" ht="12.95" customHeight="1" x14ac:dyDescent="0.2">
      <c r="A239" s="76" t="s">
        <v>894</v>
      </c>
      <c r="B239" s="77" t="s">
        <v>159</v>
      </c>
      <c r="C239" s="76">
        <v>43710.783900000002</v>
      </c>
      <c r="D239" s="76" t="s">
        <v>264</v>
      </c>
      <c r="E239" s="111">
        <f t="shared" si="30"/>
        <v>402.99859039121856</v>
      </c>
      <c r="F239" s="111">
        <f t="shared" ref="F239:F302" si="33">ROUND(2*E239,0)/2</f>
        <v>403</v>
      </c>
      <c r="G239" s="112">
        <f t="shared" si="32"/>
        <v>-6.4463300004717894E-3</v>
      </c>
      <c r="K239" s="111">
        <f>G239</f>
        <v>-6.4463300004717894E-3</v>
      </c>
      <c r="O239" s="111">
        <f ca="1">+C$11+C$12*F239</f>
        <v>2.0562434830909186E-2</v>
      </c>
      <c r="Q239" s="120">
        <f t="shared" si="31"/>
        <v>28692.283900000002</v>
      </c>
      <c r="R239" s="120"/>
      <c r="S239" s="120"/>
      <c r="T239" s="120"/>
    </row>
    <row r="240" spans="1:37" ht="12.95" customHeight="1" x14ac:dyDescent="0.2">
      <c r="A240" s="122" t="s">
        <v>118</v>
      </c>
      <c r="B240" s="113"/>
      <c r="C240" s="112">
        <v>43756.529000000002</v>
      </c>
      <c r="D240" s="112"/>
      <c r="E240" s="111">
        <f t="shared" si="30"/>
        <v>413.00159902811157</v>
      </c>
      <c r="F240" s="111">
        <f t="shared" si="33"/>
        <v>413</v>
      </c>
      <c r="G240" s="112">
        <f t="shared" si="32"/>
        <v>7.3125700000673532E-3</v>
      </c>
      <c r="I240" s="111">
        <f>G240</f>
        <v>7.3125700000673532E-3</v>
      </c>
      <c r="M240" s="111">
        <f>G240</f>
        <v>7.3125700000673532E-3</v>
      </c>
      <c r="Q240" s="120">
        <f t="shared" si="31"/>
        <v>28738.029000000002</v>
      </c>
      <c r="R240" s="120"/>
      <c r="S240" s="120"/>
      <c r="T240" s="120"/>
    </row>
    <row r="241" spans="1:37" ht="12.95" customHeight="1" x14ac:dyDescent="0.2">
      <c r="A241" s="122" t="s">
        <v>93</v>
      </c>
      <c r="B241" s="113"/>
      <c r="C241" s="112">
        <v>44021.750999999997</v>
      </c>
      <c r="D241" s="112"/>
      <c r="E241" s="111">
        <f t="shared" si="30"/>
        <v>470.99727412105005</v>
      </c>
      <c r="F241" s="111">
        <f t="shared" si="33"/>
        <v>471</v>
      </c>
      <c r="G241" s="112">
        <f t="shared" si="32"/>
        <v>-1.2465810003050137E-2</v>
      </c>
      <c r="J241" s="111">
        <f>+G241</f>
        <v>-1.2465810003050137E-2</v>
      </c>
      <c r="Q241" s="120">
        <f t="shared" si="31"/>
        <v>29003.250999999997</v>
      </c>
      <c r="R241" s="120"/>
      <c r="S241" s="120"/>
      <c r="T241" s="120"/>
    </row>
    <row r="242" spans="1:37" ht="12.95" customHeight="1" x14ac:dyDescent="0.2">
      <c r="A242" s="97" t="s">
        <v>1246</v>
      </c>
      <c r="B242" s="136" t="s">
        <v>63</v>
      </c>
      <c r="C242" s="98">
        <v>44021.752</v>
      </c>
      <c r="D242" s="99">
        <v>1.1999999999999999E-3</v>
      </c>
      <c r="E242" s="111">
        <f t="shared" si="30"/>
        <v>470.99749278946865</v>
      </c>
      <c r="F242" s="111">
        <f t="shared" si="33"/>
        <v>471</v>
      </c>
      <c r="G242" s="112">
        <f t="shared" si="32"/>
        <v>-1.1465809999208432E-2</v>
      </c>
      <c r="K242" s="111">
        <f>G242</f>
        <v>-1.1465809999208432E-2</v>
      </c>
      <c r="O242" s="111">
        <f ca="1">+C$11+C$12*F242</f>
        <v>1.219788537641317E-2</v>
      </c>
      <c r="Q242" s="120">
        <f t="shared" si="31"/>
        <v>29003.252</v>
      </c>
      <c r="R242" s="120"/>
      <c r="S242" s="120"/>
      <c r="T242" s="120"/>
      <c r="AF242" s="111" t="s">
        <v>97</v>
      </c>
      <c r="AG242" s="111">
        <v>6</v>
      </c>
      <c r="AI242" s="111" t="s">
        <v>103</v>
      </c>
      <c r="AK242" s="111" t="s">
        <v>105</v>
      </c>
    </row>
    <row r="243" spans="1:37" ht="12.95" customHeight="1" x14ac:dyDescent="0.2">
      <c r="A243" s="122" t="s">
        <v>93</v>
      </c>
      <c r="B243" s="113"/>
      <c r="C243" s="112">
        <v>44053.750999999997</v>
      </c>
      <c r="D243" s="112"/>
      <c r="E243" s="111">
        <f t="shared" si="30"/>
        <v>477.99466348910425</v>
      </c>
      <c r="F243" s="111">
        <f t="shared" si="33"/>
        <v>478</v>
      </c>
      <c r="G243" s="112">
        <f t="shared" si="32"/>
        <v>-2.4404580006375909E-2</v>
      </c>
      <c r="J243" s="111">
        <f>+G243</f>
        <v>-2.4404580006375909E-2</v>
      </c>
      <c r="Q243" s="120">
        <f t="shared" si="31"/>
        <v>29035.250999999997</v>
      </c>
      <c r="R243" s="120"/>
      <c r="S243" s="120"/>
      <c r="T243" s="120"/>
      <c r="AF243" s="111" t="s">
        <v>97</v>
      </c>
      <c r="AG243" s="111">
        <v>12</v>
      </c>
      <c r="AI243" s="111" t="s">
        <v>106</v>
      </c>
      <c r="AK243" s="111" t="s">
        <v>105</v>
      </c>
    </row>
    <row r="244" spans="1:37" ht="12.95" customHeight="1" x14ac:dyDescent="0.2">
      <c r="A244" s="97" t="s">
        <v>1246</v>
      </c>
      <c r="B244" s="136" t="s">
        <v>63</v>
      </c>
      <c r="C244" s="98">
        <v>44053.751600000003</v>
      </c>
      <c r="D244" s="99">
        <v>1.1999999999999999E-3</v>
      </c>
      <c r="E244" s="111">
        <f t="shared" si="30"/>
        <v>477.99479469015637</v>
      </c>
      <c r="F244" s="111">
        <f t="shared" si="33"/>
        <v>478</v>
      </c>
      <c r="G244" s="112">
        <f t="shared" si="32"/>
        <v>-2.3804579999705311E-2</v>
      </c>
      <c r="K244" s="111">
        <f>G244</f>
        <v>-2.3804579999705311E-2</v>
      </c>
      <c r="O244" s="111">
        <f ca="1">+C$11+C$12*F244</f>
        <v>1.1336828814920936E-2</v>
      </c>
      <c r="Q244" s="120">
        <f t="shared" si="31"/>
        <v>29035.251600000003</v>
      </c>
      <c r="R244" s="120"/>
      <c r="S244" s="120"/>
      <c r="T244" s="120"/>
    </row>
    <row r="245" spans="1:37" ht="12.95" customHeight="1" x14ac:dyDescent="0.2">
      <c r="A245" s="122" t="s">
        <v>93</v>
      </c>
      <c r="B245" s="113"/>
      <c r="C245" s="112">
        <v>44108.623</v>
      </c>
      <c r="D245" s="112"/>
      <c r="E245" s="111">
        <f t="shared" si="30"/>
        <v>489.99343690797582</v>
      </c>
      <c r="F245" s="111">
        <f t="shared" si="33"/>
        <v>490</v>
      </c>
      <c r="G245" s="112">
        <f t="shared" si="32"/>
        <v>-3.0013900002813898E-2</v>
      </c>
      <c r="J245" s="111">
        <f>+G245</f>
        <v>-3.0013900002813898E-2</v>
      </c>
      <c r="Q245" s="120">
        <f t="shared" si="31"/>
        <v>29090.123</v>
      </c>
      <c r="R245" s="120"/>
      <c r="S245" s="120"/>
      <c r="T245" s="120"/>
    </row>
    <row r="246" spans="1:37" ht="12.95" customHeight="1" x14ac:dyDescent="0.2">
      <c r="A246" s="122" t="s">
        <v>93</v>
      </c>
      <c r="B246" s="113"/>
      <c r="C246" s="112">
        <v>44117.771000000001</v>
      </c>
      <c r="D246" s="112"/>
      <c r="E246" s="111">
        <f t="shared" si="30"/>
        <v>491.99381559356857</v>
      </c>
      <c r="F246" s="111">
        <f t="shared" si="33"/>
        <v>492</v>
      </c>
      <c r="G246" s="112">
        <f t="shared" si="32"/>
        <v>-2.8282120001676958E-2</v>
      </c>
      <c r="J246" s="111">
        <f>+G246</f>
        <v>-2.8282120001676958E-2</v>
      </c>
      <c r="Q246" s="120">
        <f t="shared" si="31"/>
        <v>29099.271000000001</v>
      </c>
      <c r="R246" s="120"/>
      <c r="S246" s="120"/>
      <c r="T246" s="120"/>
      <c r="AF246" s="111" t="s">
        <v>97</v>
      </c>
      <c r="AG246" s="111">
        <v>13</v>
      </c>
      <c r="AI246" s="111" t="s">
        <v>106</v>
      </c>
      <c r="AK246" s="111" t="s">
        <v>105</v>
      </c>
    </row>
    <row r="247" spans="1:37" ht="12.95" customHeight="1" x14ac:dyDescent="0.2">
      <c r="A247" s="97" t="s">
        <v>1246</v>
      </c>
      <c r="B247" s="136" t="s">
        <v>63</v>
      </c>
      <c r="C247" s="98">
        <v>44117.771399999998</v>
      </c>
      <c r="D247" s="99">
        <v>1.5E-3</v>
      </c>
      <c r="E247" s="111">
        <f t="shared" si="30"/>
        <v>491.99390306093505</v>
      </c>
      <c r="F247" s="111">
        <f t="shared" si="33"/>
        <v>492</v>
      </c>
      <c r="G247" s="112">
        <f t="shared" si="32"/>
        <v>-2.788212000450585E-2</v>
      </c>
      <c r="K247" s="111">
        <f>G247</f>
        <v>-2.788212000450585E-2</v>
      </c>
      <c r="O247" s="111">
        <f ca="1">+C$11+C$12*F247</f>
        <v>9.6147156919364624E-3</v>
      </c>
      <c r="Q247" s="120">
        <f t="shared" si="31"/>
        <v>29099.271399999998</v>
      </c>
      <c r="R247" s="120"/>
      <c r="S247" s="120"/>
      <c r="T247" s="120"/>
      <c r="AF247" s="111" t="s">
        <v>97</v>
      </c>
      <c r="AG247" s="111">
        <v>6</v>
      </c>
      <c r="AI247" s="111" t="s">
        <v>103</v>
      </c>
      <c r="AK247" s="111" t="s">
        <v>105</v>
      </c>
    </row>
    <row r="248" spans="1:37" ht="12.95" customHeight="1" x14ac:dyDescent="0.2">
      <c r="A248" s="122" t="s">
        <v>119</v>
      </c>
      <c r="B248" s="113"/>
      <c r="C248" s="112">
        <v>44122.364999999998</v>
      </c>
      <c r="D248" s="112"/>
      <c r="E248" s="111">
        <f t="shared" si="30"/>
        <v>492.99837830471927</v>
      </c>
      <c r="F248" s="111">
        <f t="shared" si="33"/>
        <v>493</v>
      </c>
      <c r="G248" s="112">
        <f t="shared" si="32"/>
        <v>-7.4162300079478882E-3</v>
      </c>
      <c r="I248" s="111">
        <f>G248</f>
        <v>-7.4162300079478882E-3</v>
      </c>
      <c r="M248" s="111">
        <f>G248</f>
        <v>-7.4162300079478882E-3</v>
      </c>
      <c r="Q248" s="120">
        <f t="shared" si="31"/>
        <v>29103.864999999998</v>
      </c>
      <c r="R248" s="120"/>
      <c r="S248" s="120"/>
      <c r="T248" s="120"/>
      <c r="AF248" s="111" t="s">
        <v>97</v>
      </c>
      <c r="AK248" s="111" t="s">
        <v>96</v>
      </c>
    </row>
    <row r="249" spans="1:37" ht="12.95" customHeight="1" x14ac:dyDescent="0.2">
      <c r="A249" s="122" t="s">
        <v>119</v>
      </c>
      <c r="B249" s="113"/>
      <c r="C249" s="112">
        <v>44122.368000000002</v>
      </c>
      <c r="D249" s="112"/>
      <c r="E249" s="111">
        <f t="shared" si="30"/>
        <v>492.99903430997347</v>
      </c>
      <c r="F249" s="111">
        <f t="shared" si="33"/>
        <v>493</v>
      </c>
      <c r="G249" s="112">
        <f t="shared" si="32"/>
        <v>-4.416230003698729E-3</v>
      </c>
      <c r="I249" s="111">
        <f>G249</f>
        <v>-4.416230003698729E-3</v>
      </c>
      <c r="M249" s="111">
        <f>G249</f>
        <v>-4.416230003698729E-3</v>
      </c>
      <c r="Q249" s="120">
        <f t="shared" si="31"/>
        <v>29103.868000000002</v>
      </c>
      <c r="R249" s="120"/>
      <c r="S249" s="120"/>
      <c r="T249" s="120"/>
      <c r="AF249" s="111" t="s">
        <v>97</v>
      </c>
      <c r="AK249" s="111" t="s">
        <v>96</v>
      </c>
    </row>
    <row r="250" spans="1:37" ht="12.95" customHeight="1" x14ac:dyDescent="0.2">
      <c r="A250" s="76" t="s">
        <v>894</v>
      </c>
      <c r="B250" s="77" t="s">
        <v>159</v>
      </c>
      <c r="C250" s="76">
        <v>44126.9375</v>
      </c>
      <c r="D250" s="76" t="s">
        <v>264</v>
      </c>
      <c r="E250" s="111">
        <f t="shared" si="30"/>
        <v>493.99823964488934</v>
      </c>
      <c r="F250" s="111">
        <f t="shared" si="33"/>
        <v>494</v>
      </c>
      <c r="G250" s="112">
        <f t="shared" si="32"/>
        <v>-8.0503400022280402E-3</v>
      </c>
      <c r="I250" s="111">
        <f>G250</f>
        <v>-8.0503400022280402E-3</v>
      </c>
      <c r="O250" s="111">
        <f ca="1">+C$11+C$12*F250</f>
        <v>9.3686995315101079E-3</v>
      </c>
      <c r="Q250" s="120">
        <f t="shared" si="31"/>
        <v>29108.4375</v>
      </c>
      <c r="R250" s="120"/>
      <c r="S250" s="120"/>
      <c r="T250" s="120"/>
      <c r="AF250" s="111" t="s">
        <v>97</v>
      </c>
      <c r="AK250" s="111" t="s">
        <v>96</v>
      </c>
    </row>
    <row r="251" spans="1:37" ht="12.95" customHeight="1" x14ac:dyDescent="0.2">
      <c r="A251" s="122" t="s">
        <v>84</v>
      </c>
      <c r="B251" s="113"/>
      <c r="C251" s="112">
        <v>44428.762499999997</v>
      </c>
      <c r="D251" s="112"/>
      <c r="E251" s="111">
        <f t="shared" si="30"/>
        <v>559.99783483279361</v>
      </c>
      <c r="F251" s="111">
        <f t="shared" si="33"/>
        <v>560</v>
      </c>
      <c r="G251" s="112">
        <f t="shared" si="32"/>
        <v>-9.9016000021947548E-3</v>
      </c>
      <c r="J251" s="111">
        <f>+G251</f>
        <v>-9.9016000021947548E-3</v>
      </c>
      <c r="Q251" s="120">
        <f t="shared" si="31"/>
        <v>29410.262499999997</v>
      </c>
      <c r="R251" s="120" t="s">
        <v>261</v>
      </c>
      <c r="S251" s="120"/>
      <c r="T251" s="120"/>
      <c r="AF251" s="111" t="s">
        <v>97</v>
      </c>
      <c r="AK251" s="111" t="s">
        <v>96</v>
      </c>
    </row>
    <row r="252" spans="1:37" ht="12.95" customHeight="1" x14ac:dyDescent="0.2">
      <c r="A252" s="122" t="s">
        <v>120</v>
      </c>
      <c r="B252" s="113"/>
      <c r="C252" s="112">
        <v>44442.483999999997</v>
      </c>
      <c r="D252" s="112"/>
      <c r="E252" s="111">
        <f t="shared" si="30"/>
        <v>562.99829352697338</v>
      </c>
      <c r="F252" s="111">
        <f t="shared" si="33"/>
        <v>563</v>
      </c>
      <c r="G252" s="112">
        <f t="shared" si="32"/>
        <v>-7.8039300060481764E-3</v>
      </c>
      <c r="I252" s="111">
        <f>G252</f>
        <v>-7.8039300060481764E-3</v>
      </c>
      <c r="M252" s="111">
        <f>G252</f>
        <v>-7.8039300060481764E-3</v>
      </c>
      <c r="Q252" s="120">
        <f t="shared" si="31"/>
        <v>29423.983999999997</v>
      </c>
      <c r="R252" s="120"/>
      <c r="S252" s="120"/>
      <c r="T252" s="120"/>
    </row>
    <row r="253" spans="1:37" ht="12.95" customHeight="1" x14ac:dyDescent="0.2">
      <c r="A253" s="122" t="s">
        <v>121</v>
      </c>
      <c r="B253" s="113"/>
      <c r="C253" s="112">
        <v>44497.356</v>
      </c>
      <c r="D253" s="112"/>
      <c r="E253" s="111">
        <f t="shared" si="30"/>
        <v>574.99706694584506</v>
      </c>
      <c r="F253" s="111">
        <f t="shared" si="33"/>
        <v>575</v>
      </c>
      <c r="G253" s="112">
        <f t="shared" si="32"/>
        <v>-1.3413250002486166E-2</v>
      </c>
      <c r="I253" s="111">
        <f>G253</f>
        <v>-1.3413250002486166E-2</v>
      </c>
      <c r="M253" s="111">
        <f>G253</f>
        <v>-1.3413250002486166E-2</v>
      </c>
      <c r="Q253" s="120">
        <f t="shared" si="31"/>
        <v>29478.856</v>
      </c>
      <c r="R253" s="120"/>
      <c r="S253" s="120"/>
      <c r="T253" s="120"/>
    </row>
    <row r="254" spans="1:37" ht="12.95" customHeight="1" x14ac:dyDescent="0.2">
      <c r="A254" s="97" t="s">
        <v>1246</v>
      </c>
      <c r="B254" s="136" t="s">
        <v>63</v>
      </c>
      <c r="C254" s="98">
        <v>44803.696100000001</v>
      </c>
      <c r="D254" s="99">
        <v>1E-3</v>
      </c>
      <c r="E254" s="111">
        <f t="shared" si="30"/>
        <v>641.98397190674098</v>
      </c>
      <c r="F254" s="111">
        <f t="shared" si="33"/>
        <v>642</v>
      </c>
      <c r="G254" s="112">
        <f t="shared" si="32"/>
        <v>-7.3298620001878589E-2</v>
      </c>
      <c r="K254" s="111">
        <f>G254</f>
        <v>-7.3298620001878589E-2</v>
      </c>
      <c r="O254" s="111">
        <f ca="1">+C$11+C$12*F254</f>
        <v>-8.8364963400400232E-3</v>
      </c>
      <c r="Q254" s="120">
        <f t="shared" si="31"/>
        <v>29785.196100000001</v>
      </c>
      <c r="R254" s="120"/>
      <c r="S254" s="120"/>
      <c r="T254" s="120"/>
      <c r="AF254" s="111" t="s">
        <v>97</v>
      </c>
      <c r="AG254" s="111">
        <v>7</v>
      </c>
      <c r="AI254" s="111" t="s">
        <v>103</v>
      </c>
      <c r="AK254" s="111" t="s">
        <v>105</v>
      </c>
    </row>
    <row r="255" spans="1:37" ht="12.95" customHeight="1" x14ac:dyDescent="0.2">
      <c r="A255" s="122" t="s">
        <v>122</v>
      </c>
      <c r="B255" s="113"/>
      <c r="C255" s="112">
        <v>44817.46</v>
      </c>
      <c r="D255" s="112"/>
      <c r="E255" s="111">
        <f t="shared" si="30"/>
        <v>644.99370214183307</v>
      </c>
      <c r="F255" s="111">
        <f t="shared" si="33"/>
        <v>645</v>
      </c>
      <c r="G255" s="112">
        <f t="shared" si="32"/>
        <v>-2.8800950000004377E-2</v>
      </c>
      <c r="J255" s="111">
        <f>G255</f>
        <v>-2.8800950000004377E-2</v>
      </c>
      <c r="Q255" s="120">
        <f t="shared" si="31"/>
        <v>29798.959999999999</v>
      </c>
      <c r="R255" s="120"/>
      <c r="S255" s="120"/>
      <c r="T255" s="120"/>
      <c r="AF255" s="111" t="s">
        <v>97</v>
      </c>
      <c r="AG255" s="111">
        <v>7</v>
      </c>
      <c r="AI255" s="111" t="s">
        <v>103</v>
      </c>
      <c r="AK255" s="111" t="s">
        <v>105</v>
      </c>
    </row>
    <row r="256" spans="1:37" ht="12.95" customHeight="1" x14ac:dyDescent="0.2">
      <c r="A256" s="122" t="s">
        <v>122</v>
      </c>
      <c r="B256" s="113"/>
      <c r="C256" s="112">
        <v>44817.463000000003</v>
      </c>
      <c r="D256" s="112"/>
      <c r="E256" s="111">
        <f t="shared" si="30"/>
        <v>644.99435814708727</v>
      </c>
      <c r="F256" s="111">
        <f t="shared" si="33"/>
        <v>645</v>
      </c>
      <c r="G256" s="112">
        <f t="shared" si="32"/>
        <v>-2.5800949995755218E-2</v>
      </c>
      <c r="J256" s="111">
        <f>G256</f>
        <v>-2.5800949995755218E-2</v>
      </c>
      <c r="Q256" s="120">
        <f t="shared" si="31"/>
        <v>29798.963000000003</v>
      </c>
      <c r="R256" s="120"/>
      <c r="S256" s="120"/>
      <c r="T256" s="120"/>
      <c r="AF256" s="111" t="s">
        <v>97</v>
      </c>
      <c r="AG256" s="111">
        <v>5</v>
      </c>
      <c r="AI256" s="111" t="s">
        <v>125</v>
      </c>
      <c r="AK256" s="111" t="s">
        <v>105</v>
      </c>
    </row>
    <row r="257" spans="1:37" ht="12.95" customHeight="1" x14ac:dyDescent="0.2">
      <c r="A257" s="122" t="s">
        <v>122</v>
      </c>
      <c r="B257" s="113"/>
      <c r="C257" s="112">
        <v>44817.468000000001</v>
      </c>
      <c r="D257" s="112"/>
      <c r="E257" s="111">
        <f t="shared" si="30"/>
        <v>644.99545148917548</v>
      </c>
      <c r="F257" s="111">
        <f t="shared" si="33"/>
        <v>645</v>
      </c>
      <c r="G257" s="112">
        <f t="shared" si="32"/>
        <v>-2.0800949998374563E-2</v>
      </c>
      <c r="J257" s="111">
        <f>G257</f>
        <v>-2.0800949998374563E-2</v>
      </c>
      <c r="Q257" s="120">
        <f t="shared" si="31"/>
        <v>29798.968000000001</v>
      </c>
      <c r="R257" s="120"/>
      <c r="S257" s="120"/>
      <c r="T257" s="120"/>
      <c r="AF257" s="111" t="s">
        <v>97</v>
      </c>
      <c r="AG257" s="111">
        <v>7</v>
      </c>
      <c r="AI257" s="111" t="s">
        <v>103</v>
      </c>
      <c r="AK257" s="111" t="s">
        <v>105</v>
      </c>
    </row>
    <row r="258" spans="1:37" ht="12.95" customHeight="1" x14ac:dyDescent="0.2">
      <c r="A258" s="122" t="s">
        <v>122</v>
      </c>
      <c r="B258" s="113"/>
      <c r="C258" s="112">
        <v>44817.47</v>
      </c>
      <c r="D258" s="112"/>
      <c r="E258" s="111">
        <f t="shared" si="30"/>
        <v>644.99588882601097</v>
      </c>
      <c r="F258" s="111">
        <f t="shared" si="33"/>
        <v>645</v>
      </c>
      <c r="G258" s="112">
        <f t="shared" si="32"/>
        <v>-1.8800949997967109E-2</v>
      </c>
      <c r="J258" s="111">
        <f>G258</f>
        <v>-1.8800949997967109E-2</v>
      </c>
      <c r="Q258" s="120">
        <f t="shared" si="31"/>
        <v>29798.97</v>
      </c>
      <c r="R258" s="120"/>
      <c r="S258" s="120"/>
      <c r="T258" s="120"/>
      <c r="AF258" s="111" t="s">
        <v>97</v>
      </c>
      <c r="AG258" s="111">
        <v>6</v>
      </c>
      <c r="AI258" s="111" t="s">
        <v>103</v>
      </c>
      <c r="AK258" s="111" t="s">
        <v>105</v>
      </c>
    </row>
    <row r="259" spans="1:37" ht="12.95" customHeight="1" x14ac:dyDescent="0.2">
      <c r="A259" s="122" t="s">
        <v>93</v>
      </c>
      <c r="B259" s="113"/>
      <c r="C259" s="112">
        <v>44835.74</v>
      </c>
      <c r="D259" s="112"/>
      <c r="E259" s="111">
        <f t="shared" si="30"/>
        <v>648.99096081833375</v>
      </c>
      <c r="F259" s="111">
        <f t="shared" si="33"/>
        <v>649</v>
      </c>
      <c r="G259" s="112">
        <f t="shared" si="32"/>
        <v>-4.1337390000990126E-2</v>
      </c>
      <c r="J259" s="111">
        <f>+G259</f>
        <v>-4.1337390000990126E-2</v>
      </c>
      <c r="Q259" s="120">
        <f t="shared" si="31"/>
        <v>29817.239999999998</v>
      </c>
      <c r="R259" s="120"/>
      <c r="S259" s="120"/>
      <c r="T259" s="120"/>
      <c r="AF259" s="111" t="s">
        <v>97</v>
      </c>
      <c r="AG259" s="111">
        <v>7</v>
      </c>
      <c r="AI259" s="111" t="s">
        <v>103</v>
      </c>
      <c r="AK259" s="111" t="s">
        <v>105</v>
      </c>
    </row>
    <row r="260" spans="1:37" ht="12.95" customHeight="1" x14ac:dyDescent="0.2">
      <c r="A260" s="122" t="s">
        <v>93</v>
      </c>
      <c r="B260" s="113"/>
      <c r="C260" s="112">
        <v>44835.767999999996</v>
      </c>
      <c r="D260" s="112"/>
      <c r="E260" s="111">
        <f t="shared" si="30"/>
        <v>648.99708353403048</v>
      </c>
      <c r="F260" s="111">
        <f t="shared" si="33"/>
        <v>649</v>
      </c>
      <c r="G260" s="112">
        <f t="shared" si="32"/>
        <v>-1.3337390002561733E-2</v>
      </c>
      <c r="J260" s="111">
        <f>+G260</f>
        <v>-1.3337390002561733E-2</v>
      </c>
      <c r="Q260" s="120">
        <f t="shared" si="31"/>
        <v>29817.267999999996</v>
      </c>
      <c r="R260" s="120"/>
      <c r="S260" s="120"/>
      <c r="T260" s="120"/>
      <c r="AF260" s="111" t="s">
        <v>97</v>
      </c>
      <c r="AG260" s="111">
        <v>16</v>
      </c>
      <c r="AI260" s="111" t="s">
        <v>106</v>
      </c>
      <c r="AK260" s="111" t="s">
        <v>105</v>
      </c>
    </row>
    <row r="261" spans="1:37" ht="12.95" customHeight="1" x14ac:dyDescent="0.2">
      <c r="A261" s="122" t="s">
        <v>123</v>
      </c>
      <c r="B261" s="113"/>
      <c r="C261" s="112">
        <v>44840.349000000002</v>
      </c>
      <c r="D261" s="112"/>
      <c r="E261" s="111">
        <f t="shared" si="30"/>
        <v>649.99880355575215</v>
      </c>
      <c r="F261" s="111">
        <f t="shared" si="33"/>
        <v>650</v>
      </c>
      <c r="G261" s="112">
        <f t="shared" si="32"/>
        <v>-5.4715000005671754E-3</v>
      </c>
      <c r="I261" s="111">
        <f t="shared" ref="I261:I269" si="34">G261</f>
        <v>-5.4715000005671754E-3</v>
      </c>
      <c r="M261" s="111">
        <f t="shared" ref="M261:M269" si="35">G261</f>
        <v>-5.4715000005671754E-3</v>
      </c>
      <c r="Q261" s="120">
        <f t="shared" si="31"/>
        <v>29821.849000000002</v>
      </c>
      <c r="R261" s="120"/>
      <c r="S261" s="120"/>
      <c r="T261" s="120"/>
      <c r="AF261" s="111" t="s">
        <v>97</v>
      </c>
      <c r="AG261" s="111">
        <v>7</v>
      </c>
      <c r="AI261" s="111" t="s">
        <v>103</v>
      </c>
      <c r="AK261" s="111" t="s">
        <v>105</v>
      </c>
    </row>
    <row r="262" spans="1:37" ht="12.95" customHeight="1" x14ac:dyDescent="0.2">
      <c r="A262" s="122" t="s">
        <v>124</v>
      </c>
      <c r="B262" s="113"/>
      <c r="C262" s="112">
        <v>44927.24</v>
      </c>
      <c r="D262" s="112"/>
      <c r="E262" s="111">
        <f t="shared" si="30"/>
        <v>668.99912104261375</v>
      </c>
      <c r="F262" s="111">
        <f t="shared" si="33"/>
        <v>669</v>
      </c>
      <c r="G262" s="112">
        <f t="shared" si="32"/>
        <v>-4.0195900073740631E-3</v>
      </c>
      <c r="I262" s="111">
        <f t="shared" si="34"/>
        <v>-4.0195900073740631E-3</v>
      </c>
      <c r="M262" s="111">
        <f t="shared" si="35"/>
        <v>-4.0195900073740631E-3</v>
      </c>
      <c r="Q262" s="120">
        <f t="shared" si="31"/>
        <v>29908.739999999998</v>
      </c>
      <c r="R262" s="120"/>
      <c r="S262" s="120"/>
      <c r="T262" s="120"/>
      <c r="AF262" s="111" t="s">
        <v>97</v>
      </c>
      <c r="AG262" s="111">
        <v>7</v>
      </c>
      <c r="AI262" s="111" t="s">
        <v>103</v>
      </c>
      <c r="AK262" s="111" t="s">
        <v>105</v>
      </c>
    </row>
    <row r="263" spans="1:37" ht="12.95" customHeight="1" x14ac:dyDescent="0.2">
      <c r="A263" s="122" t="s">
        <v>126</v>
      </c>
      <c r="B263" s="113"/>
      <c r="C263" s="112">
        <v>44927.254000000001</v>
      </c>
      <c r="D263" s="112"/>
      <c r="E263" s="111">
        <f t="shared" si="30"/>
        <v>669.00218240046286</v>
      </c>
      <c r="F263" s="111">
        <f t="shared" si="33"/>
        <v>669</v>
      </c>
      <c r="G263" s="112">
        <f t="shared" si="32"/>
        <v>9.9804099954781123E-3</v>
      </c>
      <c r="I263" s="111">
        <f t="shared" si="34"/>
        <v>9.9804099954781123E-3</v>
      </c>
      <c r="M263" s="111">
        <f t="shared" si="35"/>
        <v>9.9804099954781123E-3</v>
      </c>
      <c r="Q263" s="120">
        <f t="shared" si="31"/>
        <v>29908.754000000001</v>
      </c>
      <c r="R263" s="120"/>
      <c r="S263" s="120"/>
      <c r="T263" s="120"/>
    </row>
    <row r="264" spans="1:37" ht="12.95" customHeight="1" x14ac:dyDescent="0.2">
      <c r="A264" s="122" t="s">
        <v>127</v>
      </c>
      <c r="B264" s="113"/>
      <c r="C264" s="112">
        <v>45128.446000000004</v>
      </c>
      <c r="D264" s="112"/>
      <c r="E264" s="111">
        <f t="shared" si="30"/>
        <v>712.99651870476225</v>
      </c>
      <c r="F264" s="111">
        <f t="shared" si="33"/>
        <v>713</v>
      </c>
      <c r="G264" s="112">
        <f t="shared" si="32"/>
        <v>-1.5920429999823682E-2</v>
      </c>
      <c r="I264" s="111">
        <f t="shared" si="34"/>
        <v>-1.5920429999823682E-2</v>
      </c>
      <c r="M264" s="111">
        <f t="shared" si="35"/>
        <v>-1.5920429999823682E-2</v>
      </c>
      <c r="Q264" s="120">
        <f t="shared" si="31"/>
        <v>30109.946000000004</v>
      </c>
      <c r="R264" s="120"/>
      <c r="S264" s="120"/>
      <c r="T264" s="120"/>
      <c r="AF264" s="111" t="s">
        <v>97</v>
      </c>
      <c r="AG264" s="111">
        <v>8</v>
      </c>
      <c r="AI264" s="111" t="s">
        <v>125</v>
      </c>
      <c r="AK264" s="111" t="s">
        <v>105</v>
      </c>
    </row>
    <row r="265" spans="1:37" ht="12.95" customHeight="1" x14ac:dyDescent="0.2">
      <c r="A265" s="122" t="s">
        <v>128</v>
      </c>
      <c r="B265" s="113"/>
      <c r="C265" s="112">
        <v>45192.468000000001</v>
      </c>
      <c r="D265" s="112"/>
      <c r="E265" s="111">
        <f t="shared" si="30"/>
        <v>726.99610814606058</v>
      </c>
      <c r="F265" s="111">
        <f t="shared" si="33"/>
        <v>727</v>
      </c>
      <c r="G265" s="112">
        <f t="shared" si="32"/>
        <v>-1.7797970001993235E-2</v>
      </c>
      <c r="I265" s="111">
        <f t="shared" si="34"/>
        <v>-1.7797970001993235E-2</v>
      </c>
      <c r="M265" s="111">
        <f t="shared" si="35"/>
        <v>-1.7797970001993235E-2</v>
      </c>
      <c r="Q265" s="120">
        <f t="shared" si="31"/>
        <v>30173.968000000001</v>
      </c>
      <c r="R265" s="120"/>
      <c r="S265" s="120"/>
      <c r="T265" s="120"/>
      <c r="AF265" s="111" t="s">
        <v>97</v>
      </c>
      <c r="AK265" s="111" t="s">
        <v>96</v>
      </c>
    </row>
    <row r="266" spans="1:37" ht="12.95" customHeight="1" x14ac:dyDescent="0.2">
      <c r="A266" s="122" t="s">
        <v>128</v>
      </c>
      <c r="B266" s="113"/>
      <c r="C266" s="112">
        <v>45215.338000000003</v>
      </c>
      <c r="D266" s="112"/>
      <c r="E266" s="111">
        <f t="shared" si="30"/>
        <v>731.99705486004234</v>
      </c>
      <c r="F266" s="111">
        <f t="shared" si="33"/>
        <v>732</v>
      </c>
      <c r="G266" s="112">
        <f t="shared" ref="G266:G297" si="36">+C266-(C$7+F266*C$8)</f>
        <v>-1.3468519995512906E-2</v>
      </c>
      <c r="I266" s="111">
        <f t="shared" si="34"/>
        <v>-1.3468519995512906E-2</v>
      </c>
      <c r="M266" s="111">
        <f t="shared" si="35"/>
        <v>-1.3468519995512906E-2</v>
      </c>
      <c r="Q266" s="120">
        <f t="shared" si="31"/>
        <v>30196.838000000003</v>
      </c>
      <c r="R266" s="120"/>
      <c r="S266" s="120"/>
      <c r="T266" s="120"/>
    </row>
    <row r="267" spans="1:37" ht="12.95" customHeight="1" x14ac:dyDescent="0.2">
      <c r="A267" s="122" t="s">
        <v>128</v>
      </c>
      <c r="B267" s="113"/>
      <c r="C267" s="112">
        <v>45224.472000000002</v>
      </c>
      <c r="D267" s="112"/>
      <c r="E267" s="111">
        <f t="shared" si="30"/>
        <v>733.99437218778598</v>
      </c>
      <c r="F267" s="111">
        <f t="shared" si="33"/>
        <v>734</v>
      </c>
      <c r="G267" s="112">
        <f t="shared" si="36"/>
        <v>-2.5736739997228142E-2</v>
      </c>
      <c r="I267" s="111">
        <f t="shared" si="34"/>
        <v>-2.5736739997228142E-2</v>
      </c>
      <c r="M267" s="111">
        <f t="shared" si="35"/>
        <v>-2.5736739997228142E-2</v>
      </c>
      <c r="Q267" s="120">
        <f t="shared" si="31"/>
        <v>30205.972000000002</v>
      </c>
      <c r="R267" s="120"/>
      <c r="S267" s="120"/>
      <c r="T267" s="120"/>
    </row>
    <row r="268" spans="1:37" ht="12.95" customHeight="1" x14ac:dyDescent="0.2">
      <c r="A268" s="122" t="s">
        <v>128</v>
      </c>
      <c r="B268" s="113"/>
      <c r="C268" s="112">
        <v>45224.476999999999</v>
      </c>
      <c r="D268" s="112"/>
      <c r="E268" s="111">
        <f t="shared" si="30"/>
        <v>733.9954655298742</v>
      </c>
      <c r="F268" s="111">
        <f t="shared" si="33"/>
        <v>734</v>
      </c>
      <c r="G268" s="112">
        <f t="shared" si="36"/>
        <v>-2.0736739999847487E-2</v>
      </c>
      <c r="I268" s="111">
        <f t="shared" si="34"/>
        <v>-2.0736739999847487E-2</v>
      </c>
      <c r="M268" s="111">
        <f t="shared" si="35"/>
        <v>-2.0736739999847487E-2</v>
      </c>
      <c r="Q268" s="120">
        <f t="shared" si="31"/>
        <v>30205.976999999999</v>
      </c>
      <c r="R268" s="120"/>
      <c r="S268" s="120"/>
      <c r="T268" s="120"/>
      <c r="AF268" s="111" t="s">
        <v>97</v>
      </c>
      <c r="AK268" s="111" t="s">
        <v>96</v>
      </c>
    </row>
    <row r="269" spans="1:37" ht="12.95" customHeight="1" x14ac:dyDescent="0.2">
      <c r="A269" s="122" t="s">
        <v>129</v>
      </c>
      <c r="B269" s="113"/>
      <c r="C269" s="112">
        <v>45471.423999999999</v>
      </c>
      <c r="D269" s="112"/>
      <c r="E269" s="111">
        <f t="shared" si="30"/>
        <v>787.99497528840163</v>
      </c>
      <c r="F269" s="111">
        <f t="shared" si="33"/>
        <v>788</v>
      </c>
      <c r="G269" s="112">
        <f t="shared" si="36"/>
        <v>-2.2978680004598573E-2</v>
      </c>
      <c r="I269" s="111">
        <f t="shared" si="34"/>
        <v>-2.2978680004598573E-2</v>
      </c>
      <c r="M269" s="111">
        <f t="shared" si="35"/>
        <v>-2.2978680004598573E-2</v>
      </c>
      <c r="Q269" s="120">
        <f t="shared" si="31"/>
        <v>30452.923999999999</v>
      </c>
      <c r="R269" s="120"/>
      <c r="S269" s="120"/>
      <c r="T269" s="120"/>
      <c r="AF269" s="111" t="s">
        <v>97</v>
      </c>
      <c r="AG269" s="111">
        <v>10</v>
      </c>
      <c r="AI269" s="111" t="s">
        <v>106</v>
      </c>
      <c r="AK269" s="111" t="s">
        <v>105</v>
      </c>
    </row>
    <row r="270" spans="1:37" ht="12.95" customHeight="1" x14ac:dyDescent="0.2">
      <c r="A270" s="122" t="s">
        <v>93</v>
      </c>
      <c r="B270" s="113"/>
      <c r="C270" s="112">
        <v>45521.726000000002</v>
      </c>
      <c r="D270" s="112"/>
      <c r="E270" s="111">
        <f t="shared" si="30"/>
        <v>798.99443403814814</v>
      </c>
      <c r="F270" s="111">
        <f t="shared" si="33"/>
        <v>799</v>
      </c>
      <c r="G270" s="112">
        <f t="shared" si="36"/>
        <v>-2.5453889997152146E-2</v>
      </c>
      <c r="J270" s="111">
        <f>+G270</f>
        <v>-2.5453889997152146E-2</v>
      </c>
      <c r="Q270" s="120">
        <f t="shared" si="31"/>
        <v>30503.226000000002</v>
      </c>
      <c r="R270" s="120"/>
      <c r="S270" s="120"/>
      <c r="T270" s="120"/>
      <c r="AF270" s="111" t="s">
        <v>97</v>
      </c>
      <c r="AG270" s="111">
        <v>7</v>
      </c>
      <c r="AI270" s="111" t="s">
        <v>103</v>
      </c>
      <c r="AK270" s="111" t="s">
        <v>105</v>
      </c>
    </row>
    <row r="271" spans="1:37" ht="12.95" customHeight="1" x14ac:dyDescent="0.2">
      <c r="A271" s="122" t="s">
        <v>130</v>
      </c>
      <c r="B271" s="113"/>
      <c r="C271" s="112">
        <v>45535.463000000003</v>
      </c>
      <c r="D271" s="112"/>
      <c r="E271" s="111">
        <f t="shared" si="30"/>
        <v>801.99828209280338</v>
      </c>
      <c r="F271" s="111">
        <f t="shared" si="33"/>
        <v>802</v>
      </c>
      <c r="G271" s="112">
        <f t="shared" si="36"/>
        <v>-7.8562199996667914E-3</v>
      </c>
      <c r="I271" s="111">
        <f>G271</f>
        <v>-7.8562199996667914E-3</v>
      </c>
      <c r="M271" s="111">
        <f>G271</f>
        <v>-7.8562199996667914E-3</v>
      </c>
      <c r="Q271" s="120">
        <f t="shared" si="31"/>
        <v>30516.963000000003</v>
      </c>
      <c r="R271" s="120"/>
      <c r="S271" s="120"/>
      <c r="T271" s="120"/>
      <c r="AF271" s="111" t="s">
        <v>97</v>
      </c>
      <c r="AK271" s="111" t="s">
        <v>96</v>
      </c>
    </row>
    <row r="272" spans="1:37" ht="12.95" customHeight="1" x14ac:dyDescent="0.2">
      <c r="A272" s="122" t="s">
        <v>131</v>
      </c>
      <c r="B272" s="113"/>
      <c r="C272" s="112">
        <v>45576.597999999998</v>
      </c>
      <c r="D272" s="112"/>
      <c r="E272" s="111">
        <f t="shared" si="30"/>
        <v>810.99320745701812</v>
      </c>
      <c r="F272" s="111">
        <f t="shared" si="33"/>
        <v>811</v>
      </c>
      <c r="G272" s="112">
        <f t="shared" si="36"/>
        <v>-3.1063210000866093E-2</v>
      </c>
      <c r="I272" s="111">
        <f>G272</f>
        <v>-3.1063210000866093E-2</v>
      </c>
      <c r="Q272" s="120">
        <f t="shared" si="31"/>
        <v>30558.097999999998</v>
      </c>
      <c r="R272" s="120"/>
      <c r="S272" s="120"/>
      <c r="T272" s="120"/>
    </row>
    <row r="273" spans="1:37" ht="12.95" customHeight="1" x14ac:dyDescent="0.2">
      <c r="A273" s="122" t="s">
        <v>93</v>
      </c>
      <c r="B273" s="113"/>
      <c r="C273" s="112">
        <v>45608.614000000001</v>
      </c>
      <c r="D273" s="112"/>
      <c r="E273" s="111">
        <f t="shared" si="30"/>
        <v>817.99409551975702</v>
      </c>
      <c r="F273" s="111">
        <f t="shared" si="33"/>
        <v>818</v>
      </c>
      <c r="G273" s="112">
        <f t="shared" si="36"/>
        <v>-2.7001980000932235E-2</v>
      </c>
      <c r="J273" s="111">
        <f>+G273</f>
        <v>-2.7001980000932235E-2</v>
      </c>
      <c r="Q273" s="120">
        <f t="shared" si="31"/>
        <v>30590.114000000001</v>
      </c>
      <c r="R273" s="120"/>
      <c r="S273" s="120"/>
      <c r="T273" s="120"/>
      <c r="AF273" s="111" t="s">
        <v>97</v>
      </c>
      <c r="AG273" s="111">
        <v>11</v>
      </c>
      <c r="AI273" s="111" t="s">
        <v>135</v>
      </c>
      <c r="AK273" s="111" t="s">
        <v>105</v>
      </c>
    </row>
    <row r="274" spans="1:37" ht="12.95" customHeight="1" x14ac:dyDescent="0.2">
      <c r="A274" s="122" t="s">
        <v>93</v>
      </c>
      <c r="B274" s="113"/>
      <c r="C274" s="112">
        <v>45617.758000000002</v>
      </c>
      <c r="D274" s="112"/>
      <c r="E274" s="111">
        <f t="shared" si="30"/>
        <v>819.99359953167857</v>
      </c>
      <c r="F274" s="111">
        <f t="shared" si="33"/>
        <v>820</v>
      </c>
      <c r="G274" s="112">
        <f t="shared" si="36"/>
        <v>-2.9270200000610203E-2</v>
      </c>
      <c r="J274" s="111">
        <f>+G274</f>
        <v>-2.9270200000610203E-2</v>
      </c>
      <c r="Q274" s="120">
        <f t="shared" si="31"/>
        <v>30599.258000000002</v>
      </c>
      <c r="R274" s="120"/>
      <c r="S274" s="120"/>
      <c r="T274" s="120"/>
    </row>
    <row r="275" spans="1:37" ht="12.95" customHeight="1" x14ac:dyDescent="0.2">
      <c r="A275" s="97" t="s">
        <v>1246</v>
      </c>
      <c r="B275" s="136" t="s">
        <v>63</v>
      </c>
      <c r="C275" s="98">
        <v>45617.768400000001</v>
      </c>
      <c r="D275" s="99">
        <v>2E-3</v>
      </c>
      <c r="E275" s="111">
        <f t="shared" si="30"/>
        <v>819.99587368322307</v>
      </c>
      <c r="F275" s="111">
        <f t="shared" si="33"/>
        <v>820</v>
      </c>
      <c r="G275" s="112">
        <f t="shared" si="36"/>
        <v>-1.8870200001401827E-2</v>
      </c>
      <c r="K275" s="111">
        <f>G275</f>
        <v>-1.8870200001401827E-2</v>
      </c>
      <c r="O275" s="111">
        <f ca="1">+C$11+C$12*F275</f>
        <v>-3.0731934617985471E-2</v>
      </c>
      <c r="Q275" s="120">
        <f t="shared" si="31"/>
        <v>30599.268400000001</v>
      </c>
      <c r="R275" s="120"/>
      <c r="S275" s="120"/>
      <c r="T275" s="120"/>
    </row>
    <row r="276" spans="1:37" ht="12.95" customHeight="1" x14ac:dyDescent="0.2">
      <c r="A276" s="122" t="s">
        <v>132</v>
      </c>
      <c r="B276" s="113"/>
      <c r="C276" s="112">
        <v>45814.400999999998</v>
      </c>
      <c r="D276" s="112"/>
      <c r="E276" s="111">
        <f t="shared" si="30"/>
        <v>862.99321320362412</v>
      </c>
      <c r="F276" s="111">
        <f t="shared" si="33"/>
        <v>863</v>
      </c>
      <c r="G276" s="112">
        <f t="shared" si="36"/>
        <v>-3.1036930005939212E-2</v>
      </c>
      <c r="I276" s="111">
        <f>G276</f>
        <v>-3.1036930005939212E-2</v>
      </c>
      <c r="Q276" s="120">
        <f t="shared" si="31"/>
        <v>30795.900999999998</v>
      </c>
      <c r="R276" s="120"/>
      <c r="S276" s="120"/>
      <c r="T276" s="120"/>
      <c r="AF276" s="111" t="s">
        <v>97</v>
      </c>
      <c r="AG276" s="111">
        <v>7</v>
      </c>
      <c r="AI276" s="111" t="s">
        <v>103</v>
      </c>
      <c r="AK276" s="111" t="s">
        <v>105</v>
      </c>
    </row>
    <row r="277" spans="1:37" ht="12.95" customHeight="1" x14ac:dyDescent="0.2">
      <c r="A277" s="122" t="s">
        <v>133</v>
      </c>
      <c r="B277" s="113"/>
      <c r="C277" s="112">
        <v>45878.432999999997</v>
      </c>
      <c r="D277" s="112"/>
      <c r="E277" s="111">
        <f t="shared" ref="E277:E340" si="37">+(C277-C$7)/C$8</f>
        <v>876.99498932910035</v>
      </c>
      <c r="F277" s="111">
        <f t="shared" si="33"/>
        <v>877</v>
      </c>
      <c r="G277" s="112">
        <f t="shared" si="36"/>
        <v>-2.2914470006071497E-2</v>
      </c>
      <c r="I277" s="111">
        <f>G277</f>
        <v>-2.2914470006071497E-2</v>
      </c>
      <c r="M277" s="111">
        <f>G277</f>
        <v>-2.2914470006071497E-2</v>
      </c>
      <c r="Q277" s="120">
        <f t="shared" si="31"/>
        <v>30859.932999999997</v>
      </c>
      <c r="R277" s="120"/>
      <c r="S277" s="120"/>
      <c r="T277" s="120"/>
      <c r="AF277" s="111" t="s">
        <v>97</v>
      </c>
      <c r="AG277" s="111">
        <v>5</v>
      </c>
      <c r="AI277" s="111" t="s">
        <v>138</v>
      </c>
      <c r="AK277" s="111" t="s">
        <v>105</v>
      </c>
    </row>
    <row r="278" spans="1:37" ht="12.95" customHeight="1" x14ac:dyDescent="0.2">
      <c r="A278" s="122" t="s">
        <v>134</v>
      </c>
      <c r="B278" s="113"/>
      <c r="C278" s="112">
        <v>45919.587</v>
      </c>
      <c r="D278" s="112"/>
      <c r="E278" s="111">
        <f t="shared" si="37"/>
        <v>885.99406939325411</v>
      </c>
      <c r="F278" s="111">
        <f t="shared" si="33"/>
        <v>886</v>
      </c>
      <c r="G278" s="112">
        <f t="shared" si="36"/>
        <v>-2.712145999976201E-2</v>
      </c>
      <c r="I278" s="111">
        <f>G278</f>
        <v>-2.712145999976201E-2</v>
      </c>
      <c r="M278" s="111">
        <f>G278</f>
        <v>-2.712145999976201E-2</v>
      </c>
      <c r="Q278" s="120">
        <f t="shared" si="31"/>
        <v>30901.087</v>
      </c>
      <c r="R278" s="120"/>
      <c r="S278" s="120"/>
      <c r="T278" s="120"/>
      <c r="AF278" s="111" t="s">
        <v>97</v>
      </c>
      <c r="AG278" s="111">
        <v>9</v>
      </c>
      <c r="AI278" s="111" t="s">
        <v>106</v>
      </c>
      <c r="AK278" s="111" t="s">
        <v>105</v>
      </c>
    </row>
    <row r="279" spans="1:37" ht="12.95" customHeight="1" x14ac:dyDescent="0.2">
      <c r="A279" s="122" t="s">
        <v>132</v>
      </c>
      <c r="B279" s="113"/>
      <c r="C279" s="112">
        <v>45942.447</v>
      </c>
      <c r="D279" s="112"/>
      <c r="E279" s="111">
        <f t="shared" si="37"/>
        <v>890.99282942305797</v>
      </c>
      <c r="F279" s="111">
        <f t="shared" si="33"/>
        <v>891</v>
      </c>
      <c r="G279" s="112">
        <f t="shared" si="36"/>
        <v>-3.2792010002594907E-2</v>
      </c>
      <c r="I279" s="111">
        <f>G279</f>
        <v>-3.2792010002594907E-2</v>
      </c>
      <c r="Q279" s="120">
        <f t="shared" ref="Q279:Q342" si="38">+C279-15018.5</f>
        <v>30923.947</v>
      </c>
      <c r="R279" s="120"/>
      <c r="S279" s="120"/>
      <c r="T279" s="120"/>
      <c r="AF279" s="111" t="s">
        <v>97</v>
      </c>
      <c r="AK279" s="111" t="s">
        <v>96</v>
      </c>
    </row>
    <row r="280" spans="1:37" ht="12.95" customHeight="1" x14ac:dyDescent="0.2">
      <c r="A280" s="122" t="s">
        <v>93</v>
      </c>
      <c r="B280" s="113"/>
      <c r="C280" s="112">
        <v>45960.735999999997</v>
      </c>
      <c r="D280" s="112"/>
      <c r="E280" s="111">
        <f t="shared" si="37"/>
        <v>894.99205611531806</v>
      </c>
      <c r="F280" s="111">
        <f t="shared" si="33"/>
        <v>895</v>
      </c>
      <c r="G280" s="112">
        <f t="shared" si="36"/>
        <v>-3.6328450005385093E-2</v>
      </c>
      <c r="J280" s="111">
        <f>+G280</f>
        <v>-3.6328450005385093E-2</v>
      </c>
      <c r="Q280" s="120">
        <f t="shared" si="38"/>
        <v>30942.235999999997</v>
      </c>
      <c r="R280" s="120"/>
      <c r="S280" s="120"/>
      <c r="T280" s="120"/>
    </row>
    <row r="281" spans="1:37" ht="12.95" customHeight="1" x14ac:dyDescent="0.2">
      <c r="A281" s="122" t="s">
        <v>136</v>
      </c>
      <c r="B281" s="113"/>
      <c r="C281" s="112">
        <v>45974.466</v>
      </c>
      <c r="D281" s="112"/>
      <c r="E281" s="111">
        <f t="shared" si="37"/>
        <v>897.99437349104949</v>
      </c>
      <c r="F281" s="111">
        <f t="shared" si="33"/>
        <v>898</v>
      </c>
      <c r="G281" s="112">
        <f t="shared" si="36"/>
        <v>-2.5730780005687848E-2</v>
      </c>
      <c r="I281" s="111">
        <f>G281</f>
        <v>-2.5730780005687848E-2</v>
      </c>
      <c r="M281" s="111">
        <f>G281</f>
        <v>-2.5730780005687848E-2</v>
      </c>
      <c r="Q281" s="120">
        <f t="shared" si="38"/>
        <v>30955.966</v>
      </c>
      <c r="R281" s="120"/>
      <c r="S281" s="120"/>
      <c r="T281" s="120"/>
    </row>
    <row r="282" spans="1:37" ht="12.95" customHeight="1" x14ac:dyDescent="0.2">
      <c r="A282" s="122" t="s">
        <v>93</v>
      </c>
      <c r="B282" s="113"/>
      <c r="C282" s="112">
        <v>46239.677000000003</v>
      </c>
      <c r="D282" s="112"/>
      <c r="E282" s="111">
        <f t="shared" si="37"/>
        <v>955.9876432313946</v>
      </c>
      <c r="F282" s="111">
        <f t="shared" si="33"/>
        <v>956</v>
      </c>
      <c r="G282" s="112">
        <f t="shared" si="36"/>
        <v>-5.6509160000132397E-2</v>
      </c>
      <c r="J282" s="111">
        <f>+G282</f>
        <v>-5.6509160000132397E-2</v>
      </c>
      <c r="Q282" s="120">
        <f t="shared" si="38"/>
        <v>31221.177000000003</v>
      </c>
      <c r="R282" s="120"/>
      <c r="S282" s="120"/>
      <c r="T282" s="120"/>
    </row>
    <row r="283" spans="1:37" ht="12.95" customHeight="1" x14ac:dyDescent="0.2">
      <c r="A283" s="122" t="s">
        <v>93</v>
      </c>
      <c r="B283" s="113"/>
      <c r="C283" s="112">
        <v>46239.69</v>
      </c>
      <c r="D283" s="112"/>
      <c r="E283" s="111">
        <f t="shared" si="37"/>
        <v>955.99048592082511</v>
      </c>
      <c r="F283" s="111">
        <f t="shared" si="33"/>
        <v>956</v>
      </c>
      <c r="G283" s="112">
        <f t="shared" si="36"/>
        <v>-4.3509160001121927E-2</v>
      </c>
      <c r="J283" s="111">
        <f>+G283</f>
        <v>-4.3509160001121927E-2</v>
      </c>
      <c r="Q283" s="120">
        <f t="shared" si="38"/>
        <v>31221.190000000002</v>
      </c>
      <c r="R283" s="120"/>
      <c r="S283" s="120"/>
      <c r="T283" s="120"/>
      <c r="AF283" s="111" t="s">
        <v>97</v>
      </c>
      <c r="AG283" s="111">
        <v>7</v>
      </c>
      <c r="AI283" s="111" t="s">
        <v>103</v>
      </c>
      <c r="AK283" s="111" t="s">
        <v>105</v>
      </c>
    </row>
    <row r="284" spans="1:37" ht="12.95" customHeight="1" x14ac:dyDescent="0.2">
      <c r="A284" s="122" t="s">
        <v>137</v>
      </c>
      <c r="B284" s="113"/>
      <c r="C284" s="112">
        <v>46285.428</v>
      </c>
      <c r="D284" s="112"/>
      <c r="E284" s="111">
        <f t="shared" si="37"/>
        <v>965.99194201195155</v>
      </c>
      <c r="F284" s="111">
        <f t="shared" si="33"/>
        <v>966</v>
      </c>
      <c r="G284" s="112">
        <f t="shared" si="36"/>
        <v>-3.6850260003120638E-2</v>
      </c>
      <c r="I284" s="111">
        <f>G284</f>
        <v>-3.6850260003120638E-2</v>
      </c>
      <c r="M284" s="111">
        <f>G284</f>
        <v>-3.6850260003120638E-2</v>
      </c>
      <c r="Q284" s="120">
        <f t="shared" si="38"/>
        <v>31266.928</v>
      </c>
      <c r="R284" s="120"/>
      <c r="S284" s="120"/>
      <c r="T284" s="120"/>
      <c r="AF284" s="111" t="s">
        <v>97</v>
      </c>
      <c r="AG284" s="111">
        <v>10</v>
      </c>
      <c r="AI284" s="111" t="s">
        <v>106</v>
      </c>
      <c r="AK284" s="111" t="s">
        <v>105</v>
      </c>
    </row>
    <row r="285" spans="1:37" ht="12.95" customHeight="1" x14ac:dyDescent="0.2">
      <c r="A285" s="122" t="s">
        <v>139</v>
      </c>
      <c r="B285" s="113"/>
      <c r="C285" s="112">
        <v>46285.440000000002</v>
      </c>
      <c r="D285" s="112"/>
      <c r="E285" s="111">
        <f t="shared" si="37"/>
        <v>965.99456603296505</v>
      </c>
      <c r="F285" s="111">
        <f t="shared" si="33"/>
        <v>966</v>
      </c>
      <c r="G285" s="112">
        <f t="shared" si="36"/>
        <v>-2.4850260000675917E-2</v>
      </c>
      <c r="I285" s="111">
        <f>G285</f>
        <v>-2.4850260000675917E-2</v>
      </c>
      <c r="M285" s="111">
        <f>G285</f>
        <v>-2.4850260000675917E-2</v>
      </c>
      <c r="Q285" s="120">
        <f t="shared" si="38"/>
        <v>31266.940000000002</v>
      </c>
      <c r="R285" s="120"/>
      <c r="S285" s="120"/>
      <c r="T285" s="120"/>
      <c r="AF285" s="111" t="s">
        <v>97</v>
      </c>
      <c r="AG285" s="111">
        <v>9</v>
      </c>
      <c r="AI285" s="111" t="s">
        <v>103</v>
      </c>
      <c r="AK285" s="111" t="s">
        <v>105</v>
      </c>
    </row>
    <row r="286" spans="1:37" ht="12.95" customHeight="1" x14ac:dyDescent="0.2">
      <c r="A286" s="122" t="s">
        <v>139</v>
      </c>
      <c r="B286" s="113"/>
      <c r="C286" s="112">
        <v>46349.440000000002</v>
      </c>
      <c r="D286" s="112"/>
      <c r="E286" s="111">
        <f t="shared" si="37"/>
        <v>979.98934476907345</v>
      </c>
      <c r="F286" s="111">
        <f t="shared" si="33"/>
        <v>980</v>
      </c>
      <c r="G286" s="112">
        <f t="shared" si="36"/>
        <v>-4.8727800000051502E-2</v>
      </c>
      <c r="I286" s="111">
        <f>G286</f>
        <v>-4.8727800000051502E-2</v>
      </c>
      <c r="M286" s="111">
        <f>G286</f>
        <v>-4.8727800000051502E-2</v>
      </c>
      <c r="Q286" s="120">
        <f t="shared" si="38"/>
        <v>31330.940000000002</v>
      </c>
      <c r="R286" s="120"/>
      <c r="S286" s="120"/>
      <c r="T286" s="120"/>
      <c r="AF286" s="111" t="s">
        <v>97</v>
      </c>
      <c r="AG286" s="111">
        <v>6</v>
      </c>
      <c r="AI286" s="111" t="s">
        <v>103</v>
      </c>
      <c r="AK286" s="111" t="s">
        <v>105</v>
      </c>
    </row>
    <row r="287" spans="1:37" ht="12.95" customHeight="1" x14ac:dyDescent="0.2">
      <c r="A287" s="122" t="s">
        <v>140</v>
      </c>
      <c r="B287" s="113"/>
      <c r="C287" s="112">
        <v>46372.313999999998</v>
      </c>
      <c r="D287" s="112"/>
      <c r="E287" s="111">
        <f t="shared" si="37"/>
        <v>984.99116615672494</v>
      </c>
      <c r="F287" s="111">
        <f t="shared" si="33"/>
        <v>985</v>
      </c>
      <c r="G287" s="112">
        <f t="shared" si="36"/>
        <v>-4.0398350000032224E-2</v>
      </c>
      <c r="I287" s="111">
        <f>G287</f>
        <v>-4.0398350000032224E-2</v>
      </c>
      <c r="Q287" s="120">
        <f t="shared" si="38"/>
        <v>31353.813999999998</v>
      </c>
      <c r="R287" s="120"/>
      <c r="S287" s="120"/>
      <c r="T287" s="120"/>
    </row>
    <row r="288" spans="1:37" ht="12.95" customHeight="1" x14ac:dyDescent="0.2">
      <c r="A288" s="122" t="s">
        <v>93</v>
      </c>
      <c r="B288" s="113"/>
      <c r="C288" s="112">
        <v>46591.817999999999</v>
      </c>
      <c r="D288" s="112"/>
      <c r="E288" s="111">
        <f t="shared" si="37"/>
        <v>1032.989758526893</v>
      </c>
      <c r="F288" s="111">
        <f t="shared" si="33"/>
        <v>1033</v>
      </c>
      <c r="G288" s="112">
        <f t="shared" si="36"/>
        <v>-4.6835630004352424E-2</v>
      </c>
      <c r="J288" s="111">
        <f>+G288</f>
        <v>-4.6835630004352424E-2</v>
      </c>
      <c r="O288" s="111">
        <f t="shared" ref="O288:O319" ca="1" si="39">+C$11+C$12*F288</f>
        <v>-5.6932655703392093E-2</v>
      </c>
      <c r="Q288" s="120">
        <f t="shared" si="38"/>
        <v>31573.317999999999</v>
      </c>
      <c r="R288" s="120"/>
      <c r="S288" s="120"/>
      <c r="T288" s="120"/>
    </row>
    <row r="289" spans="1:37" ht="12.95" customHeight="1" x14ac:dyDescent="0.2">
      <c r="A289" s="122" t="s">
        <v>93</v>
      </c>
      <c r="B289" s="113"/>
      <c r="C289" s="112">
        <v>46623.817000000003</v>
      </c>
      <c r="D289" s="112"/>
      <c r="E289" s="111">
        <f t="shared" si="37"/>
        <v>1039.98692922653</v>
      </c>
      <c r="F289" s="111">
        <f t="shared" si="33"/>
        <v>1040</v>
      </c>
      <c r="G289" s="112">
        <f t="shared" si="36"/>
        <v>-5.9774399996967986E-2</v>
      </c>
      <c r="J289" s="111">
        <f>+G289</f>
        <v>-5.9774399996967986E-2</v>
      </c>
      <c r="O289" s="111">
        <f t="shared" ca="1" si="39"/>
        <v>-5.7793712264884334E-2</v>
      </c>
      <c r="Q289" s="120">
        <f t="shared" si="38"/>
        <v>31605.317000000003</v>
      </c>
      <c r="R289" s="120"/>
      <c r="S289" s="120"/>
      <c r="T289" s="120"/>
      <c r="AF289" s="111" t="s">
        <v>97</v>
      </c>
      <c r="AG289" s="111">
        <v>7</v>
      </c>
      <c r="AI289" s="111" t="s">
        <v>103</v>
      </c>
      <c r="AK289" s="111" t="s">
        <v>105</v>
      </c>
    </row>
    <row r="290" spans="1:37" ht="12.95" customHeight="1" x14ac:dyDescent="0.2">
      <c r="A290" s="97" t="s">
        <v>1246</v>
      </c>
      <c r="B290" s="136" t="s">
        <v>63</v>
      </c>
      <c r="C290" s="98">
        <v>46623.818299999999</v>
      </c>
      <c r="D290" s="99">
        <v>6.8999999999999997E-4</v>
      </c>
      <c r="E290" s="111">
        <f t="shared" si="37"/>
        <v>1039.9872134954724</v>
      </c>
      <c r="F290" s="111">
        <f t="shared" si="33"/>
        <v>1040</v>
      </c>
      <c r="G290" s="112">
        <f t="shared" si="36"/>
        <v>-5.8474400000704918E-2</v>
      </c>
      <c r="K290" s="111">
        <f>G290</f>
        <v>-5.8474400000704918E-2</v>
      </c>
      <c r="O290" s="111">
        <f t="shared" ca="1" si="39"/>
        <v>-5.7793712264884334E-2</v>
      </c>
      <c r="Q290" s="120">
        <f t="shared" si="38"/>
        <v>31605.318299999999</v>
      </c>
      <c r="R290" s="120"/>
      <c r="S290" s="120"/>
      <c r="T290" s="120"/>
    </row>
    <row r="291" spans="1:37" ht="12.95" customHeight="1" x14ac:dyDescent="0.2">
      <c r="A291" s="122" t="s">
        <v>93</v>
      </c>
      <c r="B291" s="113"/>
      <c r="C291" s="112">
        <v>46710.711000000003</v>
      </c>
      <c r="D291" s="112"/>
      <c r="E291" s="111">
        <f t="shared" si="37"/>
        <v>1058.9879027186457</v>
      </c>
      <c r="F291" s="111">
        <f t="shared" si="33"/>
        <v>1059</v>
      </c>
      <c r="G291" s="112">
        <f t="shared" si="36"/>
        <v>-5.5322489999525715E-2</v>
      </c>
      <c r="J291" s="111">
        <f>+G291</f>
        <v>-5.5322489999525715E-2</v>
      </c>
      <c r="O291" s="111">
        <f t="shared" ca="1" si="39"/>
        <v>-6.0130865788934673E-2</v>
      </c>
      <c r="Q291" s="120">
        <f t="shared" si="38"/>
        <v>31692.211000000003</v>
      </c>
      <c r="R291" s="120"/>
      <c r="S291" s="120"/>
      <c r="T291" s="120"/>
    </row>
    <row r="292" spans="1:37" ht="12.95" customHeight="1" x14ac:dyDescent="0.2">
      <c r="A292" s="97" t="s">
        <v>1246</v>
      </c>
      <c r="B292" s="136" t="s">
        <v>63</v>
      </c>
      <c r="C292" s="98">
        <v>46710.711020000002</v>
      </c>
      <c r="D292" s="99">
        <v>9.7999999999999997E-4</v>
      </c>
      <c r="E292" s="111">
        <f t="shared" si="37"/>
        <v>1058.987907092014</v>
      </c>
      <c r="F292" s="111">
        <f t="shared" si="33"/>
        <v>1059</v>
      </c>
      <c r="G292" s="112">
        <f t="shared" si="36"/>
        <v>-5.5302490000030957E-2</v>
      </c>
      <c r="K292" s="111">
        <f>G292</f>
        <v>-5.5302490000030957E-2</v>
      </c>
      <c r="O292" s="111">
        <f t="shared" ca="1" si="39"/>
        <v>-6.0130865788934673E-2</v>
      </c>
      <c r="Q292" s="120">
        <f t="shared" si="38"/>
        <v>31692.211020000002</v>
      </c>
      <c r="R292" s="120"/>
      <c r="S292" s="120"/>
      <c r="T292" s="120"/>
    </row>
    <row r="293" spans="1:37" ht="12.95" customHeight="1" x14ac:dyDescent="0.2">
      <c r="A293" s="122" t="s">
        <v>141</v>
      </c>
      <c r="B293" s="113"/>
      <c r="C293" s="112">
        <v>46747.296000000002</v>
      </c>
      <c r="D293" s="112"/>
      <c r="E293" s="111">
        <f t="shared" si="37"/>
        <v>1066.9878867820912</v>
      </c>
      <c r="F293" s="111">
        <f t="shared" si="33"/>
        <v>1067</v>
      </c>
      <c r="G293" s="112">
        <f t="shared" si="36"/>
        <v>-5.5395370000042021E-2</v>
      </c>
      <c r="I293" s="111">
        <f>G293</f>
        <v>-5.5395370000042021E-2</v>
      </c>
      <c r="M293" s="111">
        <f>G293</f>
        <v>-5.5395370000042021E-2</v>
      </c>
      <c r="O293" s="111">
        <f t="shared" ca="1" si="39"/>
        <v>-6.1114930430640091E-2</v>
      </c>
      <c r="Q293" s="120">
        <f t="shared" si="38"/>
        <v>31728.796000000002</v>
      </c>
      <c r="R293" s="120"/>
      <c r="S293" s="120"/>
      <c r="T293" s="120"/>
    </row>
    <row r="294" spans="1:37" ht="12.95" customHeight="1" x14ac:dyDescent="0.2">
      <c r="A294" s="122" t="s">
        <v>141</v>
      </c>
      <c r="B294" s="113"/>
      <c r="C294" s="112">
        <v>46747.311000000002</v>
      </c>
      <c r="D294" s="112"/>
      <c r="E294" s="111">
        <f t="shared" si="37"/>
        <v>1066.9911668083575</v>
      </c>
      <c r="F294" s="111">
        <f t="shared" si="33"/>
        <v>1067</v>
      </c>
      <c r="G294" s="112">
        <f t="shared" si="36"/>
        <v>-4.0395370000624098E-2</v>
      </c>
      <c r="I294" s="111">
        <f>G294</f>
        <v>-4.0395370000624098E-2</v>
      </c>
      <c r="M294" s="111">
        <f>G294</f>
        <v>-4.0395370000624098E-2</v>
      </c>
      <c r="O294" s="111">
        <f t="shared" ca="1" si="39"/>
        <v>-6.1114930430640091E-2</v>
      </c>
      <c r="Q294" s="120">
        <f t="shared" si="38"/>
        <v>31728.811000000002</v>
      </c>
      <c r="R294" s="120"/>
      <c r="S294" s="120"/>
      <c r="T294" s="120"/>
      <c r="AF294" s="111" t="s">
        <v>97</v>
      </c>
      <c r="AG294" s="111">
        <v>15</v>
      </c>
      <c r="AI294" s="111" t="s">
        <v>106</v>
      </c>
      <c r="AK294" s="111" t="s">
        <v>105</v>
      </c>
    </row>
    <row r="295" spans="1:37" ht="12.95" customHeight="1" x14ac:dyDescent="0.2">
      <c r="A295" s="122" t="s">
        <v>142</v>
      </c>
      <c r="B295" s="113"/>
      <c r="C295" s="112">
        <v>46861.614000000001</v>
      </c>
      <c r="D295" s="112"/>
      <c r="E295" s="111">
        <f t="shared" si="37"/>
        <v>1091.9856229626293</v>
      </c>
      <c r="F295" s="111">
        <f t="shared" si="33"/>
        <v>1092</v>
      </c>
      <c r="G295" s="112">
        <f t="shared" si="36"/>
        <v>-6.5748120003263466E-2</v>
      </c>
      <c r="I295" s="111">
        <f>G295</f>
        <v>-6.5748120003263466E-2</v>
      </c>
      <c r="M295" s="111">
        <f>G295</f>
        <v>-6.5748120003263466E-2</v>
      </c>
      <c r="O295" s="111">
        <f t="shared" ca="1" si="39"/>
        <v>-6.4190132435969521E-2</v>
      </c>
      <c r="Q295" s="120">
        <f t="shared" si="38"/>
        <v>31843.114000000001</v>
      </c>
      <c r="R295" s="120"/>
      <c r="S295" s="120"/>
      <c r="T295" s="120"/>
    </row>
    <row r="296" spans="1:37" ht="12.95" customHeight="1" x14ac:dyDescent="0.2">
      <c r="A296" s="122" t="s">
        <v>143</v>
      </c>
      <c r="B296" s="113"/>
      <c r="C296" s="112">
        <v>46948.482000000004</v>
      </c>
      <c r="D296" s="112"/>
      <c r="E296" s="111">
        <f t="shared" si="37"/>
        <v>1110.9809110758838</v>
      </c>
      <c r="F296" s="111">
        <f t="shared" si="33"/>
        <v>1111</v>
      </c>
      <c r="G296" s="112">
        <f t="shared" si="36"/>
        <v>-8.7296209996566176E-2</v>
      </c>
      <c r="I296" s="111">
        <f>G296</f>
        <v>-8.7296209996566176E-2</v>
      </c>
      <c r="M296" s="111">
        <f>G296</f>
        <v>-8.7296209996566176E-2</v>
      </c>
      <c r="O296" s="111">
        <f t="shared" ca="1" si="39"/>
        <v>-6.6527285960019861E-2</v>
      </c>
      <c r="Q296" s="120">
        <f t="shared" si="38"/>
        <v>31929.982000000004</v>
      </c>
      <c r="R296" s="120"/>
      <c r="S296" s="120"/>
      <c r="T296" s="120"/>
    </row>
    <row r="297" spans="1:37" ht="12.95" customHeight="1" x14ac:dyDescent="0.2">
      <c r="A297" s="122" t="s">
        <v>93</v>
      </c>
      <c r="B297" s="113"/>
      <c r="C297" s="112">
        <v>47085.701999999997</v>
      </c>
      <c r="D297" s="112"/>
      <c r="E297" s="111">
        <f t="shared" si="37"/>
        <v>1140.98659135977</v>
      </c>
      <c r="F297" s="111">
        <f t="shared" si="33"/>
        <v>1141</v>
      </c>
      <c r="G297" s="112">
        <f t="shared" si="36"/>
        <v>-6.1319510008615907E-2</v>
      </c>
      <c r="J297" s="111">
        <f>+G297</f>
        <v>-6.1319510008615907E-2</v>
      </c>
      <c r="O297" s="111">
        <f t="shared" ca="1" si="39"/>
        <v>-7.0217528366415149E-2</v>
      </c>
      <c r="Q297" s="120">
        <f t="shared" si="38"/>
        <v>32067.201999999997</v>
      </c>
      <c r="R297" s="120"/>
      <c r="S297" s="120"/>
      <c r="T297" s="120"/>
      <c r="AF297" s="111" t="s">
        <v>97</v>
      </c>
      <c r="AG297" s="111">
        <v>9</v>
      </c>
      <c r="AI297" s="111" t="s">
        <v>106</v>
      </c>
      <c r="AK297" s="111" t="s">
        <v>105</v>
      </c>
    </row>
    <row r="298" spans="1:37" ht="12.95" customHeight="1" x14ac:dyDescent="0.2">
      <c r="A298" s="97" t="s">
        <v>1246</v>
      </c>
      <c r="B298" s="136" t="s">
        <v>63</v>
      </c>
      <c r="C298" s="98">
        <v>47085.702299999997</v>
      </c>
      <c r="D298" s="99">
        <v>1.2999999999999999E-3</v>
      </c>
      <c r="E298" s="111">
        <f t="shared" si="37"/>
        <v>1140.9866569602952</v>
      </c>
      <c r="F298" s="111">
        <f t="shared" si="33"/>
        <v>1141</v>
      </c>
      <c r="G298" s="112">
        <f t="shared" ref="G298:G314" si="40">+C298-(C$7+F298*C$8)</f>
        <v>-6.1019510008918587E-2</v>
      </c>
      <c r="K298" s="111">
        <f>G298</f>
        <v>-6.1019510008918587E-2</v>
      </c>
      <c r="O298" s="111">
        <f t="shared" ca="1" si="39"/>
        <v>-7.0217528366415149E-2</v>
      </c>
      <c r="Q298" s="120">
        <f t="shared" si="38"/>
        <v>32067.202299999997</v>
      </c>
      <c r="R298" s="120"/>
      <c r="S298" s="120"/>
      <c r="T298" s="120"/>
      <c r="AF298" s="111" t="s">
        <v>97</v>
      </c>
      <c r="AG298" s="111">
        <v>10</v>
      </c>
      <c r="AI298" s="111" t="s">
        <v>106</v>
      </c>
      <c r="AK298" s="111" t="s">
        <v>105</v>
      </c>
    </row>
    <row r="299" spans="1:37" ht="12.95" customHeight="1" x14ac:dyDescent="0.2">
      <c r="A299" s="122" t="s">
        <v>93</v>
      </c>
      <c r="B299" s="113"/>
      <c r="C299" s="112">
        <v>47428.694000000003</v>
      </c>
      <c r="D299" s="112"/>
      <c r="E299" s="111">
        <f t="shared" si="37"/>
        <v>1215.9881093012602</v>
      </c>
      <c r="F299" s="111">
        <f t="shared" si="33"/>
        <v>1216</v>
      </c>
      <c r="G299" s="112">
        <f t="shared" si="40"/>
        <v>-5.4377759995986708E-2</v>
      </c>
      <c r="J299" s="111">
        <f>+G299</f>
        <v>-5.4377759995986708E-2</v>
      </c>
      <c r="O299" s="111">
        <f t="shared" ca="1" si="39"/>
        <v>-7.9443134382403413E-2</v>
      </c>
      <c r="Q299" s="120">
        <f t="shared" si="38"/>
        <v>32410.194000000003</v>
      </c>
      <c r="R299" s="120"/>
      <c r="S299" s="120"/>
      <c r="T299" s="120"/>
    </row>
    <row r="300" spans="1:37" ht="12.95" customHeight="1" x14ac:dyDescent="0.2">
      <c r="A300" s="122" t="s">
        <v>144</v>
      </c>
      <c r="B300" s="113"/>
      <c r="C300" s="112">
        <v>47698.487000000001</v>
      </c>
      <c r="D300" s="112"/>
      <c r="E300" s="111">
        <f t="shared" si="37"/>
        <v>1274.9833177317423</v>
      </c>
      <c r="F300" s="111">
        <f t="shared" si="33"/>
        <v>1275</v>
      </c>
      <c r="G300" s="112">
        <f t="shared" si="40"/>
        <v>-7.6290249999146909E-2</v>
      </c>
      <c r="I300" s="111">
        <f>G300</f>
        <v>-7.6290249999146909E-2</v>
      </c>
      <c r="M300" s="111">
        <f>G300</f>
        <v>-7.6290249999146909E-2</v>
      </c>
      <c r="O300" s="111">
        <f t="shared" ca="1" si="39"/>
        <v>-8.6700611114980841E-2</v>
      </c>
      <c r="Q300" s="120">
        <f t="shared" si="38"/>
        <v>32679.987000000001</v>
      </c>
      <c r="R300" s="120"/>
      <c r="S300" s="120"/>
      <c r="T300" s="120"/>
      <c r="AF300" s="111" t="s">
        <v>97</v>
      </c>
      <c r="AG300" s="111">
        <v>9</v>
      </c>
      <c r="AI300" s="111" t="s">
        <v>103</v>
      </c>
      <c r="AK300" s="111" t="s">
        <v>105</v>
      </c>
    </row>
    <row r="301" spans="1:37" ht="12.95" customHeight="1" x14ac:dyDescent="0.2">
      <c r="A301" s="122" t="s">
        <v>93</v>
      </c>
      <c r="B301" s="113"/>
      <c r="C301" s="112">
        <v>47707.642999999996</v>
      </c>
      <c r="D301" s="112"/>
      <c r="E301" s="111">
        <f t="shared" si="37"/>
        <v>1276.9854457646759</v>
      </c>
      <c r="F301" s="111">
        <f t="shared" si="33"/>
        <v>1277</v>
      </c>
      <c r="G301" s="112">
        <f t="shared" si="40"/>
        <v>-6.6558470003656112E-2</v>
      </c>
      <c r="J301" s="111">
        <f>+G301</f>
        <v>-6.6558470003656112E-2</v>
      </c>
      <c r="O301" s="111">
        <f t="shared" ca="1" si="39"/>
        <v>-8.6946627275407196E-2</v>
      </c>
      <c r="Q301" s="120">
        <f t="shared" si="38"/>
        <v>32689.142999999996</v>
      </c>
      <c r="R301" s="120"/>
      <c r="S301" s="120"/>
      <c r="T301" s="120"/>
      <c r="AF301" s="111" t="s">
        <v>97</v>
      </c>
      <c r="AG301" s="111">
        <v>10</v>
      </c>
      <c r="AI301" s="111" t="s">
        <v>106</v>
      </c>
      <c r="AK301" s="111" t="s">
        <v>105</v>
      </c>
    </row>
    <row r="302" spans="1:37" ht="12.95" customHeight="1" x14ac:dyDescent="0.2">
      <c r="A302" s="122" t="s">
        <v>93</v>
      </c>
      <c r="B302" s="113"/>
      <c r="C302" s="112">
        <v>47716.781999999999</v>
      </c>
      <c r="D302" s="112"/>
      <c r="E302" s="111">
        <f t="shared" si="37"/>
        <v>1278.9838564345091</v>
      </c>
      <c r="F302" s="111">
        <f t="shared" si="33"/>
        <v>1279</v>
      </c>
      <c r="G302" s="112">
        <f t="shared" si="40"/>
        <v>-7.3826690000714734E-2</v>
      </c>
      <c r="J302" s="111">
        <f>+G302</f>
        <v>-7.3826690000714734E-2</v>
      </c>
      <c r="O302" s="111">
        <f t="shared" ca="1" si="39"/>
        <v>-8.719264343583355E-2</v>
      </c>
      <c r="Q302" s="120">
        <f t="shared" si="38"/>
        <v>32698.281999999999</v>
      </c>
      <c r="R302" s="120"/>
      <c r="S302" s="120"/>
      <c r="T302" s="120"/>
    </row>
    <row r="303" spans="1:37" ht="12.95" customHeight="1" x14ac:dyDescent="0.2">
      <c r="A303" s="76" t="s">
        <v>1083</v>
      </c>
      <c r="B303" s="77" t="s">
        <v>159</v>
      </c>
      <c r="C303" s="76">
        <v>47762.514000000003</v>
      </c>
      <c r="D303" s="76" t="s">
        <v>264</v>
      </c>
      <c r="E303" s="111">
        <f t="shared" si="37"/>
        <v>1288.9840005151304</v>
      </c>
      <c r="F303" s="111">
        <f t="shared" ref="F303:F361" si="41">ROUND(2*E303,0)/2</f>
        <v>1289</v>
      </c>
      <c r="G303" s="112">
        <f t="shared" si="40"/>
        <v>-7.3167789996659849E-2</v>
      </c>
      <c r="I303" s="111">
        <f>G303</f>
        <v>-7.3167789996659849E-2</v>
      </c>
      <c r="O303" s="111">
        <f t="shared" ca="1" si="39"/>
        <v>-8.8422724237965294E-2</v>
      </c>
      <c r="Q303" s="120">
        <f t="shared" si="38"/>
        <v>32744.014000000003</v>
      </c>
      <c r="R303" s="120"/>
      <c r="S303" s="120"/>
      <c r="T303" s="120"/>
      <c r="AF303" s="111" t="s">
        <v>97</v>
      </c>
      <c r="AG303" s="111">
        <v>10</v>
      </c>
      <c r="AI303" s="111" t="s">
        <v>106</v>
      </c>
      <c r="AK303" s="111" t="s">
        <v>105</v>
      </c>
    </row>
    <row r="304" spans="1:37" ht="12.95" customHeight="1" x14ac:dyDescent="0.2">
      <c r="A304" s="122" t="s">
        <v>93</v>
      </c>
      <c r="B304" s="113"/>
      <c r="C304" s="112">
        <v>47803.652000000002</v>
      </c>
      <c r="D304" s="112"/>
      <c r="E304" s="111">
        <f t="shared" si="37"/>
        <v>1297.9795818845994</v>
      </c>
      <c r="F304" s="111">
        <f t="shared" si="41"/>
        <v>1298</v>
      </c>
      <c r="G304" s="112">
        <f t="shared" si="40"/>
        <v>-9.3374780000885949E-2</v>
      </c>
      <c r="J304" s="111">
        <f>+G304</f>
        <v>-9.3374780000885949E-2</v>
      </c>
      <c r="O304" s="111">
        <f t="shared" ca="1" si="39"/>
        <v>-8.9529796959883889E-2</v>
      </c>
      <c r="Q304" s="120">
        <f t="shared" si="38"/>
        <v>32785.152000000002</v>
      </c>
      <c r="R304" s="120"/>
      <c r="S304" s="120"/>
      <c r="T304" s="120"/>
      <c r="U304" s="11">
        <v>-0.6856077800039202</v>
      </c>
      <c r="AG304" s="111">
        <v>8</v>
      </c>
      <c r="AI304" s="111" t="s">
        <v>103</v>
      </c>
      <c r="AK304" s="111" t="s">
        <v>105</v>
      </c>
    </row>
    <row r="305" spans="1:37" ht="12.95" customHeight="1" x14ac:dyDescent="0.2">
      <c r="A305" s="122" t="s">
        <v>145</v>
      </c>
      <c r="B305" s="113"/>
      <c r="C305" s="112">
        <v>47817.375999999997</v>
      </c>
      <c r="D305" s="112"/>
      <c r="E305" s="111">
        <f t="shared" si="37"/>
        <v>1300.9805872498225</v>
      </c>
      <c r="F305" s="111">
        <f t="shared" si="41"/>
        <v>1301</v>
      </c>
      <c r="G305" s="112">
        <f t="shared" si="40"/>
        <v>-8.8777110002411064E-2</v>
      </c>
      <c r="I305" s="111">
        <f>G305</f>
        <v>-8.8777110002411064E-2</v>
      </c>
      <c r="M305" s="111">
        <f>G305</f>
        <v>-8.8777110002411064E-2</v>
      </c>
      <c r="O305" s="111">
        <f t="shared" ca="1" si="39"/>
        <v>-8.9898821200523421E-2</v>
      </c>
      <c r="Q305" s="120">
        <f t="shared" si="38"/>
        <v>32798.875999999997</v>
      </c>
      <c r="R305" s="120"/>
      <c r="S305" s="120"/>
      <c r="T305" s="120"/>
      <c r="AF305" s="111" t="s">
        <v>97</v>
      </c>
      <c r="AK305" s="111" t="s">
        <v>96</v>
      </c>
    </row>
    <row r="306" spans="1:37" ht="12.95" customHeight="1" x14ac:dyDescent="0.2">
      <c r="A306" s="76" t="s">
        <v>1083</v>
      </c>
      <c r="B306" s="77" t="s">
        <v>159</v>
      </c>
      <c r="C306" s="76">
        <v>47817.387000000002</v>
      </c>
      <c r="D306" s="76" t="s">
        <v>264</v>
      </c>
      <c r="E306" s="111">
        <f t="shared" si="37"/>
        <v>1300.982992602419</v>
      </c>
      <c r="F306" s="111">
        <f t="shared" si="41"/>
        <v>1301</v>
      </c>
      <c r="G306" s="112">
        <f t="shared" si="40"/>
        <v>-7.777710999653209E-2</v>
      </c>
      <c r="I306" s="111">
        <f>G306</f>
        <v>-7.777710999653209E-2</v>
      </c>
      <c r="O306" s="111">
        <f t="shared" ca="1" si="39"/>
        <v>-8.9898821200523421E-2</v>
      </c>
      <c r="Q306" s="120">
        <f t="shared" si="38"/>
        <v>32798.887000000002</v>
      </c>
      <c r="R306" s="120"/>
      <c r="S306" s="120"/>
      <c r="T306" s="120"/>
      <c r="U306" s="11">
        <v>-0.55127833000005921</v>
      </c>
      <c r="AG306" s="111">
        <v>12</v>
      </c>
      <c r="AI306" s="111" t="s">
        <v>106</v>
      </c>
      <c r="AK306" s="111" t="s">
        <v>105</v>
      </c>
    </row>
    <row r="307" spans="1:37" ht="12.95" customHeight="1" x14ac:dyDescent="0.2">
      <c r="A307" s="122" t="s">
        <v>93</v>
      </c>
      <c r="B307" s="113"/>
      <c r="C307" s="112">
        <v>47835.641000000003</v>
      </c>
      <c r="D307" s="112"/>
      <c r="E307" s="111">
        <f t="shared" si="37"/>
        <v>1304.9745659000587</v>
      </c>
      <c r="F307" s="111">
        <f t="shared" si="41"/>
        <v>1305</v>
      </c>
      <c r="G307" s="112">
        <f t="shared" si="40"/>
        <v>-0.11631354999553878</v>
      </c>
      <c r="J307" s="111">
        <f>+G307</f>
        <v>-0.11631354999553878</v>
      </c>
      <c r="O307" s="111">
        <f t="shared" ca="1" si="39"/>
        <v>-9.039085352137613E-2</v>
      </c>
      <c r="Q307" s="120">
        <f t="shared" si="38"/>
        <v>32817.141000000003</v>
      </c>
      <c r="R307" s="120"/>
      <c r="S307" s="120"/>
      <c r="T307" s="120"/>
      <c r="AF307" s="111" t="s">
        <v>97</v>
      </c>
      <c r="AK307" s="111" t="s">
        <v>96</v>
      </c>
    </row>
    <row r="308" spans="1:37" ht="12.95" customHeight="1" x14ac:dyDescent="0.2">
      <c r="A308" s="122" t="s">
        <v>146</v>
      </c>
      <c r="B308" s="113"/>
      <c r="C308" s="112">
        <v>48041.462</v>
      </c>
      <c r="D308" s="112"/>
      <c r="E308" s="111">
        <f t="shared" si="37"/>
        <v>1349.9811183101292</v>
      </c>
      <c r="F308" s="111">
        <f t="shared" si="41"/>
        <v>1350</v>
      </c>
      <c r="G308" s="112">
        <f t="shared" si="40"/>
        <v>-8.6348500000895001E-2</v>
      </c>
      <c r="I308" s="111">
        <f>G308</f>
        <v>-8.6348500000895001E-2</v>
      </c>
      <c r="M308" s="111">
        <f>G308</f>
        <v>-8.6348500000895001E-2</v>
      </c>
      <c r="O308" s="111">
        <f t="shared" ca="1" si="39"/>
        <v>-9.5926217130969077E-2</v>
      </c>
      <c r="Q308" s="120">
        <f t="shared" si="38"/>
        <v>33022.962</v>
      </c>
      <c r="R308" s="120"/>
      <c r="S308" s="120"/>
      <c r="T308" s="120"/>
      <c r="AF308" s="111" t="s">
        <v>97</v>
      </c>
      <c r="AG308" s="111">
        <v>12</v>
      </c>
      <c r="AI308" s="111" t="s">
        <v>106</v>
      </c>
      <c r="AK308" s="111" t="s">
        <v>105</v>
      </c>
    </row>
    <row r="309" spans="1:37" ht="12.95" customHeight="1" x14ac:dyDescent="0.2">
      <c r="A309" s="122" t="s">
        <v>147</v>
      </c>
      <c r="B309" s="113"/>
      <c r="C309" s="112">
        <v>48448.46</v>
      </c>
      <c r="D309" s="112">
        <v>4.0000000000000001E-3</v>
      </c>
      <c r="E309" s="111">
        <f t="shared" si="37"/>
        <v>1438.978726998233</v>
      </c>
      <c r="F309" s="111">
        <f t="shared" si="41"/>
        <v>1439</v>
      </c>
      <c r="G309" s="112">
        <f t="shared" si="40"/>
        <v>-9.7284290000970941E-2</v>
      </c>
      <c r="I309" s="111">
        <f>G309</f>
        <v>-9.7284290000970941E-2</v>
      </c>
      <c r="M309" s="111">
        <f>G309</f>
        <v>-9.7284290000970941E-2</v>
      </c>
      <c r="O309" s="111">
        <f t="shared" ca="1" si="39"/>
        <v>-0.10687393626994179</v>
      </c>
      <c r="Q309" s="120">
        <f t="shared" si="38"/>
        <v>33429.96</v>
      </c>
      <c r="R309" s="120"/>
      <c r="S309" s="120"/>
      <c r="T309" s="120"/>
      <c r="AF309" s="111" t="s">
        <v>97</v>
      </c>
      <c r="AG309" s="111">
        <v>10</v>
      </c>
      <c r="AI309" s="111" t="s">
        <v>106</v>
      </c>
      <c r="AK309" s="111" t="s">
        <v>105</v>
      </c>
    </row>
    <row r="310" spans="1:37" ht="12.95" customHeight="1" x14ac:dyDescent="0.2">
      <c r="A310" s="122" t="s">
        <v>93</v>
      </c>
      <c r="B310" s="113"/>
      <c r="C310" s="112">
        <v>48754.838000000003</v>
      </c>
      <c r="D310" s="112"/>
      <c r="E310" s="111">
        <f t="shared" si="37"/>
        <v>1505.9739194921624</v>
      </c>
      <c r="F310" s="111">
        <f t="shared" si="41"/>
        <v>1506</v>
      </c>
      <c r="G310" s="112">
        <f t="shared" si="40"/>
        <v>-0.11926965999737149</v>
      </c>
      <c r="J310" s="111">
        <f>+G310</f>
        <v>-0.11926965999737149</v>
      </c>
      <c r="O310" s="111">
        <f t="shared" ca="1" si="39"/>
        <v>-0.11511547764422464</v>
      </c>
      <c r="Q310" s="120">
        <f t="shared" si="38"/>
        <v>33736.338000000003</v>
      </c>
      <c r="R310" s="120"/>
      <c r="S310" s="120"/>
      <c r="T310" s="120"/>
      <c r="AF310" s="111" t="s">
        <v>97</v>
      </c>
      <c r="AK310" s="111" t="s">
        <v>96</v>
      </c>
    </row>
    <row r="311" spans="1:37" ht="12.95" customHeight="1" x14ac:dyDescent="0.2">
      <c r="A311" s="122" t="s">
        <v>148</v>
      </c>
      <c r="B311" s="113"/>
      <c r="C311" s="112">
        <v>48823.427000000003</v>
      </c>
      <c r="D311" s="112">
        <v>0.01</v>
      </c>
      <c r="E311" s="111">
        <f t="shared" si="37"/>
        <v>1520.9721675973333</v>
      </c>
      <c r="F311" s="111">
        <f t="shared" si="41"/>
        <v>1521</v>
      </c>
      <c r="G311" s="112">
        <f t="shared" si="40"/>
        <v>-0.12728131000039866</v>
      </c>
      <c r="I311" s="111">
        <f>G311</f>
        <v>-0.12728131000039866</v>
      </c>
      <c r="O311" s="111">
        <f t="shared" ca="1" si="39"/>
        <v>-0.11696059884742227</v>
      </c>
      <c r="Q311" s="120">
        <f t="shared" si="38"/>
        <v>33804.927000000003</v>
      </c>
      <c r="R311" s="120"/>
      <c r="S311" s="120"/>
      <c r="T311" s="120"/>
      <c r="AF311" s="111" t="s">
        <v>97</v>
      </c>
      <c r="AG311" s="111">
        <v>10</v>
      </c>
      <c r="AI311" s="111" t="s">
        <v>106</v>
      </c>
      <c r="AK311" s="111" t="s">
        <v>105</v>
      </c>
    </row>
    <row r="312" spans="1:37" ht="12.95" customHeight="1" x14ac:dyDescent="0.2">
      <c r="A312" s="122" t="s">
        <v>149</v>
      </c>
      <c r="B312" s="113"/>
      <c r="C312" s="112">
        <v>48823.444000000003</v>
      </c>
      <c r="D312" s="112">
        <v>4.0000000000000001E-3</v>
      </c>
      <c r="E312" s="111">
        <f t="shared" si="37"/>
        <v>1520.975884960435</v>
      </c>
      <c r="F312" s="111">
        <f t="shared" si="41"/>
        <v>1521</v>
      </c>
      <c r="G312" s="112">
        <f t="shared" si="40"/>
        <v>-0.11028131000057328</v>
      </c>
      <c r="I312" s="111">
        <f>G312</f>
        <v>-0.11028131000057328</v>
      </c>
      <c r="O312" s="111">
        <f t="shared" ca="1" si="39"/>
        <v>-0.11696059884742227</v>
      </c>
      <c r="Q312" s="120">
        <f t="shared" si="38"/>
        <v>33804.944000000003</v>
      </c>
      <c r="R312" s="120"/>
      <c r="S312" s="120"/>
      <c r="T312" s="120"/>
    </row>
    <row r="313" spans="1:37" ht="12.95" customHeight="1" x14ac:dyDescent="0.2">
      <c r="A313" s="122" t="s">
        <v>93</v>
      </c>
      <c r="B313" s="113"/>
      <c r="C313" s="112">
        <v>48896.629000000001</v>
      </c>
      <c r="D313" s="112"/>
      <c r="E313" s="111">
        <f t="shared" si="37"/>
        <v>1536.9791331135921</v>
      </c>
      <c r="F313" s="111">
        <f t="shared" si="41"/>
        <v>1537</v>
      </c>
      <c r="G313" s="112">
        <f t="shared" si="40"/>
        <v>-9.5427070002187975E-2</v>
      </c>
      <c r="J313" s="111">
        <f>+G313</f>
        <v>-9.5427070002187975E-2</v>
      </c>
      <c r="O313" s="111">
        <f t="shared" ca="1" si="39"/>
        <v>-0.11892872813083311</v>
      </c>
      <c r="Q313" s="120">
        <f t="shared" si="38"/>
        <v>33878.129000000001</v>
      </c>
      <c r="R313" s="120"/>
      <c r="S313" s="120"/>
      <c r="T313" s="120"/>
    </row>
    <row r="314" spans="1:37" ht="12.95" customHeight="1" x14ac:dyDescent="0.2">
      <c r="A314" s="122" t="s">
        <v>150</v>
      </c>
      <c r="B314" s="113"/>
      <c r="C314" s="112">
        <v>49166.423999999999</v>
      </c>
      <c r="D314" s="112">
        <v>7.0000000000000001E-3</v>
      </c>
      <c r="E314" s="111">
        <f t="shared" si="37"/>
        <v>1595.97477888091</v>
      </c>
      <c r="F314" s="111">
        <f t="shared" si="41"/>
        <v>1596</v>
      </c>
      <c r="G314" s="112">
        <f t="shared" si="40"/>
        <v>-0.11533956000494072</v>
      </c>
      <c r="I314" s="111">
        <f>G314</f>
        <v>-0.11533956000494072</v>
      </c>
      <c r="O314" s="111">
        <f t="shared" ca="1" si="39"/>
        <v>-0.12618620486341053</v>
      </c>
      <c r="Q314" s="120">
        <f t="shared" si="38"/>
        <v>34147.923999999999</v>
      </c>
      <c r="R314" s="120"/>
      <c r="S314" s="120"/>
      <c r="T314" s="120"/>
    </row>
    <row r="315" spans="1:37" ht="12.95" customHeight="1" x14ac:dyDescent="0.2">
      <c r="A315" s="122" t="s">
        <v>150</v>
      </c>
      <c r="B315" s="113"/>
      <c r="C315" s="13">
        <v>49175</v>
      </c>
      <c r="D315" s="112">
        <v>8.0000000000000002E-3</v>
      </c>
      <c r="E315" s="111">
        <f t="shared" si="37"/>
        <v>1597.8500792315488</v>
      </c>
      <c r="F315" s="111">
        <f t="shared" si="41"/>
        <v>1598</v>
      </c>
      <c r="O315" s="111">
        <f t="shared" ca="1" si="39"/>
        <v>-0.12643222102383689</v>
      </c>
      <c r="Q315" s="120">
        <f t="shared" si="38"/>
        <v>34156.5</v>
      </c>
      <c r="R315" s="120"/>
      <c r="S315" s="120"/>
      <c r="T315" s="120"/>
    </row>
    <row r="316" spans="1:37" ht="12.95" customHeight="1" x14ac:dyDescent="0.2">
      <c r="A316" s="122" t="s">
        <v>151</v>
      </c>
      <c r="B316" s="113"/>
      <c r="C316" s="112">
        <v>49175.557999999997</v>
      </c>
      <c r="D316" s="112"/>
      <c r="E316" s="111">
        <f t="shared" si="37"/>
        <v>1597.9720962086535</v>
      </c>
      <c r="F316" s="111">
        <f t="shared" si="41"/>
        <v>1598</v>
      </c>
      <c r="G316" s="112">
        <f>+C316-(C$7+F316*C$8)</f>
        <v>-0.12760778000665596</v>
      </c>
      <c r="I316" s="111">
        <f>G316</f>
        <v>-0.12760778000665596</v>
      </c>
      <c r="O316" s="111">
        <f t="shared" ca="1" si="39"/>
        <v>-0.12643222102383689</v>
      </c>
      <c r="Q316" s="120">
        <f t="shared" si="38"/>
        <v>34157.057999999997</v>
      </c>
      <c r="R316" s="120"/>
      <c r="S316" s="120"/>
      <c r="T316" s="120"/>
    </row>
    <row r="317" spans="1:37" ht="12.95" customHeight="1" x14ac:dyDescent="0.2">
      <c r="A317" s="122" t="s">
        <v>150</v>
      </c>
      <c r="B317" s="113"/>
      <c r="C317" s="13">
        <v>49198</v>
      </c>
      <c r="D317" s="112">
        <v>5.0000000000000001E-3</v>
      </c>
      <c r="E317" s="111">
        <f t="shared" si="37"/>
        <v>1602.8794528398375</v>
      </c>
      <c r="F317" s="111">
        <f t="shared" si="41"/>
        <v>1603</v>
      </c>
      <c r="O317" s="111">
        <f t="shared" ca="1" si="39"/>
        <v>-0.12704726142490277</v>
      </c>
      <c r="Q317" s="120">
        <f t="shared" si="38"/>
        <v>34179.5</v>
      </c>
      <c r="R317" s="120"/>
      <c r="S317" s="120"/>
      <c r="T317" s="120"/>
    </row>
    <row r="318" spans="1:37" ht="12.95" customHeight="1" x14ac:dyDescent="0.2">
      <c r="A318" s="122" t="s">
        <v>151</v>
      </c>
      <c r="B318" s="113"/>
      <c r="C318" s="112">
        <v>49198.421000000002</v>
      </c>
      <c r="D318" s="112"/>
      <c r="E318" s="111">
        <f t="shared" si="37"/>
        <v>1602.9715122437115</v>
      </c>
      <c r="F318" s="111">
        <f t="shared" si="41"/>
        <v>1603</v>
      </c>
      <c r="G318" s="112">
        <f t="shared" ref="G318:G361" si="42">+C318-(C$7+F318*C$8)</f>
        <v>-0.13027832999796374</v>
      </c>
      <c r="I318" s="111">
        <f t="shared" ref="I318:I325" si="43">G318</f>
        <v>-0.13027832999796374</v>
      </c>
      <c r="O318" s="111">
        <f t="shared" ca="1" si="39"/>
        <v>-0.12704726142490277</v>
      </c>
      <c r="Q318" s="120">
        <f t="shared" si="38"/>
        <v>34179.921000000002</v>
      </c>
      <c r="R318" s="120"/>
      <c r="S318" s="120"/>
      <c r="T318" s="120"/>
    </row>
    <row r="319" spans="1:37" ht="12.95" customHeight="1" x14ac:dyDescent="0.2">
      <c r="A319" s="122" t="s">
        <v>152</v>
      </c>
      <c r="B319" s="113"/>
      <c r="C319" s="112">
        <v>49605.413999999997</v>
      </c>
      <c r="D319" s="112">
        <v>5.0000000000000001E-3</v>
      </c>
      <c r="E319" s="111">
        <f t="shared" si="37"/>
        <v>1691.9680275897256</v>
      </c>
      <c r="F319" s="111">
        <f t="shared" si="41"/>
        <v>1692</v>
      </c>
      <c r="G319" s="112">
        <f t="shared" si="42"/>
        <v>-0.14621412000269629</v>
      </c>
      <c r="I319" s="111">
        <f t="shared" si="43"/>
        <v>-0.14621412000269629</v>
      </c>
      <c r="O319" s="111">
        <f t="shared" ca="1" si="39"/>
        <v>-0.13799498056387549</v>
      </c>
      <c r="Q319" s="120">
        <f t="shared" si="38"/>
        <v>34586.913999999997</v>
      </c>
      <c r="R319" s="120"/>
      <c r="S319" s="120"/>
      <c r="T319" s="120"/>
    </row>
    <row r="320" spans="1:37" ht="12.95" customHeight="1" x14ac:dyDescent="0.2">
      <c r="A320" s="122" t="s">
        <v>153</v>
      </c>
      <c r="B320" s="129"/>
      <c r="C320" s="127">
        <v>49948.398999999998</v>
      </c>
      <c r="D320" s="127">
        <v>5.0000000000000001E-3</v>
      </c>
      <c r="E320" s="111">
        <f t="shared" si="37"/>
        <v>1766.9680148522903</v>
      </c>
      <c r="F320" s="111">
        <f t="shared" si="41"/>
        <v>1767</v>
      </c>
      <c r="G320" s="112">
        <f t="shared" si="42"/>
        <v>-0.14627237000240711</v>
      </c>
      <c r="I320" s="111">
        <f t="shared" si="43"/>
        <v>-0.14627237000240711</v>
      </c>
      <c r="O320" s="111">
        <f t="shared" ref="O320:O351" ca="1" si="44">+C$11+C$12*F320</f>
        <v>-0.14722058657986373</v>
      </c>
      <c r="Q320" s="120">
        <f t="shared" si="38"/>
        <v>34929.898999999998</v>
      </c>
      <c r="R320" s="120"/>
      <c r="S320" s="120"/>
      <c r="T320" s="120"/>
    </row>
    <row r="321" spans="1:20" ht="12.95" customHeight="1" x14ac:dyDescent="0.2">
      <c r="A321" s="122" t="s">
        <v>154</v>
      </c>
      <c r="B321" s="129"/>
      <c r="C321" s="127">
        <v>50012.432000000001</v>
      </c>
      <c r="D321" s="127"/>
      <c r="E321" s="111">
        <f t="shared" si="37"/>
        <v>1780.9700096461852</v>
      </c>
      <c r="F321" s="111">
        <f t="shared" si="41"/>
        <v>1781</v>
      </c>
      <c r="G321" s="112">
        <f t="shared" si="42"/>
        <v>-0.13714990999869769</v>
      </c>
      <c r="I321" s="111">
        <f t="shared" si="43"/>
        <v>-0.13714990999869769</v>
      </c>
      <c r="O321" s="111">
        <f t="shared" ca="1" si="44"/>
        <v>-0.14894269970284821</v>
      </c>
      <c r="Q321" s="120">
        <f t="shared" si="38"/>
        <v>34993.932000000001</v>
      </c>
      <c r="R321" s="120"/>
      <c r="S321" s="120"/>
      <c r="T321" s="120"/>
    </row>
    <row r="322" spans="1:20" ht="12.95" customHeight="1" x14ac:dyDescent="0.2">
      <c r="A322" s="122" t="s">
        <v>155</v>
      </c>
      <c r="B322" s="129"/>
      <c r="C322" s="127">
        <v>50355.400999999998</v>
      </c>
      <c r="D322" s="127">
        <v>8.9999999999999993E-3</v>
      </c>
      <c r="E322" s="111">
        <f t="shared" si="37"/>
        <v>1855.9664982140653</v>
      </c>
      <c r="F322" s="111">
        <f t="shared" si="41"/>
        <v>1856</v>
      </c>
      <c r="G322" s="112">
        <f t="shared" si="42"/>
        <v>-0.15320816000166815</v>
      </c>
      <c r="I322" s="111">
        <f t="shared" si="43"/>
        <v>-0.15320816000166815</v>
      </c>
      <c r="M322" s="111">
        <f>G322</f>
        <v>-0.15320816000166815</v>
      </c>
      <c r="O322" s="111">
        <f t="shared" ca="1" si="44"/>
        <v>-0.15816830571883644</v>
      </c>
      <c r="Q322" s="120">
        <f t="shared" si="38"/>
        <v>35336.900999999998</v>
      </c>
      <c r="R322" s="120"/>
      <c r="S322" s="120"/>
      <c r="T322" s="120"/>
    </row>
    <row r="323" spans="1:20" ht="12.95" customHeight="1" x14ac:dyDescent="0.2">
      <c r="A323" s="76" t="s">
        <v>1148</v>
      </c>
      <c r="B323" s="77" t="s">
        <v>159</v>
      </c>
      <c r="C323" s="76">
        <v>51027.652999999998</v>
      </c>
      <c r="D323" s="76" t="s">
        <v>264</v>
      </c>
      <c r="E323" s="111">
        <f t="shared" si="37"/>
        <v>2002.9667793844769</v>
      </c>
      <c r="F323" s="111">
        <f t="shared" si="41"/>
        <v>2003</v>
      </c>
      <c r="G323" s="112">
        <f t="shared" si="42"/>
        <v>-0.15192233000561828</v>
      </c>
      <c r="I323" s="111">
        <f t="shared" si="43"/>
        <v>-0.15192233000561828</v>
      </c>
      <c r="O323" s="111">
        <f t="shared" ca="1" si="44"/>
        <v>-0.17625049351017341</v>
      </c>
      <c r="Q323" s="120">
        <f t="shared" si="38"/>
        <v>36009.152999999998</v>
      </c>
      <c r="R323" s="120"/>
      <c r="S323" s="120"/>
      <c r="T323" s="120"/>
    </row>
    <row r="324" spans="1:20" ht="12.95" customHeight="1" x14ac:dyDescent="0.2">
      <c r="A324" s="76" t="s">
        <v>1148</v>
      </c>
      <c r="B324" s="77" t="s">
        <v>159</v>
      </c>
      <c r="C324" s="76">
        <v>51489.540999999997</v>
      </c>
      <c r="D324" s="76" t="s">
        <v>264</v>
      </c>
      <c r="E324" s="111">
        <f t="shared" si="37"/>
        <v>2103.967097522971</v>
      </c>
      <c r="F324" s="111">
        <f t="shared" si="41"/>
        <v>2104</v>
      </c>
      <c r="G324" s="112">
        <f t="shared" si="42"/>
        <v>-0.15046744000574108</v>
      </c>
      <c r="I324" s="111">
        <f t="shared" si="43"/>
        <v>-0.15046744000574108</v>
      </c>
      <c r="O324" s="111">
        <f t="shared" ca="1" si="44"/>
        <v>-0.18867430961170423</v>
      </c>
      <c r="Q324" s="120">
        <f t="shared" si="38"/>
        <v>36471.040999999997</v>
      </c>
      <c r="R324" s="120"/>
      <c r="S324" s="120"/>
      <c r="T324" s="120"/>
    </row>
    <row r="325" spans="1:20" ht="12.95" customHeight="1" x14ac:dyDescent="0.2">
      <c r="A325" s="76" t="s">
        <v>1148</v>
      </c>
      <c r="B325" s="77" t="s">
        <v>159</v>
      </c>
      <c r="C325" s="76">
        <v>51823.328999999998</v>
      </c>
      <c r="D325" s="76" t="s">
        <v>264</v>
      </c>
      <c r="E325" s="111">
        <f t="shared" si="37"/>
        <v>2176.9559913474736</v>
      </c>
      <c r="F325" s="111">
        <f t="shared" si="41"/>
        <v>2177</v>
      </c>
      <c r="G325" s="112">
        <f t="shared" si="42"/>
        <v>-0.20125747000565752</v>
      </c>
      <c r="I325" s="111">
        <f t="shared" si="43"/>
        <v>-0.20125747000565752</v>
      </c>
      <c r="O325" s="111">
        <f t="shared" ca="1" si="44"/>
        <v>-0.19765389946726614</v>
      </c>
      <c r="Q325" s="120">
        <f t="shared" si="38"/>
        <v>36804.828999999998</v>
      </c>
      <c r="R325" s="120"/>
      <c r="S325" s="120"/>
      <c r="T325" s="120"/>
    </row>
    <row r="326" spans="1:20" ht="12.95" customHeight="1" x14ac:dyDescent="0.2">
      <c r="A326" s="122" t="s">
        <v>158</v>
      </c>
      <c r="B326" s="129" t="s">
        <v>159</v>
      </c>
      <c r="C326" s="127">
        <v>52509.2909</v>
      </c>
      <c r="D326" s="127">
        <v>2.0000000000000001E-4</v>
      </c>
      <c r="E326" s="111">
        <f t="shared" si="37"/>
        <v>2326.9541946584195</v>
      </c>
      <c r="F326" s="111">
        <f t="shared" si="41"/>
        <v>2327</v>
      </c>
      <c r="G326" s="112">
        <f t="shared" si="42"/>
        <v>-0.20947397000418277</v>
      </c>
      <c r="K326" s="111">
        <f>G326</f>
        <v>-0.20947397000418277</v>
      </c>
      <c r="O326" s="111">
        <f t="shared" ca="1" si="44"/>
        <v>-0.21610511149924266</v>
      </c>
      <c r="Q326" s="120">
        <f t="shared" si="38"/>
        <v>37490.7909</v>
      </c>
      <c r="R326" s="120" t="s">
        <v>260</v>
      </c>
      <c r="S326" s="120"/>
      <c r="T326" s="120"/>
    </row>
    <row r="327" spans="1:20" ht="12.95" customHeight="1" x14ac:dyDescent="0.2">
      <c r="A327" s="123" t="s">
        <v>167</v>
      </c>
      <c r="B327" s="137"/>
      <c r="C327" s="127">
        <v>52829.405100000004</v>
      </c>
      <c r="D327" s="127">
        <v>1.1599999999999999E-2</v>
      </c>
      <c r="E327" s="111">
        <f t="shared" si="37"/>
        <v>2396.9530602722693</v>
      </c>
      <c r="F327" s="111">
        <f t="shared" si="41"/>
        <v>2397</v>
      </c>
      <c r="G327" s="112">
        <f t="shared" si="42"/>
        <v>-0.21466166999744019</v>
      </c>
      <c r="J327" s="111">
        <f>G327</f>
        <v>-0.21466166999744019</v>
      </c>
      <c r="O327" s="111">
        <f t="shared" ca="1" si="44"/>
        <v>-0.22471567711416501</v>
      </c>
      <c r="Q327" s="120">
        <f t="shared" si="38"/>
        <v>37810.905100000004</v>
      </c>
      <c r="R327" s="120" t="s">
        <v>261</v>
      </c>
      <c r="S327" s="120"/>
      <c r="T327" s="120"/>
    </row>
    <row r="328" spans="1:20" ht="12.95" customHeight="1" x14ac:dyDescent="0.2">
      <c r="A328" s="76" t="s">
        <v>1173</v>
      </c>
      <c r="B328" s="77" t="s">
        <v>159</v>
      </c>
      <c r="C328" s="76">
        <v>53236.381699999998</v>
      </c>
      <c r="D328" s="76" t="s">
        <v>264</v>
      </c>
      <c r="E328" s="111">
        <f t="shared" si="37"/>
        <v>2485.9459894562324</v>
      </c>
      <c r="F328" s="111">
        <f t="shared" si="41"/>
        <v>2486</v>
      </c>
      <c r="G328" s="112">
        <f t="shared" si="42"/>
        <v>-0.24699746000260348</v>
      </c>
      <c r="I328" s="111">
        <f>G328</f>
        <v>-0.24699746000260348</v>
      </c>
      <c r="O328" s="111">
        <f t="shared" ca="1" si="44"/>
        <v>-0.2356633962531377</v>
      </c>
      <c r="Q328" s="120">
        <f t="shared" si="38"/>
        <v>38217.881699999998</v>
      </c>
      <c r="R328" s="120"/>
      <c r="S328" s="120"/>
      <c r="T328" s="120"/>
    </row>
    <row r="329" spans="1:20" ht="12.95" customHeight="1" x14ac:dyDescent="0.2">
      <c r="A329" s="76" t="s">
        <v>1148</v>
      </c>
      <c r="B329" s="77" t="s">
        <v>159</v>
      </c>
      <c r="C329" s="76">
        <v>53346.131000000001</v>
      </c>
      <c r="D329" s="76" t="s">
        <v>264</v>
      </c>
      <c r="E329" s="111">
        <f t="shared" si="37"/>
        <v>2509.9446952365888</v>
      </c>
      <c r="F329" s="111">
        <f t="shared" si="41"/>
        <v>2510</v>
      </c>
      <c r="G329" s="112">
        <f t="shared" si="42"/>
        <v>-0.25291609999840148</v>
      </c>
      <c r="I329" s="111">
        <f>G329</f>
        <v>-0.25291609999840148</v>
      </c>
      <c r="O329" s="111">
        <f t="shared" ca="1" si="44"/>
        <v>-0.23861559017825396</v>
      </c>
      <c r="Q329" s="120">
        <f t="shared" si="38"/>
        <v>38327.631000000001</v>
      </c>
      <c r="R329" s="120"/>
      <c r="S329" s="120"/>
      <c r="T329" s="120"/>
    </row>
    <row r="330" spans="1:20" ht="12.95" customHeight="1" x14ac:dyDescent="0.2">
      <c r="A330" s="76" t="s">
        <v>1148</v>
      </c>
      <c r="B330" s="77" t="s">
        <v>159</v>
      </c>
      <c r="C330" s="76">
        <v>53583.927799999998</v>
      </c>
      <c r="D330" s="76" t="s">
        <v>264</v>
      </c>
      <c r="E330" s="111">
        <f t="shared" si="37"/>
        <v>2561.943345239004</v>
      </c>
      <c r="F330" s="111">
        <f t="shared" si="41"/>
        <v>2562</v>
      </c>
      <c r="G330" s="112">
        <f t="shared" si="42"/>
        <v>-0.25908982000692049</v>
      </c>
      <c r="K330" s="111">
        <f>G330</f>
        <v>-0.25908982000692049</v>
      </c>
      <c r="O330" s="111">
        <f t="shared" ca="1" si="44"/>
        <v>-0.24501201034933912</v>
      </c>
      <c r="Q330" s="120">
        <f t="shared" si="38"/>
        <v>38565.427799999998</v>
      </c>
      <c r="R330" s="120"/>
      <c r="S330" s="120"/>
      <c r="T330" s="120"/>
    </row>
    <row r="331" spans="1:20" ht="12.95" customHeight="1" x14ac:dyDescent="0.2">
      <c r="A331" s="76" t="s">
        <v>1173</v>
      </c>
      <c r="B331" s="77" t="s">
        <v>159</v>
      </c>
      <c r="C331" s="76">
        <v>53611.364099999999</v>
      </c>
      <c r="D331" s="76" t="s">
        <v>264</v>
      </c>
      <c r="E331" s="111">
        <f t="shared" si="37"/>
        <v>2567.9427975489652</v>
      </c>
      <c r="F331" s="111">
        <f t="shared" si="41"/>
        <v>2568</v>
      </c>
      <c r="G331" s="112">
        <f t="shared" si="42"/>
        <v>-0.26159448000544216</v>
      </c>
      <c r="I331" s="111">
        <f>G331</f>
        <v>-0.26159448000544216</v>
      </c>
      <c r="O331" s="111">
        <f t="shared" ca="1" si="44"/>
        <v>-0.24575005883061818</v>
      </c>
      <c r="Q331" s="120">
        <f t="shared" si="38"/>
        <v>38592.864099999999</v>
      </c>
      <c r="R331" s="120"/>
      <c r="S331" s="120"/>
      <c r="T331" s="120"/>
    </row>
    <row r="332" spans="1:20" ht="12.95" customHeight="1" x14ac:dyDescent="0.2">
      <c r="A332" s="76" t="s">
        <v>1148</v>
      </c>
      <c r="B332" s="77" t="s">
        <v>159</v>
      </c>
      <c r="C332" s="76">
        <v>54260.730100000001</v>
      </c>
      <c r="D332" s="76" t="s">
        <v>264</v>
      </c>
      <c r="E332" s="111">
        <f t="shared" si="37"/>
        <v>2709.9386333107118</v>
      </c>
      <c r="F332" s="111">
        <f t="shared" si="41"/>
        <v>2710</v>
      </c>
      <c r="G332" s="112">
        <f t="shared" si="42"/>
        <v>-0.28063809999730438</v>
      </c>
      <c r="K332" s="111">
        <f>G332</f>
        <v>-0.28063809999730438</v>
      </c>
      <c r="O332" s="111">
        <f t="shared" ca="1" si="44"/>
        <v>-0.26321720622088929</v>
      </c>
      <c r="Q332" s="120">
        <f t="shared" si="38"/>
        <v>39242.230100000001</v>
      </c>
      <c r="R332" s="120"/>
      <c r="S332" s="120"/>
      <c r="T332" s="120"/>
    </row>
    <row r="333" spans="1:20" ht="12.95" customHeight="1" x14ac:dyDescent="0.2">
      <c r="A333" s="76" t="s">
        <v>1148</v>
      </c>
      <c r="B333" s="77" t="s">
        <v>159</v>
      </c>
      <c r="C333" s="76">
        <v>54260.730199999998</v>
      </c>
      <c r="D333" s="76" t="s">
        <v>264</v>
      </c>
      <c r="E333" s="111">
        <f t="shared" si="37"/>
        <v>2709.9386551775533</v>
      </c>
      <c r="F333" s="111">
        <f t="shared" si="41"/>
        <v>2710</v>
      </c>
      <c r="G333" s="112">
        <f t="shared" si="42"/>
        <v>-0.28053809999983059</v>
      </c>
      <c r="K333" s="111">
        <f>G333</f>
        <v>-0.28053809999983059</v>
      </c>
      <c r="O333" s="111">
        <f t="shared" ca="1" si="44"/>
        <v>-0.26321720622088929</v>
      </c>
      <c r="Q333" s="120">
        <f t="shared" si="38"/>
        <v>39242.230199999998</v>
      </c>
      <c r="R333" s="120"/>
      <c r="S333" s="120"/>
      <c r="T333" s="120"/>
    </row>
    <row r="334" spans="1:20" ht="12.95" customHeight="1" x14ac:dyDescent="0.2">
      <c r="A334" s="76" t="s">
        <v>1201</v>
      </c>
      <c r="B334" s="77" t="s">
        <v>159</v>
      </c>
      <c r="C334" s="76">
        <v>54429.925999999999</v>
      </c>
      <c r="D334" s="76" t="s">
        <v>264</v>
      </c>
      <c r="E334" s="111">
        <f t="shared" si="37"/>
        <v>2746.9364330537855</v>
      </c>
      <c r="F334" s="111">
        <f t="shared" si="41"/>
        <v>2747</v>
      </c>
      <c r="G334" s="112">
        <f t="shared" si="42"/>
        <v>-0.2907001700004912</v>
      </c>
      <c r="J334" s="111">
        <f>G334</f>
        <v>-0.2907001700004912</v>
      </c>
      <c r="O334" s="111">
        <f t="shared" ca="1" si="44"/>
        <v>-0.26776850518877682</v>
      </c>
      <c r="Q334" s="120">
        <f t="shared" si="38"/>
        <v>39411.425999999999</v>
      </c>
      <c r="R334" s="120"/>
      <c r="S334" s="120"/>
      <c r="T334" s="120"/>
    </row>
    <row r="335" spans="1:20" ht="12.95" customHeight="1" x14ac:dyDescent="0.2">
      <c r="A335" s="97" t="s">
        <v>1246</v>
      </c>
      <c r="B335" s="136" t="s">
        <v>63</v>
      </c>
      <c r="C335" s="98">
        <v>55074.72481</v>
      </c>
      <c r="D335" s="98">
        <v>2.1000000000000001E-4</v>
      </c>
      <c r="E335" s="111">
        <f t="shared" si="37"/>
        <v>2887.9335686046606</v>
      </c>
      <c r="F335" s="111">
        <f t="shared" si="41"/>
        <v>2888</v>
      </c>
      <c r="G335" s="112">
        <f t="shared" si="42"/>
        <v>-0.30379968000488589</v>
      </c>
      <c r="K335" s="111">
        <f>G335</f>
        <v>-0.30379968000488589</v>
      </c>
      <c r="O335" s="111">
        <f t="shared" ca="1" si="44"/>
        <v>-0.28511264449883472</v>
      </c>
      <c r="Q335" s="120">
        <f t="shared" si="38"/>
        <v>40056.22481</v>
      </c>
      <c r="R335" s="120"/>
      <c r="S335" s="120"/>
      <c r="T335" s="120"/>
    </row>
    <row r="336" spans="1:20" ht="12.95" customHeight="1" x14ac:dyDescent="0.2">
      <c r="A336" s="128" t="s">
        <v>256</v>
      </c>
      <c r="B336" s="129" t="s">
        <v>159</v>
      </c>
      <c r="C336" s="127">
        <v>55074.725200000001</v>
      </c>
      <c r="D336" s="127">
        <v>1E-4</v>
      </c>
      <c r="E336" s="111">
        <f t="shared" si="37"/>
        <v>2887.9336538853436</v>
      </c>
      <c r="F336" s="111">
        <f t="shared" si="41"/>
        <v>2888</v>
      </c>
      <c r="G336" s="112">
        <f t="shared" si="42"/>
        <v>-0.30340968000382418</v>
      </c>
      <c r="K336" s="111">
        <f>G336</f>
        <v>-0.30340968000382418</v>
      </c>
      <c r="O336" s="111">
        <f t="shared" ca="1" si="44"/>
        <v>-0.28511264449883472</v>
      </c>
      <c r="Q336" s="120">
        <f t="shared" si="38"/>
        <v>40056.225200000001</v>
      </c>
      <c r="R336" s="120"/>
      <c r="S336" s="120"/>
      <c r="T336" s="120"/>
    </row>
    <row r="337" spans="1:20" ht="12.95" customHeight="1" x14ac:dyDescent="0.2">
      <c r="A337" s="126" t="s">
        <v>255</v>
      </c>
      <c r="B337" s="130" t="s">
        <v>159</v>
      </c>
      <c r="C337" s="126">
        <v>55687.509599999998</v>
      </c>
      <c r="D337" s="126">
        <v>3.3E-3</v>
      </c>
      <c r="E337" s="111">
        <f t="shared" si="37"/>
        <v>3021.9302490562641</v>
      </c>
      <c r="F337" s="111">
        <f t="shared" si="41"/>
        <v>3022</v>
      </c>
      <c r="G337" s="112">
        <f t="shared" si="42"/>
        <v>-0.31898042000102578</v>
      </c>
      <c r="J337" s="111">
        <f>G337</f>
        <v>-0.31898042000102578</v>
      </c>
      <c r="O337" s="111">
        <f t="shared" ca="1" si="44"/>
        <v>-0.30159572724740041</v>
      </c>
      <c r="Q337" s="120">
        <f t="shared" si="38"/>
        <v>40669.009599999998</v>
      </c>
      <c r="R337" s="120" t="s">
        <v>261</v>
      </c>
      <c r="S337" s="120"/>
      <c r="T337" s="120"/>
    </row>
    <row r="338" spans="1:20" ht="12.95" customHeight="1" x14ac:dyDescent="0.2">
      <c r="A338" s="126" t="s">
        <v>254</v>
      </c>
      <c r="B338" s="130" t="s">
        <v>159</v>
      </c>
      <c r="C338" s="126">
        <v>55806.407720000003</v>
      </c>
      <c r="D338" s="126">
        <v>5.5999999999999995E-4</v>
      </c>
      <c r="E338" s="111">
        <f t="shared" si="37"/>
        <v>3047.9295128303161</v>
      </c>
      <c r="F338" s="111">
        <f t="shared" si="41"/>
        <v>3048</v>
      </c>
      <c r="G338" s="112">
        <f t="shared" si="42"/>
        <v>-0.32234728000184987</v>
      </c>
      <c r="K338" s="111">
        <f t="shared" ref="K338:K361" si="45">G338</f>
        <v>-0.32234728000184987</v>
      </c>
      <c r="O338" s="111">
        <f t="shared" ca="1" si="44"/>
        <v>-0.30479393733294297</v>
      </c>
      <c r="Q338" s="120">
        <f t="shared" si="38"/>
        <v>40787.907720000003</v>
      </c>
      <c r="R338" s="120" t="s">
        <v>260</v>
      </c>
      <c r="S338" s="120"/>
      <c r="T338" s="120"/>
    </row>
    <row r="339" spans="1:20" ht="12.95" customHeight="1" x14ac:dyDescent="0.2">
      <c r="A339" s="60" t="s">
        <v>257</v>
      </c>
      <c r="B339" s="61" t="s">
        <v>159</v>
      </c>
      <c r="C339" s="62">
        <v>55838.421589999998</v>
      </c>
      <c r="D339" s="62">
        <v>2.9999999999999997E-4</v>
      </c>
      <c r="E339" s="111">
        <f t="shared" si="37"/>
        <v>3054.9299351293234</v>
      </c>
      <c r="F339" s="111">
        <f t="shared" si="41"/>
        <v>3055</v>
      </c>
      <c r="G339" s="112">
        <f t="shared" si="42"/>
        <v>-0.32041605000267737</v>
      </c>
      <c r="K339" s="111">
        <f t="shared" si="45"/>
        <v>-0.32041605000267737</v>
      </c>
      <c r="O339" s="111">
        <f t="shared" ca="1" si="44"/>
        <v>-0.30565499389443523</v>
      </c>
      <c r="Q339" s="120">
        <f t="shared" si="38"/>
        <v>40819.921589999998</v>
      </c>
      <c r="R339" s="120"/>
      <c r="S339" s="120"/>
      <c r="T339" s="120"/>
    </row>
    <row r="340" spans="1:20" ht="12.95" customHeight="1" x14ac:dyDescent="0.2">
      <c r="A340" s="60" t="s">
        <v>257</v>
      </c>
      <c r="B340" s="61" t="s">
        <v>159</v>
      </c>
      <c r="C340" s="62">
        <v>55838.421690000003</v>
      </c>
      <c r="D340" s="62">
        <v>2.9999999999999997E-4</v>
      </c>
      <c r="E340" s="111">
        <f t="shared" si="37"/>
        <v>3054.9299569961663</v>
      </c>
      <c r="F340" s="111">
        <f t="shared" si="41"/>
        <v>3055</v>
      </c>
      <c r="G340" s="112">
        <f t="shared" si="42"/>
        <v>-0.32031604999792762</v>
      </c>
      <c r="K340" s="111">
        <f t="shared" si="45"/>
        <v>-0.32031604999792762</v>
      </c>
      <c r="O340" s="111">
        <f t="shared" ca="1" si="44"/>
        <v>-0.30565499389443523</v>
      </c>
      <c r="Q340" s="120">
        <f t="shared" si="38"/>
        <v>40819.921690000003</v>
      </c>
      <c r="R340" s="120"/>
      <c r="S340" s="120"/>
      <c r="T340" s="120"/>
    </row>
    <row r="341" spans="1:20" ht="12.95" customHeight="1" x14ac:dyDescent="0.2">
      <c r="A341" s="76" t="s">
        <v>1231</v>
      </c>
      <c r="B341" s="77" t="s">
        <v>159</v>
      </c>
      <c r="C341" s="76">
        <v>55842.9925</v>
      </c>
      <c r="D341" s="76" t="s">
        <v>264</v>
      </c>
      <c r="E341" s="111">
        <f t="shared" ref="E341:E361" si="46">+(C341-C$7)/C$8</f>
        <v>3055.9294487867091</v>
      </c>
      <c r="F341" s="111">
        <f t="shared" si="41"/>
        <v>3056</v>
      </c>
      <c r="G341" s="112">
        <f t="shared" si="42"/>
        <v>-0.32264016000408446</v>
      </c>
      <c r="K341" s="111">
        <f t="shared" si="45"/>
        <v>-0.32264016000408446</v>
      </c>
      <c r="O341" s="111">
        <f t="shared" ca="1" si="44"/>
        <v>-0.30577800197464838</v>
      </c>
      <c r="Q341" s="120">
        <f t="shared" si="38"/>
        <v>40824.4925</v>
      </c>
      <c r="R341" s="120"/>
      <c r="S341" s="120"/>
      <c r="T341" s="120"/>
    </row>
    <row r="342" spans="1:20" ht="12.95" customHeight="1" x14ac:dyDescent="0.2">
      <c r="A342" s="97" t="s">
        <v>1246</v>
      </c>
      <c r="B342" s="136" t="s">
        <v>63</v>
      </c>
      <c r="C342" s="98">
        <v>56487.788939999999</v>
      </c>
      <c r="D342" s="98">
        <v>2.0000000000000001E-4</v>
      </c>
      <c r="E342" s="111">
        <f t="shared" si="46"/>
        <v>3196.9260660934337</v>
      </c>
      <c r="F342" s="111">
        <f t="shared" si="41"/>
        <v>3197</v>
      </c>
      <c r="G342" s="112">
        <f t="shared" si="42"/>
        <v>-0.3381096700031776</v>
      </c>
      <c r="K342" s="111">
        <f t="shared" si="45"/>
        <v>-0.3381096700031776</v>
      </c>
      <c r="O342" s="111">
        <f t="shared" ca="1" si="44"/>
        <v>-0.32312214128470629</v>
      </c>
      <c r="Q342" s="120">
        <f t="shared" si="38"/>
        <v>41469.288939999999</v>
      </c>
      <c r="R342" s="120"/>
      <c r="S342" s="120"/>
      <c r="T342" s="120"/>
    </row>
    <row r="343" spans="1:20" ht="12.95" customHeight="1" x14ac:dyDescent="0.2">
      <c r="A343" s="128" t="s">
        <v>258</v>
      </c>
      <c r="B343" s="129" t="s">
        <v>159</v>
      </c>
      <c r="C343" s="127">
        <v>56487.789299999997</v>
      </c>
      <c r="D343" s="127">
        <v>1E-4</v>
      </c>
      <c r="E343" s="111">
        <f t="shared" si="46"/>
        <v>3196.9261448140637</v>
      </c>
      <c r="F343" s="111">
        <f t="shared" si="41"/>
        <v>3197</v>
      </c>
      <c r="G343" s="112">
        <f t="shared" si="42"/>
        <v>-0.33774967000499601</v>
      </c>
      <c r="K343" s="111">
        <f t="shared" si="45"/>
        <v>-0.33774967000499601</v>
      </c>
      <c r="O343" s="111">
        <f t="shared" ca="1" si="44"/>
        <v>-0.32312214128470629</v>
      </c>
      <c r="Q343" s="120">
        <f t="shared" ref="Q343:Q361" si="47">+C343-15018.5</f>
        <v>41469.289299999997</v>
      </c>
      <c r="R343" s="120"/>
      <c r="S343" s="120"/>
      <c r="T343" s="120"/>
    </row>
    <row r="344" spans="1:20" ht="12.95" customHeight="1" x14ac:dyDescent="0.2">
      <c r="A344" s="91" t="s">
        <v>1243</v>
      </c>
      <c r="B344" s="92" t="s">
        <v>159</v>
      </c>
      <c r="C344" s="93">
        <v>57205.755799999999</v>
      </c>
      <c r="D344" s="93">
        <v>1E-4</v>
      </c>
      <c r="E344" s="111">
        <f t="shared" si="46"/>
        <v>3353.9227433677856</v>
      </c>
      <c r="F344" s="111">
        <f t="shared" si="41"/>
        <v>3354</v>
      </c>
      <c r="G344" s="112">
        <f t="shared" si="42"/>
        <v>-0.35330493999936152</v>
      </c>
      <c r="K344" s="111">
        <f t="shared" si="45"/>
        <v>-0.35330493999936152</v>
      </c>
      <c r="O344" s="111">
        <f t="shared" ca="1" si="44"/>
        <v>-0.34243440987817503</v>
      </c>
      <c r="Q344" s="120">
        <f t="shared" si="47"/>
        <v>42187.255799999999</v>
      </c>
      <c r="R344" s="120"/>
      <c r="S344" s="120"/>
      <c r="T344" s="120"/>
    </row>
    <row r="345" spans="1:20" ht="12.95" customHeight="1" x14ac:dyDescent="0.2">
      <c r="A345" s="97" t="s">
        <v>1246</v>
      </c>
      <c r="B345" s="136" t="s">
        <v>63</v>
      </c>
      <c r="C345" s="98">
        <v>57205.756159999997</v>
      </c>
      <c r="D345" s="98">
        <v>1.6000000000000001E-4</v>
      </c>
      <c r="E345" s="111">
        <f t="shared" si="46"/>
        <v>3353.9228220884156</v>
      </c>
      <c r="F345" s="111">
        <f t="shared" si="41"/>
        <v>3354</v>
      </c>
      <c r="G345" s="112">
        <f t="shared" si="42"/>
        <v>-0.35294494000117993</v>
      </c>
      <c r="K345" s="111">
        <f t="shared" si="45"/>
        <v>-0.35294494000117993</v>
      </c>
      <c r="O345" s="111">
        <f t="shared" ca="1" si="44"/>
        <v>-0.34243440987817503</v>
      </c>
      <c r="Q345" s="120">
        <f t="shared" si="47"/>
        <v>42187.256159999997</v>
      </c>
      <c r="R345" s="120"/>
      <c r="S345" s="120"/>
      <c r="T345" s="120"/>
    </row>
    <row r="346" spans="1:20" ht="12.95" customHeight="1" x14ac:dyDescent="0.2">
      <c r="A346" s="97" t="s">
        <v>1246</v>
      </c>
      <c r="B346" s="136" t="s">
        <v>63</v>
      </c>
      <c r="C346" s="98">
        <v>57635.62515</v>
      </c>
      <c r="D346" s="98">
        <v>3.2000000000000003E-4</v>
      </c>
      <c r="E346" s="111">
        <f t="shared" si="46"/>
        <v>3447.9215939722349</v>
      </c>
      <c r="F346" s="111">
        <f t="shared" si="41"/>
        <v>3448</v>
      </c>
      <c r="G346" s="112">
        <f t="shared" si="42"/>
        <v>-0.35856128000159515</v>
      </c>
      <c r="K346" s="111">
        <f t="shared" si="45"/>
        <v>-0.35856128000159515</v>
      </c>
      <c r="O346" s="111">
        <f t="shared" ca="1" si="44"/>
        <v>-0.35399716941821363</v>
      </c>
      <c r="Q346" s="120">
        <f t="shared" si="47"/>
        <v>42617.12515</v>
      </c>
      <c r="R346" s="120"/>
      <c r="S346" s="120"/>
      <c r="T346" s="120"/>
    </row>
    <row r="347" spans="1:20" ht="12.95" customHeight="1" x14ac:dyDescent="0.2">
      <c r="A347" s="91" t="s">
        <v>1244</v>
      </c>
      <c r="B347" s="92" t="s">
        <v>159</v>
      </c>
      <c r="C347" s="93">
        <v>57635.625599999999</v>
      </c>
      <c r="D347" s="93">
        <v>2.0000000000000001E-4</v>
      </c>
      <c r="E347" s="111">
        <f t="shared" si="46"/>
        <v>3447.9216923730228</v>
      </c>
      <c r="F347" s="111">
        <f t="shared" si="41"/>
        <v>3448</v>
      </c>
      <c r="G347" s="112">
        <f t="shared" si="42"/>
        <v>-0.35811128000204917</v>
      </c>
      <c r="K347" s="111">
        <f t="shared" si="45"/>
        <v>-0.35811128000204917</v>
      </c>
      <c r="O347" s="111">
        <f t="shared" ca="1" si="44"/>
        <v>-0.35399716941821363</v>
      </c>
      <c r="Q347" s="120">
        <f t="shared" si="47"/>
        <v>42617.125599999999</v>
      </c>
      <c r="R347" s="120"/>
      <c r="S347" s="120"/>
      <c r="T347" s="120"/>
    </row>
    <row r="348" spans="1:20" ht="12.95" customHeight="1" x14ac:dyDescent="0.2">
      <c r="A348" s="94" t="s">
        <v>1245</v>
      </c>
      <c r="B348" s="95" t="s">
        <v>159</v>
      </c>
      <c r="C348" s="96">
        <v>57923.725400000003</v>
      </c>
      <c r="D348" s="96">
        <v>1E-4</v>
      </c>
      <c r="E348" s="111">
        <f t="shared" si="46"/>
        <v>3510.9200197936029</v>
      </c>
      <c r="F348" s="111">
        <f t="shared" si="41"/>
        <v>3511</v>
      </c>
      <c r="G348" s="112">
        <f t="shared" si="42"/>
        <v>-0.36576020999928005</v>
      </c>
      <c r="K348" s="111">
        <f t="shared" si="45"/>
        <v>-0.36576020999928005</v>
      </c>
      <c r="O348" s="111">
        <f t="shared" ca="1" si="44"/>
        <v>-0.36174667847164377</v>
      </c>
      <c r="Q348" s="120">
        <f t="shared" si="47"/>
        <v>42905.225400000003</v>
      </c>
      <c r="R348" s="120"/>
      <c r="S348" s="120"/>
      <c r="T348" s="120"/>
    </row>
    <row r="349" spans="1:20" ht="12.95" customHeight="1" x14ac:dyDescent="0.2">
      <c r="A349" s="97" t="s">
        <v>1246</v>
      </c>
      <c r="B349" s="136" t="s">
        <v>63</v>
      </c>
      <c r="C349" s="98">
        <v>57923.725659999996</v>
      </c>
      <c r="D349" s="98">
        <v>1.3999999999999999E-4</v>
      </c>
      <c r="E349" s="111">
        <f t="shared" si="46"/>
        <v>3510.92007664739</v>
      </c>
      <c r="F349" s="111">
        <f t="shared" si="41"/>
        <v>3511</v>
      </c>
      <c r="G349" s="112">
        <f t="shared" si="42"/>
        <v>-0.3655002100058482</v>
      </c>
      <c r="K349" s="111">
        <f t="shared" si="45"/>
        <v>-0.3655002100058482</v>
      </c>
      <c r="O349" s="111">
        <f t="shared" ca="1" si="44"/>
        <v>-0.36174667847164377</v>
      </c>
      <c r="Q349" s="120">
        <f t="shared" si="47"/>
        <v>42905.225659999996</v>
      </c>
      <c r="R349" s="120"/>
      <c r="S349" s="120"/>
      <c r="T349" s="120"/>
    </row>
    <row r="350" spans="1:20" ht="12.95" customHeight="1" x14ac:dyDescent="0.2">
      <c r="A350" s="60" t="s">
        <v>1247</v>
      </c>
      <c r="B350" s="61" t="s">
        <v>159</v>
      </c>
      <c r="C350" s="62">
        <v>58243.840199999999</v>
      </c>
      <c r="D350" s="62">
        <v>1E-4</v>
      </c>
      <c r="E350" s="111">
        <f t="shared" si="46"/>
        <v>3580.9190166085018</v>
      </c>
      <c r="F350" s="111">
        <f t="shared" si="41"/>
        <v>3581</v>
      </c>
      <c r="G350" s="112">
        <f t="shared" si="42"/>
        <v>-0.37034791000041878</v>
      </c>
      <c r="K350" s="111">
        <f t="shared" si="45"/>
        <v>-0.37034791000041878</v>
      </c>
      <c r="O350" s="111">
        <f t="shared" ca="1" si="44"/>
        <v>-0.37035724408656612</v>
      </c>
      <c r="Q350" s="120">
        <f t="shared" si="47"/>
        <v>43225.340199999999</v>
      </c>
      <c r="R350" s="120"/>
      <c r="S350" s="120"/>
      <c r="T350" s="120"/>
    </row>
    <row r="351" spans="1:20" ht="12.95" customHeight="1" x14ac:dyDescent="0.2">
      <c r="A351" s="97" t="s">
        <v>1246</v>
      </c>
      <c r="B351" s="136" t="s">
        <v>63</v>
      </c>
      <c r="C351" s="98">
        <v>58243.840300000003</v>
      </c>
      <c r="D351" s="98">
        <v>1.3999999999999999E-4</v>
      </c>
      <c r="E351" s="111">
        <f t="shared" si="46"/>
        <v>3580.9190384753447</v>
      </c>
      <c r="F351" s="111">
        <f t="shared" si="41"/>
        <v>3581</v>
      </c>
      <c r="G351" s="112">
        <f t="shared" si="42"/>
        <v>-0.37024790999566903</v>
      </c>
      <c r="K351" s="111">
        <f t="shared" si="45"/>
        <v>-0.37024790999566903</v>
      </c>
      <c r="O351" s="111">
        <f t="shared" ca="1" si="44"/>
        <v>-0.37035724408656612</v>
      </c>
      <c r="Q351" s="120">
        <f t="shared" si="47"/>
        <v>43225.340300000003</v>
      </c>
      <c r="R351" s="120"/>
      <c r="S351" s="120"/>
      <c r="T351" s="120"/>
    </row>
    <row r="352" spans="1:20" ht="12.95" customHeight="1" x14ac:dyDescent="0.2">
      <c r="A352" s="60" t="s">
        <v>1247</v>
      </c>
      <c r="B352" s="61" t="s">
        <v>159</v>
      </c>
      <c r="C352" s="62">
        <v>58344.446000000004</v>
      </c>
      <c r="D352" s="62">
        <v>2.0000000000000001E-4</v>
      </c>
      <c r="E352" s="111">
        <f t="shared" si="46"/>
        <v>3602.9183277111465</v>
      </c>
      <c r="F352" s="111">
        <f t="shared" si="41"/>
        <v>3603</v>
      </c>
      <c r="G352" s="112">
        <f t="shared" si="42"/>
        <v>-0.37349833000189392</v>
      </c>
      <c r="K352" s="111">
        <f t="shared" si="45"/>
        <v>-0.37349833000189392</v>
      </c>
      <c r="O352" s="111">
        <f t="shared" ref="O352:O361" ca="1" si="48">+C$11+C$12*F352</f>
        <v>-0.37306342185125602</v>
      </c>
      <c r="Q352" s="120">
        <f t="shared" si="47"/>
        <v>43325.946000000004</v>
      </c>
      <c r="R352" s="120"/>
      <c r="S352" s="120"/>
      <c r="T352" s="120"/>
    </row>
    <row r="353" spans="1:20" ht="12.95" customHeight="1" x14ac:dyDescent="0.2">
      <c r="A353" s="97" t="s">
        <v>1246</v>
      </c>
      <c r="B353" s="136" t="s">
        <v>63</v>
      </c>
      <c r="C353" s="98">
        <v>58344.449000000001</v>
      </c>
      <c r="D353" s="98">
        <v>2.9E-4</v>
      </c>
      <c r="E353" s="111">
        <f t="shared" si="46"/>
        <v>3602.918983716399</v>
      </c>
      <c r="F353" s="111">
        <f t="shared" si="41"/>
        <v>3603</v>
      </c>
      <c r="G353" s="112">
        <f t="shared" si="42"/>
        <v>-0.37049833000492072</v>
      </c>
      <c r="K353" s="111">
        <f t="shared" si="45"/>
        <v>-0.37049833000492072</v>
      </c>
      <c r="O353" s="111">
        <f t="shared" ca="1" si="48"/>
        <v>-0.37306342185125602</v>
      </c>
      <c r="Q353" s="120">
        <f t="shared" si="47"/>
        <v>43325.949000000001</v>
      </c>
      <c r="R353" s="120"/>
      <c r="S353" s="120"/>
      <c r="T353" s="120"/>
    </row>
    <row r="354" spans="1:20" ht="12.95" customHeight="1" x14ac:dyDescent="0.2">
      <c r="A354" s="100" t="s">
        <v>1248</v>
      </c>
      <c r="B354" s="101" t="s">
        <v>159</v>
      </c>
      <c r="C354" s="102">
        <v>58719.440799999997</v>
      </c>
      <c r="D354" s="102">
        <v>1E-4</v>
      </c>
      <c r="E354" s="111">
        <f t="shared" si="46"/>
        <v>3684.9178472922576</v>
      </c>
      <c r="F354" s="111">
        <f t="shared" si="41"/>
        <v>3685</v>
      </c>
      <c r="G354" s="112">
        <f t="shared" si="42"/>
        <v>-0.37569535000511678</v>
      </c>
      <c r="K354" s="111">
        <f t="shared" si="45"/>
        <v>-0.37569535000511678</v>
      </c>
      <c r="O354" s="111">
        <f t="shared" ca="1" si="48"/>
        <v>-0.38315008442873649</v>
      </c>
      <c r="Q354" s="120">
        <f t="shared" si="47"/>
        <v>43700.940799999997</v>
      </c>
      <c r="R354" s="120"/>
      <c r="S354" s="120"/>
      <c r="T354" s="120"/>
    </row>
    <row r="355" spans="1:20" ht="12.95" customHeight="1" x14ac:dyDescent="0.2">
      <c r="A355" s="103" t="s">
        <v>1249</v>
      </c>
      <c r="B355" s="61" t="s">
        <v>159</v>
      </c>
      <c r="C355" s="62">
        <v>59016.689599999998</v>
      </c>
      <c r="D355" s="62">
        <v>2.0000000000000001E-4</v>
      </c>
      <c r="E355" s="111">
        <f t="shared" si="46"/>
        <v>3749.9167720668474</v>
      </c>
      <c r="F355" s="111">
        <f t="shared" si="41"/>
        <v>3750</v>
      </c>
      <c r="G355" s="112">
        <f t="shared" si="42"/>
        <v>-0.38061250000464497</v>
      </c>
      <c r="K355" s="111">
        <f t="shared" si="45"/>
        <v>-0.38061250000464497</v>
      </c>
      <c r="O355" s="111">
        <f t="shared" ca="1" si="48"/>
        <v>-0.39114560964259298</v>
      </c>
      <c r="Q355" s="120">
        <f t="shared" si="47"/>
        <v>43998.189599999998</v>
      </c>
      <c r="R355" s="120"/>
      <c r="S355" s="120"/>
      <c r="T355" s="120"/>
    </row>
    <row r="356" spans="1:20" ht="12.95" customHeight="1" x14ac:dyDescent="0.2">
      <c r="A356" s="103" t="s">
        <v>1249</v>
      </c>
      <c r="B356" s="61" t="s">
        <v>159</v>
      </c>
      <c r="C356" s="62">
        <v>59112.723299999998</v>
      </c>
      <c r="D356" s="62">
        <v>1E-4</v>
      </c>
      <c r="E356" s="111">
        <f t="shared" si="46"/>
        <v>3770.9163092966883</v>
      </c>
      <c r="F356" s="111">
        <f t="shared" si="41"/>
        <v>3771</v>
      </c>
      <c r="G356" s="112">
        <f t="shared" si="42"/>
        <v>-0.38272881000011694</v>
      </c>
      <c r="K356" s="111">
        <f t="shared" si="45"/>
        <v>-0.38272881000011694</v>
      </c>
      <c r="O356" s="111">
        <f t="shared" ca="1" si="48"/>
        <v>-0.39372877932706968</v>
      </c>
      <c r="Q356" s="120">
        <f t="shared" si="47"/>
        <v>44094.223299999998</v>
      </c>
      <c r="R356" s="120"/>
      <c r="S356" s="120"/>
      <c r="T356" s="120"/>
    </row>
    <row r="357" spans="1:20" ht="12.95" customHeight="1" x14ac:dyDescent="0.2">
      <c r="A357" s="103" t="s">
        <v>1250</v>
      </c>
      <c r="B357" s="61" t="s">
        <v>159</v>
      </c>
      <c r="C357" s="62">
        <v>59368.814599999998</v>
      </c>
      <c r="D357" s="62">
        <v>2.9999999999999997E-4</v>
      </c>
      <c r="E357" s="111">
        <f t="shared" si="46"/>
        <v>3826.9153886676627</v>
      </c>
      <c r="F357" s="111">
        <f t="shared" si="41"/>
        <v>3827</v>
      </c>
      <c r="G357" s="112">
        <f t="shared" si="42"/>
        <v>-0.38693897000484867</v>
      </c>
      <c r="K357" s="111">
        <f t="shared" si="45"/>
        <v>-0.38693897000484867</v>
      </c>
      <c r="O357" s="111">
        <f t="shared" ca="1" si="48"/>
        <v>-0.40061723181900755</v>
      </c>
      <c r="Q357" s="120">
        <f t="shared" si="47"/>
        <v>44350.314599999998</v>
      </c>
      <c r="R357" s="120"/>
      <c r="S357" s="120"/>
      <c r="T357" s="120"/>
    </row>
    <row r="358" spans="1:20" ht="12.95" customHeight="1" x14ac:dyDescent="0.2">
      <c r="A358" s="104" t="s">
        <v>1251</v>
      </c>
      <c r="B358" s="105" t="s">
        <v>159</v>
      </c>
      <c r="C358" s="131">
        <v>59437.408100000001</v>
      </c>
      <c r="D358" s="104">
        <v>2.9999999999999997E-4</v>
      </c>
      <c r="E358" s="111">
        <f t="shared" si="46"/>
        <v>3841.9146207807144</v>
      </c>
      <c r="F358" s="111">
        <f t="shared" si="41"/>
        <v>3842</v>
      </c>
      <c r="G358" s="112">
        <f t="shared" si="42"/>
        <v>-0.39045062000514008</v>
      </c>
      <c r="K358" s="111">
        <f t="shared" si="45"/>
        <v>-0.39045062000514008</v>
      </c>
      <c r="O358" s="111">
        <f t="shared" ca="1" si="48"/>
        <v>-0.40246235302220523</v>
      </c>
      <c r="Q358" s="120">
        <f t="shared" si="47"/>
        <v>44418.908100000001</v>
      </c>
      <c r="R358" s="120"/>
      <c r="S358" s="120"/>
      <c r="T358" s="120"/>
    </row>
    <row r="359" spans="1:20" ht="12.95" customHeight="1" x14ac:dyDescent="0.2">
      <c r="A359" s="104" t="s">
        <v>1251</v>
      </c>
      <c r="B359" s="105" t="s">
        <v>159</v>
      </c>
      <c r="C359" s="131">
        <v>59446.5556</v>
      </c>
      <c r="D359" s="104">
        <v>2.9999999999999997E-4</v>
      </c>
      <c r="E359" s="111">
        <f t="shared" si="46"/>
        <v>3843.9148901320978</v>
      </c>
      <c r="F359" s="111">
        <f t="shared" si="41"/>
        <v>3844</v>
      </c>
      <c r="G359" s="112">
        <f t="shared" si="42"/>
        <v>-0.38921883999864804</v>
      </c>
      <c r="K359" s="111">
        <f t="shared" si="45"/>
        <v>-0.38921883999864804</v>
      </c>
      <c r="O359" s="111">
        <f t="shared" ca="1" si="48"/>
        <v>-0.40270836918263159</v>
      </c>
      <c r="Q359" s="120">
        <f t="shared" si="47"/>
        <v>44428.0556</v>
      </c>
      <c r="R359" s="120"/>
      <c r="S359" s="120"/>
      <c r="T359" s="120"/>
    </row>
    <row r="360" spans="1:20" ht="12.95" customHeight="1" x14ac:dyDescent="0.2">
      <c r="A360" s="104" t="s">
        <v>1251</v>
      </c>
      <c r="B360" s="105" t="s">
        <v>159</v>
      </c>
      <c r="C360" s="131">
        <v>59455.704299999998</v>
      </c>
      <c r="D360" s="104">
        <v>2.9999999999999997E-4</v>
      </c>
      <c r="E360" s="111">
        <f t="shared" si="46"/>
        <v>3845.915421885582</v>
      </c>
      <c r="F360" s="111">
        <f t="shared" si="41"/>
        <v>3846</v>
      </c>
      <c r="G360" s="112">
        <f t="shared" si="42"/>
        <v>-0.38678706000791863</v>
      </c>
      <c r="K360" s="111">
        <f t="shared" si="45"/>
        <v>-0.38678706000791863</v>
      </c>
      <c r="O360" s="111">
        <f t="shared" ca="1" si="48"/>
        <v>-0.40295438534305794</v>
      </c>
      <c r="Q360" s="120">
        <f t="shared" si="47"/>
        <v>44437.204299999998</v>
      </c>
      <c r="R360" s="120"/>
      <c r="S360" s="120"/>
      <c r="T360" s="120"/>
    </row>
    <row r="361" spans="1:20" ht="12.95" customHeight="1" x14ac:dyDescent="0.2">
      <c r="A361" s="106" t="s">
        <v>1252</v>
      </c>
      <c r="B361" s="105" t="s">
        <v>159</v>
      </c>
      <c r="C361" s="131">
        <v>59743.8007</v>
      </c>
      <c r="D361" s="104">
        <v>1E-4</v>
      </c>
      <c r="E361" s="111">
        <f t="shared" si="46"/>
        <v>3908.9130058335418</v>
      </c>
      <c r="F361" s="111">
        <f t="shared" si="41"/>
        <v>3909</v>
      </c>
      <c r="G361" s="112">
        <f t="shared" si="42"/>
        <v>-0.39783598999929382</v>
      </c>
      <c r="K361" s="111">
        <f t="shared" si="45"/>
        <v>-0.39783598999929382</v>
      </c>
      <c r="O361" s="111">
        <f t="shared" ca="1" si="48"/>
        <v>-0.41070389439648808</v>
      </c>
      <c r="Q361" s="120">
        <f t="shared" si="47"/>
        <v>44725.3007</v>
      </c>
      <c r="R361" s="120"/>
      <c r="S361" s="120"/>
      <c r="T361" s="120"/>
    </row>
    <row r="362" spans="1:20" ht="12.95" customHeight="1" x14ac:dyDescent="0.2">
      <c r="A362" s="107" t="s">
        <v>1254</v>
      </c>
      <c r="B362" s="108" t="s">
        <v>159</v>
      </c>
      <c r="C362" s="131">
        <v>59798.681299999997</v>
      </c>
      <c r="D362" s="104">
        <v>2.9999999999999997E-4</v>
      </c>
      <c r="E362" s="111">
        <f t="shared" ref="E362:E363" si="49">+(C362-C$7)/C$8</f>
        <v>3920.9136598008045</v>
      </c>
      <c r="F362" s="111">
        <f t="shared" ref="F362:F363" si="50">ROUND(2*E362,0)/2</f>
        <v>3921</v>
      </c>
      <c r="G362" s="112">
        <f t="shared" ref="G362:G363" si="51">+C362-(C$7+F362*C$8)</f>
        <v>-0.39484531000198331</v>
      </c>
      <c r="K362" s="111">
        <f t="shared" ref="K362:K363" si="52">G362</f>
        <v>-0.39484531000198331</v>
      </c>
      <c r="O362" s="111">
        <f t="shared" ref="O362:O363" ca="1" si="53">+C$11+C$12*F362</f>
        <v>-0.41217999135904615</v>
      </c>
      <c r="Q362" s="120">
        <f t="shared" ref="Q362:Q363" si="54">+C362-15018.5</f>
        <v>44780.181299999997</v>
      </c>
      <c r="R362" s="120"/>
      <c r="S362" s="120"/>
      <c r="T362" s="120"/>
    </row>
    <row r="363" spans="1:20" ht="12.95" customHeight="1" x14ac:dyDescent="0.2">
      <c r="A363" s="107" t="s">
        <v>1254</v>
      </c>
      <c r="B363" s="108" t="s">
        <v>159</v>
      </c>
      <c r="C363" s="131">
        <v>59821.542500000003</v>
      </c>
      <c r="D363" s="104">
        <v>1E-4</v>
      </c>
      <c r="E363" s="111">
        <f t="shared" si="49"/>
        <v>3925.9126822327112</v>
      </c>
      <c r="F363" s="111">
        <f t="shared" si="50"/>
        <v>3926</v>
      </c>
      <c r="G363" s="112">
        <f t="shared" si="51"/>
        <v>-0.39931585999875097</v>
      </c>
      <c r="K363" s="111">
        <f t="shared" si="52"/>
        <v>-0.39931585999875097</v>
      </c>
      <c r="O363" s="111">
        <f t="shared" ca="1" si="53"/>
        <v>-0.41279503176011206</v>
      </c>
      <c r="Q363" s="120">
        <f t="shared" si="54"/>
        <v>44803.042500000003</v>
      </c>
      <c r="R363" s="120"/>
      <c r="S363" s="120"/>
      <c r="T363" s="120"/>
    </row>
    <row r="364" spans="1:20" ht="12.95" customHeight="1" x14ac:dyDescent="0.2">
      <c r="A364" s="109" t="s">
        <v>1255</v>
      </c>
      <c r="B364" s="110" t="s">
        <v>159</v>
      </c>
      <c r="C364" s="104">
        <v>60118.790200000003</v>
      </c>
      <c r="D364" s="104">
        <v>1E-4</v>
      </c>
      <c r="E364" s="111">
        <f t="shared" ref="E364" si="55">+(C364-C$7)/C$8</f>
        <v>3990.9113664720412</v>
      </c>
      <c r="F364" s="111">
        <f t="shared" ref="F364" si="56">ROUND(2*E364,0)/2</f>
        <v>3991</v>
      </c>
      <c r="G364" s="112">
        <f t="shared" ref="G364" si="57">+C364-(C$7+F364*C$8)</f>
        <v>-0.40533300999959465</v>
      </c>
      <c r="K364" s="111">
        <f t="shared" ref="K364" si="58">G364</f>
        <v>-0.40533300999959465</v>
      </c>
      <c r="O364" s="111">
        <f t="shared" ref="O364" ca="1" si="59">+C$11+C$12*F364</f>
        <v>-0.42079055697396855</v>
      </c>
      <c r="Q364" s="120">
        <f t="shared" ref="Q364" si="60">+C364-15018.5</f>
        <v>45100.290200000003</v>
      </c>
      <c r="R364" s="120"/>
      <c r="S364" s="120"/>
      <c r="T364" s="120"/>
    </row>
    <row r="365" spans="1:20" ht="12.95" customHeight="1" x14ac:dyDescent="0.2">
      <c r="A365" s="107" t="s">
        <v>1289</v>
      </c>
      <c r="B365" s="198" t="s">
        <v>159</v>
      </c>
      <c r="C365" s="201">
        <v>60164.519500000002</v>
      </c>
      <c r="D365" s="201">
        <v>1E-4</v>
      </c>
      <c r="E365" s="111">
        <f t="shared" ref="E365" si="61">+(C365-C$7)/C$8</f>
        <v>4000.9109201479332</v>
      </c>
      <c r="F365" s="111">
        <f t="shared" ref="F365" si="62">ROUND(2*E365,0)/2</f>
        <v>4001</v>
      </c>
      <c r="G365" s="112">
        <f t="shared" ref="G365" si="63">+C365-(C$7+F365*C$8)</f>
        <v>-0.4073741100000916</v>
      </c>
      <c r="K365" s="111">
        <f t="shared" ref="K365" si="64">G365</f>
        <v>-0.4073741100000916</v>
      </c>
      <c r="O365" s="111">
        <f t="shared" ref="O365" ca="1" si="65">+C$11+C$12*F365</f>
        <v>-0.42202063777610033</v>
      </c>
      <c r="Q365" s="120">
        <f t="shared" ref="Q365" si="66">+C365-15018.5</f>
        <v>45146.019500000002</v>
      </c>
      <c r="R365" s="120"/>
      <c r="S365" s="120"/>
      <c r="T365" s="120"/>
    </row>
    <row r="366" spans="1:20" ht="12.95" customHeight="1" x14ac:dyDescent="0.2">
      <c r="B366" s="113"/>
      <c r="C366" s="112"/>
      <c r="D366" s="112"/>
      <c r="Q366" s="120"/>
      <c r="R366" s="120"/>
      <c r="S366" s="120"/>
      <c r="T366" s="120"/>
    </row>
    <row r="367" spans="1:20" ht="12.95" customHeight="1" x14ac:dyDescent="0.2">
      <c r="B367" s="113"/>
      <c r="C367" s="112"/>
      <c r="D367" s="112"/>
      <c r="Q367" s="120"/>
      <c r="R367" s="120"/>
      <c r="S367" s="120"/>
      <c r="T367" s="120"/>
    </row>
    <row r="368" spans="1:20" ht="12.95" customHeight="1" x14ac:dyDescent="0.2">
      <c r="B368" s="113"/>
      <c r="C368" s="112"/>
      <c r="D368" s="112"/>
      <c r="Q368" s="120"/>
      <c r="R368" s="120"/>
      <c r="S368" s="120"/>
      <c r="T368" s="120"/>
    </row>
    <row r="369" spans="2:20" ht="12.95" customHeight="1" x14ac:dyDescent="0.2">
      <c r="B369" s="113"/>
      <c r="C369" s="112"/>
      <c r="D369" s="112"/>
      <c r="Q369" s="120"/>
      <c r="R369" s="120"/>
      <c r="S369" s="120"/>
      <c r="T369" s="120"/>
    </row>
    <row r="370" spans="2:20" ht="12.95" customHeight="1" x14ac:dyDescent="0.2">
      <c r="B370" s="113"/>
      <c r="C370" s="112"/>
      <c r="D370" s="112"/>
      <c r="Q370" s="120"/>
      <c r="R370" s="120"/>
      <c r="S370" s="120"/>
      <c r="T370" s="120"/>
    </row>
    <row r="371" spans="2:20" ht="12.95" customHeight="1" x14ac:dyDescent="0.2">
      <c r="B371" s="113"/>
      <c r="C371" s="112"/>
      <c r="D371" s="112"/>
      <c r="Q371" s="120"/>
      <c r="R371" s="120"/>
      <c r="S371" s="120"/>
      <c r="T371" s="120"/>
    </row>
    <row r="372" spans="2:20" ht="12.95" customHeight="1" x14ac:dyDescent="0.2">
      <c r="B372" s="113"/>
      <c r="C372" s="112"/>
      <c r="D372" s="112"/>
      <c r="Q372" s="120"/>
      <c r="R372" s="120"/>
      <c r="S372" s="120"/>
      <c r="T372" s="120"/>
    </row>
    <row r="373" spans="2:20" ht="12.95" customHeight="1" x14ac:dyDescent="0.2">
      <c r="B373" s="113"/>
      <c r="C373" s="112"/>
      <c r="D373" s="112"/>
      <c r="Q373" s="120"/>
      <c r="R373" s="120"/>
      <c r="S373" s="120"/>
      <c r="T373" s="120"/>
    </row>
    <row r="374" spans="2:20" ht="12.95" customHeight="1" x14ac:dyDescent="0.2">
      <c r="B374" s="113"/>
      <c r="C374" s="112"/>
      <c r="D374" s="112"/>
      <c r="Q374" s="120"/>
      <c r="R374" s="120"/>
      <c r="S374" s="120"/>
      <c r="T374" s="120"/>
    </row>
    <row r="375" spans="2:20" ht="12.95" customHeight="1" x14ac:dyDescent="0.2">
      <c r="B375" s="113"/>
      <c r="C375" s="112"/>
      <c r="D375" s="112"/>
      <c r="Q375" s="120"/>
      <c r="R375" s="120"/>
      <c r="S375" s="120"/>
      <c r="T375" s="120"/>
    </row>
    <row r="376" spans="2:20" ht="12.95" customHeight="1" x14ac:dyDescent="0.2">
      <c r="B376" s="113"/>
      <c r="C376" s="112"/>
      <c r="D376" s="112"/>
      <c r="Q376" s="120"/>
      <c r="R376" s="120"/>
      <c r="S376" s="120"/>
      <c r="T376" s="120"/>
    </row>
    <row r="377" spans="2:20" ht="12.95" customHeight="1" x14ac:dyDescent="0.2">
      <c r="B377" s="113"/>
      <c r="C377" s="112"/>
      <c r="D377" s="112"/>
      <c r="Q377" s="120"/>
      <c r="R377" s="120"/>
      <c r="S377" s="120"/>
      <c r="T377" s="120"/>
    </row>
    <row r="378" spans="2:20" ht="12.95" customHeight="1" x14ac:dyDescent="0.2">
      <c r="B378" s="113"/>
      <c r="C378" s="112"/>
      <c r="D378" s="112"/>
      <c r="Q378" s="120"/>
      <c r="R378" s="120"/>
      <c r="S378" s="120"/>
      <c r="T378" s="120"/>
    </row>
    <row r="379" spans="2:20" ht="12.95" customHeight="1" x14ac:dyDescent="0.2">
      <c r="B379" s="113"/>
      <c r="C379" s="112"/>
      <c r="D379" s="112"/>
      <c r="Q379" s="120"/>
      <c r="R379" s="120"/>
      <c r="S379" s="120"/>
      <c r="T379" s="120"/>
    </row>
    <row r="380" spans="2:20" ht="12.95" customHeight="1" x14ac:dyDescent="0.2">
      <c r="B380" s="113"/>
      <c r="C380" s="112"/>
      <c r="D380" s="112"/>
      <c r="Q380" s="120"/>
      <c r="R380" s="120"/>
      <c r="S380" s="120"/>
      <c r="T380" s="120"/>
    </row>
    <row r="381" spans="2:20" ht="12.95" customHeight="1" x14ac:dyDescent="0.2">
      <c r="B381" s="113"/>
      <c r="C381" s="112"/>
      <c r="D381" s="112"/>
      <c r="Q381" s="120"/>
      <c r="R381" s="120"/>
      <c r="S381" s="120"/>
      <c r="T381" s="120"/>
    </row>
    <row r="382" spans="2:20" ht="12.95" customHeight="1" x14ac:dyDescent="0.2">
      <c r="B382" s="113"/>
      <c r="C382" s="112"/>
      <c r="D382" s="112"/>
      <c r="Q382" s="120"/>
      <c r="R382" s="120"/>
      <c r="S382" s="120"/>
      <c r="T382" s="120"/>
    </row>
    <row r="383" spans="2:20" ht="12.95" customHeight="1" x14ac:dyDescent="0.2">
      <c r="B383" s="113"/>
      <c r="C383" s="112"/>
      <c r="D383" s="112"/>
      <c r="Q383" s="120"/>
      <c r="R383" s="120"/>
      <c r="S383" s="120"/>
      <c r="T383" s="120"/>
    </row>
    <row r="384" spans="2:20" ht="12.95" customHeight="1" x14ac:dyDescent="0.2">
      <c r="B384" s="113"/>
      <c r="C384" s="112"/>
      <c r="D384" s="112"/>
      <c r="Q384" s="120"/>
      <c r="R384" s="120"/>
      <c r="S384" s="120"/>
      <c r="T384" s="120"/>
    </row>
    <row r="385" spans="2:20" ht="12.95" customHeight="1" x14ac:dyDescent="0.2">
      <c r="B385" s="113"/>
      <c r="C385" s="112"/>
      <c r="D385" s="112"/>
      <c r="Q385" s="120"/>
      <c r="R385" s="120"/>
      <c r="S385" s="120"/>
      <c r="T385" s="120"/>
    </row>
    <row r="386" spans="2:20" ht="12.95" customHeight="1" x14ac:dyDescent="0.2">
      <c r="B386" s="113"/>
      <c r="C386" s="112"/>
      <c r="D386" s="112"/>
      <c r="Q386" s="120"/>
      <c r="R386" s="120"/>
      <c r="S386" s="120"/>
      <c r="T386" s="120"/>
    </row>
    <row r="387" spans="2:20" ht="12.95" customHeight="1" x14ac:dyDescent="0.2">
      <c r="B387" s="113"/>
      <c r="C387" s="112"/>
      <c r="D387" s="112"/>
      <c r="Q387" s="120"/>
      <c r="R387" s="120"/>
      <c r="S387" s="120"/>
      <c r="T387" s="120"/>
    </row>
    <row r="388" spans="2:20" ht="12.95" customHeight="1" x14ac:dyDescent="0.2">
      <c r="B388" s="113"/>
      <c r="C388" s="112"/>
      <c r="D388" s="112"/>
      <c r="Q388" s="120"/>
      <c r="R388" s="120"/>
      <c r="S388" s="120"/>
      <c r="T388" s="120"/>
    </row>
    <row r="389" spans="2:20" ht="12.95" customHeight="1" x14ac:dyDescent="0.2">
      <c r="B389" s="113"/>
      <c r="C389" s="112"/>
      <c r="D389" s="112"/>
      <c r="Q389" s="120"/>
      <c r="R389" s="120"/>
      <c r="S389" s="120"/>
      <c r="T389" s="120"/>
    </row>
    <row r="390" spans="2:20" ht="12.95" customHeight="1" x14ac:dyDescent="0.2">
      <c r="B390" s="113"/>
      <c r="C390" s="112"/>
      <c r="D390" s="112"/>
      <c r="Q390" s="120"/>
      <c r="R390" s="120"/>
      <c r="S390" s="120"/>
      <c r="T390" s="120"/>
    </row>
    <row r="391" spans="2:20" ht="12.95" customHeight="1" x14ac:dyDescent="0.2">
      <c r="B391" s="113"/>
      <c r="C391" s="112"/>
      <c r="D391" s="112"/>
      <c r="Q391" s="120"/>
      <c r="R391" s="120"/>
      <c r="S391" s="120"/>
      <c r="T391" s="120"/>
    </row>
    <row r="392" spans="2:20" ht="12.95" customHeight="1" x14ac:dyDescent="0.2">
      <c r="B392" s="113"/>
      <c r="C392" s="112"/>
      <c r="D392" s="112"/>
      <c r="Q392" s="120"/>
      <c r="R392" s="120"/>
      <c r="S392" s="120"/>
      <c r="T392" s="120"/>
    </row>
    <row r="393" spans="2:20" ht="12.95" customHeight="1" x14ac:dyDescent="0.2">
      <c r="B393" s="113"/>
      <c r="C393" s="112"/>
      <c r="D393" s="112"/>
      <c r="Q393" s="120"/>
      <c r="R393" s="120"/>
      <c r="S393" s="120"/>
      <c r="T393" s="120"/>
    </row>
    <row r="394" spans="2:20" ht="12.95" customHeight="1" x14ac:dyDescent="0.2">
      <c r="B394" s="113"/>
      <c r="C394" s="112"/>
      <c r="D394" s="112"/>
      <c r="Q394" s="120"/>
      <c r="R394" s="120"/>
      <c r="S394" s="120"/>
      <c r="T394" s="120"/>
    </row>
    <row r="395" spans="2:20" ht="12.95" customHeight="1" x14ac:dyDescent="0.2">
      <c r="B395" s="113"/>
      <c r="C395" s="112"/>
      <c r="D395" s="112"/>
      <c r="Q395" s="120"/>
      <c r="R395" s="120"/>
      <c r="S395" s="120"/>
      <c r="T395" s="120"/>
    </row>
    <row r="396" spans="2:20" ht="12.95" customHeight="1" x14ac:dyDescent="0.2">
      <c r="B396" s="113"/>
      <c r="C396" s="112"/>
      <c r="D396" s="112"/>
      <c r="Q396" s="120"/>
      <c r="R396" s="120"/>
      <c r="S396" s="120"/>
      <c r="T396" s="120"/>
    </row>
    <row r="397" spans="2:20" ht="12.95" customHeight="1" x14ac:dyDescent="0.2">
      <c r="B397" s="113"/>
      <c r="C397" s="112"/>
      <c r="D397" s="112"/>
      <c r="Q397" s="120"/>
      <c r="R397" s="120"/>
      <c r="S397" s="120"/>
      <c r="T397" s="120"/>
    </row>
    <row r="398" spans="2:20" ht="12.95" customHeight="1" x14ac:dyDescent="0.2">
      <c r="B398" s="113"/>
      <c r="C398" s="112"/>
      <c r="D398" s="112"/>
      <c r="Q398" s="120"/>
      <c r="R398" s="120"/>
      <c r="S398" s="120"/>
      <c r="T398" s="120"/>
    </row>
    <row r="399" spans="2:20" ht="12.95" customHeight="1" x14ac:dyDescent="0.2">
      <c r="B399" s="113"/>
      <c r="C399" s="112"/>
      <c r="D399" s="112"/>
      <c r="Q399" s="120"/>
      <c r="R399" s="120"/>
      <c r="S399" s="120"/>
      <c r="T399" s="120"/>
    </row>
    <row r="400" spans="2:20" ht="12.95" customHeight="1" x14ac:dyDescent="0.2">
      <c r="B400" s="113"/>
      <c r="C400" s="112"/>
      <c r="D400" s="112"/>
      <c r="Q400" s="120"/>
      <c r="R400" s="120"/>
      <c r="S400" s="120"/>
      <c r="T400" s="120"/>
    </row>
    <row r="401" spans="2:20" ht="12.95" customHeight="1" x14ac:dyDescent="0.2">
      <c r="B401" s="113"/>
      <c r="C401" s="112"/>
      <c r="D401" s="112"/>
      <c r="Q401" s="120"/>
      <c r="R401" s="120"/>
      <c r="S401" s="120"/>
      <c r="T401" s="120"/>
    </row>
    <row r="402" spans="2:20" ht="12.95" customHeight="1" x14ac:dyDescent="0.2">
      <c r="B402" s="113"/>
      <c r="C402" s="112"/>
      <c r="D402" s="112"/>
      <c r="Q402" s="120"/>
      <c r="R402" s="120"/>
      <c r="S402" s="120"/>
      <c r="T402" s="120"/>
    </row>
    <row r="403" spans="2:20" ht="12.95" customHeight="1" x14ac:dyDescent="0.2">
      <c r="B403" s="113"/>
      <c r="C403" s="112"/>
      <c r="D403" s="112"/>
      <c r="Q403" s="120"/>
      <c r="R403" s="120"/>
      <c r="S403" s="120"/>
      <c r="T403" s="120"/>
    </row>
    <row r="404" spans="2:20" ht="12.95" customHeight="1" x14ac:dyDescent="0.2">
      <c r="B404" s="113"/>
      <c r="C404" s="112"/>
      <c r="D404" s="112"/>
      <c r="Q404" s="120"/>
      <c r="R404" s="120"/>
      <c r="S404" s="120"/>
      <c r="T404" s="120"/>
    </row>
    <row r="405" spans="2:20" ht="12.95" customHeight="1" x14ac:dyDescent="0.2">
      <c r="B405" s="113"/>
      <c r="C405" s="112"/>
      <c r="D405" s="112"/>
      <c r="Q405" s="120"/>
      <c r="R405" s="120"/>
      <c r="S405" s="120"/>
      <c r="T405" s="120"/>
    </row>
    <row r="406" spans="2:20" ht="12.95" customHeight="1" x14ac:dyDescent="0.2">
      <c r="B406" s="113"/>
      <c r="C406" s="112"/>
      <c r="D406" s="112"/>
      <c r="Q406" s="120"/>
      <c r="R406" s="120"/>
      <c r="S406" s="120"/>
      <c r="T406" s="120"/>
    </row>
    <row r="407" spans="2:20" ht="12.95" customHeight="1" x14ac:dyDescent="0.2">
      <c r="B407" s="113"/>
      <c r="C407" s="112"/>
      <c r="D407" s="112"/>
      <c r="Q407" s="120"/>
      <c r="R407" s="120"/>
      <c r="S407" s="120"/>
      <c r="T407" s="120"/>
    </row>
    <row r="408" spans="2:20" ht="12.95" customHeight="1" x14ac:dyDescent="0.2">
      <c r="B408" s="113"/>
      <c r="C408" s="112"/>
      <c r="D408" s="112"/>
      <c r="Q408" s="120"/>
      <c r="R408" s="120"/>
      <c r="S408" s="120"/>
      <c r="T408" s="120"/>
    </row>
    <row r="409" spans="2:20" ht="12.95" customHeight="1" x14ac:dyDescent="0.2">
      <c r="B409" s="113"/>
      <c r="C409" s="112"/>
      <c r="D409" s="112"/>
      <c r="Q409" s="120"/>
      <c r="R409" s="120"/>
      <c r="S409" s="120"/>
      <c r="T409" s="120"/>
    </row>
    <row r="410" spans="2:20" ht="12.95" customHeight="1" x14ac:dyDescent="0.2">
      <c r="B410" s="113"/>
      <c r="C410" s="112"/>
      <c r="D410" s="112"/>
      <c r="Q410" s="120"/>
      <c r="R410" s="120"/>
      <c r="S410" s="120"/>
      <c r="T410" s="120"/>
    </row>
    <row r="411" spans="2:20" ht="12.95" customHeight="1" x14ac:dyDescent="0.2">
      <c r="B411" s="113"/>
      <c r="C411" s="112"/>
      <c r="D411" s="112"/>
      <c r="Q411" s="120"/>
      <c r="R411" s="120"/>
      <c r="S411" s="120"/>
      <c r="T411" s="120"/>
    </row>
    <row r="412" spans="2:20" ht="12.95" customHeight="1" x14ac:dyDescent="0.2">
      <c r="B412" s="113"/>
      <c r="C412" s="112"/>
      <c r="D412" s="112"/>
      <c r="Q412" s="120"/>
      <c r="R412" s="120"/>
      <c r="S412" s="120"/>
      <c r="T412" s="120"/>
    </row>
    <row r="413" spans="2:20" ht="12.95" customHeight="1" x14ac:dyDescent="0.2">
      <c r="B413" s="113"/>
      <c r="C413" s="112"/>
      <c r="D413" s="112"/>
      <c r="Q413" s="120"/>
      <c r="R413" s="120"/>
      <c r="S413" s="120"/>
      <c r="T413" s="120"/>
    </row>
    <row r="414" spans="2:20" ht="12.95" customHeight="1" x14ac:dyDescent="0.2">
      <c r="B414" s="113"/>
      <c r="C414" s="112"/>
      <c r="D414" s="112"/>
      <c r="Q414" s="120"/>
      <c r="R414" s="120"/>
      <c r="S414" s="120"/>
      <c r="T414" s="120"/>
    </row>
    <row r="415" spans="2:20" ht="12.95" customHeight="1" x14ac:dyDescent="0.2">
      <c r="B415" s="113"/>
      <c r="C415" s="112"/>
      <c r="D415" s="112"/>
      <c r="Q415" s="120"/>
      <c r="R415" s="120"/>
      <c r="S415" s="120"/>
      <c r="T415" s="120"/>
    </row>
    <row r="416" spans="2:20" ht="12.95" customHeight="1" x14ac:dyDescent="0.2">
      <c r="B416" s="113"/>
      <c r="C416" s="112"/>
      <c r="D416" s="112"/>
      <c r="Q416" s="120"/>
      <c r="R416" s="120"/>
      <c r="S416" s="120"/>
      <c r="T416" s="120"/>
    </row>
    <row r="417" spans="2:20" ht="12.95" customHeight="1" x14ac:dyDescent="0.2">
      <c r="B417" s="113"/>
      <c r="C417" s="112"/>
      <c r="D417" s="112"/>
      <c r="Q417" s="120"/>
      <c r="R417" s="120"/>
      <c r="S417" s="120"/>
      <c r="T417" s="120"/>
    </row>
    <row r="418" spans="2:20" ht="12.95" customHeight="1" x14ac:dyDescent="0.2">
      <c r="B418" s="113"/>
      <c r="C418" s="112"/>
      <c r="D418" s="112"/>
      <c r="Q418" s="120"/>
      <c r="R418" s="120"/>
      <c r="S418" s="120"/>
      <c r="T418" s="120"/>
    </row>
    <row r="419" spans="2:20" ht="12.95" customHeight="1" x14ac:dyDescent="0.2">
      <c r="B419" s="113"/>
      <c r="C419" s="112"/>
      <c r="D419" s="112"/>
      <c r="Q419" s="120"/>
      <c r="R419" s="120"/>
      <c r="S419" s="120"/>
      <c r="T419" s="120"/>
    </row>
    <row r="420" spans="2:20" ht="12.95" customHeight="1" x14ac:dyDescent="0.2">
      <c r="B420" s="113"/>
      <c r="C420" s="112"/>
      <c r="D420" s="112"/>
      <c r="Q420" s="120"/>
      <c r="R420" s="120"/>
      <c r="S420" s="120"/>
      <c r="T420" s="120"/>
    </row>
    <row r="421" spans="2:20" ht="12.95" customHeight="1" x14ac:dyDescent="0.2">
      <c r="B421" s="113"/>
      <c r="C421" s="112"/>
      <c r="D421" s="112"/>
      <c r="Q421" s="120"/>
      <c r="R421" s="120"/>
      <c r="S421" s="120"/>
      <c r="T421" s="120"/>
    </row>
    <row r="422" spans="2:20" ht="12.95" customHeight="1" x14ac:dyDescent="0.2">
      <c r="B422" s="113"/>
      <c r="C422" s="112"/>
      <c r="D422" s="112"/>
      <c r="Q422" s="120"/>
      <c r="R422" s="120"/>
      <c r="S422" s="120"/>
      <c r="T422" s="120"/>
    </row>
    <row r="423" spans="2:20" ht="12.95" customHeight="1" x14ac:dyDescent="0.2">
      <c r="B423" s="113"/>
      <c r="C423" s="112"/>
      <c r="D423" s="112"/>
      <c r="Q423" s="120"/>
      <c r="R423" s="120"/>
      <c r="S423" s="120"/>
      <c r="T423" s="120"/>
    </row>
    <row r="424" spans="2:20" ht="12.95" customHeight="1" x14ac:dyDescent="0.2">
      <c r="B424" s="113"/>
      <c r="C424" s="112"/>
      <c r="D424" s="112"/>
      <c r="Q424" s="120"/>
      <c r="R424" s="120"/>
      <c r="S424" s="120"/>
      <c r="T424" s="120"/>
    </row>
    <row r="425" spans="2:20" ht="12.95" customHeight="1" x14ac:dyDescent="0.2">
      <c r="B425" s="113"/>
      <c r="C425" s="112"/>
      <c r="D425" s="112"/>
      <c r="Q425" s="120"/>
      <c r="R425" s="120"/>
      <c r="S425" s="120"/>
      <c r="T425" s="120"/>
    </row>
    <row r="426" spans="2:20" ht="12.95" customHeight="1" x14ac:dyDescent="0.2">
      <c r="B426" s="113"/>
      <c r="C426" s="112"/>
      <c r="D426" s="112"/>
      <c r="Q426" s="120"/>
      <c r="R426" s="120"/>
      <c r="S426" s="120"/>
      <c r="T426" s="120"/>
    </row>
    <row r="427" spans="2:20" ht="12.95" customHeight="1" x14ac:dyDescent="0.2">
      <c r="B427" s="113"/>
      <c r="C427" s="112"/>
      <c r="D427" s="112"/>
      <c r="Q427" s="120"/>
      <c r="R427" s="120"/>
      <c r="S427" s="120"/>
      <c r="T427" s="120"/>
    </row>
    <row r="428" spans="2:20" ht="12.95" customHeight="1" x14ac:dyDescent="0.2">
      <c r="B428" s="113"/>
      <c r="C428" s="112"/>
      <c r="D428" s="112"/>
      <c r="Q428" s="120"/>
      <c r="R428" s="120"/>
      <c r="S428" s="120"/>
      <c r="T428" s="120"/>
    </row>
    <row r="429" spans="2:20" ht="12.95" customHeight="1" x14ac:dyDescent="0.2">
      <c r="B429" s="113"/>
      <c r="C429" s="112"/>
      <c r="D429" s="112"/>
      <c r="Q429" s="120"/>
      <c r="R429" s="120"/>
      <c r="S429" s="120"/>
      <c r="T429" s="120"/>
    </row>
    <row r="430" spans="2:20" ht="12.95" customHeight="1" x14ac:dyDescent="0.2">
      <c r="B430" s="113"/>
      <c r="C430" s="112"/>
      <c r="D430" s="112"/>
      <c r="Q430" s="120"/>
      <c r="R430" s="120"/>
      <c r="S430" s="120"/>
      <c r="T430" s="120"/>
    </row>
    <row r="431" spans="2:20" ht="12.95" customHeight="1" x14ac:dyDescent="0.2">
      <c r="B431" s="113"/>
      <c r="C431" s="112"/>
      <c r="D431" s="112"/>
      <c r="Q431" s="120"/>
      <c r="R431" s="120"/>
      <c r="S431" s="120"/>
      <c r="T431" s="120"/>
    </row>
    <row r="432" spans="2:20" ht="12.95" customHeight="1" x14ac:dyDescent="0.2">
      <c r="B432" s="113"/>
      <c r="C432" s="112"/>
      <c r="D432" s="112"/>
      <c r="Q432" s="120"/>
      <c r="R432" s="120"/>
      <c r="S432" s="120"/>
      <c r="T432" s="120"/>
    </row>
    <row r="433" spans="2:20" ht="12.95" customHeight="1" x14ac:dyDescent="0.2">
      <c r="B433" s="113"/>
      <c r="C433" s="112"/>
      <c r="D433" s="112"/>
      <c r="Q433" s="120"/>
      <c r="R433" s="120"/>
      <c r="S433" s="120"/>
      <c r="T433" s="120"/>
    </row>
    <row r="434" spans="2:20" ht="12.95" customHeight="1" x14ac:dyDescent="0.2">
      <c r="B434" s="113"/>
      <c r="C434" s="112"/>
      <c r="D434" s="112"/>
      <c r="Q434" s="120"/>
      <c r="R434" s="120"/>
      <c r="S434" s="120"/>
      <c r="T434" s="120"/>
    </row>
    <row r="435" spans="2:20" ht="12.95" customHeight="1" x14ac:dyDescent="0.2">
      <c r="B435" s="113"/>
      <c r="C435" s="112"/>
      <c r="D435" s="112"/>
      <c r="Q435" s="120"/>
      <c r="R435" s="120"/>
      <c r="S435" s="120"/>
      <c r="T435" s="120"/>
    </row>
    <row r="436" spans="2:20" ht="12.95" customHeight="1" x14ac:dyDescent="0.2">
      <c r="B436" s="113"/>
      <c r="C436" s="112"/>
      <c r="D436" s="112"/>
      <c r="Q436" s="120"/>
      <c r="R436" s="120"/>
      <c r="S436" s="120"/>
      <c r="T436" s="120"/>
    </row>
    <row r="437" spans="2:20" ht="12.95" customHeight="1" x14ac:dyDescent="0.2">
      <c r="B437" s="113"/>
      <c r="C437" s="112"/>
      <c r="D437" s="112"/>
      <c r="Q437" s="120"/>
      <c r="R437" s="120"/>
      <c r="S437" s="120"/>
      <c r="T437" s="120"/>
    </row>
    <row r="438" spans="2:20" ht="12.95" customHeight="1" x14ac:dyDescent="0.2">
      <c r="B438" s="113"/>
      <c r="C438" s="112"/>
      <c r="D438" s="112"/>
      <c r="Q438" s="120"/>
      <c r="R438" s="120"/>
      <c r="S438" s="120"/>
      <c r="T438" s="120"/>
    </row>
    <row r="439" spans="2:20" ht="12.95" customHeight="1" x14ac:dyDescent="0.2">
      <c r="B439" s="113"/>
      <c r="C439" s="112"/>
      <c r="D439" s="112"/>
      <c r="Q439" s="120"/>
      <c r="R439" s="120"/>
      <c r="S439" s="120"/>
      <c r="T439" s="120"/>
    </row>
    <row r="440" spans="2:20" ht="12.95" customHeight="1" x14ac:dyDescent="0.2">
      <c r="B440" s="113"/>
      <c r="C440" s="112"/>
      <c r="D440" s="112"/>
      <c r="Q440" s="120"/>
      <c r="R440" s="120"/>
      <c r="S440" s="120"/>
      <c r="T440" s="120"/>
    </row>
    <row r="441" spans="2:20" ht="12.95" customHeight="1" x14ac:dyDescent="0.2">
      <c r="B441" s="113"/>
      <c r="C441" s="112"/>
      <c r="D441" s="112"/>
      <c r="Q441" s="120"/>
      <c r="R441" s="120"/>
      <c r="S441" s="120"/>
      <c r="T441" s="120"/>
    </row>
    <row r="442" spans="2:20" ht="12.95" customHeight="1" x14ac:dyDescent="0.2">
      <c r="B442" s="113"/>
      <c r="C442" s="112"/>
      <c r="D442" s="112"/>
      <c r="Q442" s="120"/>
      <c r="R442" s="120"/>
      <c r="S442" s="120"/>
      <c r="T442" s="120"/>
    </row>
    <row r="443" spans="2:20" ht="12.95" customHeight="1" x14ac:dyDescent="0.2">
      <c r="B443" s="113"/>
      <c r="C443" s="112"/>
      <c r="D443" s="112"/>
      <c r="Q443" s="120"/>
      <c r="R443" s="120"/>
      <c r="S443" s="120"/>
      <c r="T443" s="120"/>
    </row>
    <row r="444" spans="2:20" ht="12.95" customHeight="1" x14ac:dyDescent="0.2">
      <c r="B444" s="113"/>
      <c r="C444" s="112"/>
      <c r="D444" s="112"/>
      <c r="Q444" s="120"/>
      <c r="R444" s="120"/>
      <c r="S444" s="120"/>
      <c r="T444" s="120"/>
    </row>
    <row r="445" spans="2:20" ht="12.95" customHeight="1" x14ac:dyDescent="0.2">
      <c r="B445" s="113"/>
      <c r="C445" s="112"/>
      <c r="D445" s="112"/>
      <c r="Q445" s="120"/>
      <c r="R445" s="120"/>
      <c r="S445" s="120"/>
      <c r="T445" s="120"/>
    </row>
    <row r="446" spans="2:20" ht="12.95" customHeight="1" x14ac:dyDescent="0.2">
      <c r="B446" s="113"/>
      <c r="C446" s="112"/>
      <c r="D446" s="112"/>
      <c r="Q446" s="120"/>
      <c r="R446" s="120"/>
      <c r="S446" s="120"/>
      <c r="T446" s="120"/>
    </row>
    <row r="447" spans="2:20" ht="12.95" customHeight="1" x14ac:dyDescent="0.2">
      <c r="B447" s="113"/>
      <c r="C447" s="112"/>
      <c r="D447" s="112"/>
      <c r="Q447" s="120"/>
      <c r="R447" s="120"/>
      <c r="S447" s="120"/>
      <c r="T447" s="120"/>
    </row>
    <row r="448" spans="2:20" ht="12.95" customHeight="1" x14ac:dyDescent="0.2">
      <c r="B448" s="113"/>
      <c r="C448" s="112"/>
      <c r="D448" s="112"/>
      <c r="Q448" s="120"/>
      <c r="R448" s="120"/>
      <c r="S448" s="120"/>
      <c r="T448" s="120"/>
    </row>
    <row r="449" spans="2:20" ht="12.95" customHeight="1" x14ac:dyDescent="0.2">
      <c r="B449" s="113"/>
      <c r="C449" s="112"/>
      <c r="D449" s="112"/>
      <c r="Q449" s="120"/>
      <c r="R449" s="120"/>
      <c r="S449" s="120"/>
      <c r="T449" s="120"/>
    </row>
    <row r="450" spans="2:20" ht="12.95" customHeight="1" x14ac:dyDescent="0.2">
      <c r="B450" s="113"/>
      <c r="C450" s="112"/>
      <c r="D450" s="112"/>
      <c r="Q450" s="120"/>
      <c r="R450" s="120"/>
      <c r="S450" s="120"/>
      <c r="T450" s="120"/>
    </row>
    <row r="451" spans="2:20" ht="12.95" customHeight="1" x14ac:dyDescent="0.2">
      <c r="B451" s="113"/>
      <c r="C451" s="112"/>
      <c r="D451" s="112"/>
      <c r="Q451" s="120"/>
      <c r="R451" s="120"/>
      <c r="S451" s="120"/>
      <c r="T451" s="120"/>
    </row>
    <row r="452" spans="2:20" ht="12.95" customHeight="1" x14ac:dyDescent="0.2">
      <c r="B452" s="113"/>
      <c r="C452" s="112"/>
      <c r="D452" s="112"/>
      <c r="Q452" s="120"/>
      <c r="R452" s="120"/>
      <c r="S452" s="120"/>
      <c r="T452" s="120"/>
    </row>
    <row r="453" spans="2:20" ht="12.95" customHeight="1" x14ac:dyDescent="0.2">
      <c r="B453" s="113"/>
      <c r="C453" s="112"/>
      <c r="D453" s="112"/>
      <c r="Q453" s="120"/>
      <c r="R453" s="120"/>
      <c r="S453" s="120"/>
      <c r="T453" s="120"/>
    </row>
    <row r="454" spans="2:20" ht="12.95" customHeight="1" x14ac:dyDescent="0.2">
      <c r="B454" s="113"/>
      <c r="C454" s="112"/>
      <c r="D454" s="112"/>
      <c r="Q454" s="120"/>
      <c r="R454" s="120"/>
      <c r="S454" s="120"/>
      <c r="T454" s="120"/>
    </row>
    <row r="455" spans="2:20" ht="12.95" customHeight="1" x14ac:dyDescent="0.2">
      <c r="B455" s="113"/>
      <c r="C455" s="112"/>
      <c r="D455" s="112"/>
    </row>
    <row r="456" spans="2:20" ht="12.95" customHeight="1" x14ac:dyDescent="0.2">
      <c r="B456" s="113"/>
      <c r="C456" s="112"/>
      <c r="D456" s="112"/>
    </row>
    <row r="457" spans="2:20" ht="12.95" customHeight="1" x14ac:dyDescent="0.2">
      <c r="B457" s="113"/>
      <c r="C457" s="112"/>
      <c r="D457" s="112"/>
    </row>
    <row r="458" spans="2:20" ht="12.95" customHeight="1" x14ac:dyDescent="0.2">
      <c r="B458" s="113"/>
      <c r="C458" s="112"/>
      <c r="D458" s="112"/>
    </row>
    <row r="459" spans="2:20" ht="12.95" customHeight="1" x14ac:dyDescent="0.2">
      <c r="B459" s="113"/>
      <c r="C459" s="112"/>
      <c r="D459" s="112"/>
    </row>
    <row r="460" spans="2:20" ht="12.95" customHeight="1" x14ac:dyDescent="0.2">
      <c r="B460" s="113"/>
      <c r="C460" s="112"/>
      <c r="D460" s="112"/>
    </row>
    <row r="461" spans="2:20" ht="12.95" customHeight="1" x14ac:dyDescent="0.2">
      <c r="B461" s="113"/>
      <c r="C461" s="112"/>
      <c r="D461" s="112"/>
    </row>
    <row r="462" spans="2:20" ht="12.95" customHeight="1" x14ac:dyDescent="0.2">
      <c r="B462" s="113"/>
      <c r="C462" s="112"/>
      <c r="D462" s="112"/>
    </row>
    <row r="463" spans="2:20" ht="12.95" customHeight="1" x14ac:dyDescent="0.2">
      <c r="B463" s="113"/>
      <c r="C463" s="112"/>
      <c r="D463" s="112"/>
    </row>
    <row r="464" spans="2:20" ht="12.95" customHeight="1" x14ac:dyDescent="0.2">
      <c r="B464" s="113"/>
      <c r="C464" s="112"/>
      <c r="D464" s="112"/>
    </row>
    <row r="465" spans="2:4" ht="12.95" customHeight="1" x14ac:dyDescent="0.2">
      <c r="B465" s="113"/>
      <c r="C465" s="112"/>
      <c r="D465" s="112"/>
    </row>
    <row r="466" spans="2:4" ht="12.95" customHeight="1" x14ac:dyDescent="0.2">
      <c r="B466" s="113"/>
      <c r="C466" s="112"/>
      <c r="D466" s="112"/>
    </row>
    <row r="467" spans="2:4" ht="12.95" customHeight="1" x14ac:dyDescent="0.2">
      <c r="B467" s="113"/>
      <c r="C467" s="112"/>
      <c r="D467" s="112"/>
    </row>
    <row r="468" spans="2:4" ht="12.95" customHeight="1" x14ac:dyDescent="0.2">
      <c r="B468" s="113"/>
      <c r="C468" s="112"/>
      <c r="D468" s="112"/>
    </row>
    <row r="469" spans="2:4" ht="12.95" customHeight="1" x14ac:dyDescent="0.2">
      <c r="B469" s="113"/>
      <c r="C469" s="112"/>
      <c r="D469" s="112"/>
    </row>
    <row r="470" spans="2:4" ht="12.95" customHeight="1" x14ac:dyDescent="0.2">
      <c r="B470" s="113"/>
      <c r="C470" s="112"/>
      <c r="D470" s="112"/>
    </row>
    <row r="471" spans="2:4" ht="12.95" customHeight="1" x14ac:dyDescent="0.2">
      <c r="B471" s="113"/>
      <c r="C471" s="112"/>
      <c r="D471" s="112"/>
    </row>
    <row r="472" spans="2:4" ht="12.95" customHeight="1" x14ac:dyDescent="0.2">
      <c r="B472" s="113"/>
      <c r="C472" s="112"/>
      <c r="D472" s="112"/>
    </row>
    <row r="473" spans="2:4" ht="12.95" customHeight="1" x14ac:dyDescent="0.2">
      <c r="B473" s="113"/>
      <c r="C473" s="112"/>
      <c r="D473" s="112"/>
    </row>
    <row r="474" spans="2:4" ht="12.95" customHeight="1" x14ac:dyDescent="0.2">
      <c r="B474" s="113"/>
      <c r="C474" s="112"/>
      <c r="D474" s="112"/>
    </row>
    <row r="475" spans="2:4" ht="12.95" customHeight="1" x14ac:dyDescent="0.2">
      <c r="B475" s="113"/>
      <c r="C475" s="112"/>
      <c r="D475" s="112"/>
    </row>
    <row r="476" spans="2:4" ht="12.95" customHeight="1" x14ac:dyDescent="0.2">
      <c r="B476" s="113"/>
      <c r="C476" s="112"/>
      <c r="D476" s="112"/>
    </row>
    <row r="477" spans="2:4" ht="12.95" customHeight="1" x14ac:dyDescent="0.2">
      <c r="B477" s="113"/>
      <c r="C477" s="112"/>
      <c r="D477" s="112"/>
    </row>
    <row r="478" spans="2:4" ht="12.95" customHeight="1" x14ac:dyDescent="0.2">
      <c r="B478" s="113"/>
      <c r="C478" s="112"/>
      <c r="D478" s="112"/>
    </row>
    <row r="479" spans="2:4" ht="12.95" customHeight="1" x14ac:dyDescent="0.2">
      <c r="B479" s="113"/>
      <c r="C479" s="112"/>
      <c r="D479" s="112"/>
    </row>
    <row r="480" spans="2:4" ht="12.95" customHeight="1" x14ac:dyDescent="0.2">
      <c r="B480" s="113"/>
      <c r="C480" s="112"/>
      <c r="D480" s="112"/>
    </row>
    <row r="481" spans="2:4" ht="12.95" customHeight="1" x14ac:dyDescent="0.2">
      <c r="B481" s="113"/>
      <c r="C481" s="112"/>
      <c r="D481" s="112"/>
    </row>
    <row r="482" spans="2:4" ht="12.95" customHeight="1" x14ac:dyDescent="0.2">
      <c r="B482" s="113"/>
      <c r="C482" s="112"/>
      <c r="D482" s="112"/>
    </row>
    <row r="483" spans="2:4" ht="12.95" customHeight="1" x14ac:dyDescent="0.2">
      <c r="B483" s="113"/>
      <c r="C483" s="112"/>
      <c r="D483" s="112"/>
    </row>
    <row r="484" spans="2:4" ht="12.95" customHeight="1" x14ac:dyDescent="0.2">
      <c r="B484" s="113"/>
      <c r="C484" s="112"/>
      <c r="D484" s="112"/>
    </row>
    <row r="485" spans="2:4" ht="12.95" customHeight="1" x14ac:dyDescent="0.2">
      <c r="B485" s="113"/>
      <c r="C485" s="112"/>
      <c r="D485" s="112"/>
    </row>
    <row r="486" spans="2:4" ht="12.95" customHeight="1" x14ac:dyDescent="0.2">
      <c r="B486" s="113"/>
      <c r="C486" s="112"/>
      <c r="D486" s="112"/>
    </row>
    <row r="487" spans="2:4" ht="12.95" customHeight="1" x14ac:dyDescent="0.2">
      <c r="B487" s="113"/>
      <c r="C487" s="112"/>
      <c r="D487" s="112"/>
    </row>
    <row r="488" spans="2:4" ht="12.95" customHeight="1" x14ac:dyDescent="0.2">
      <c r="B488" s="113"/>
      <c r="C488" s="112"/>
      <c r="D488" s="112"/>
    </row>
    <row r="489" spans="2:4" ht="12.95" customHeight="1" x14ac:dyDescent="0.2">
      <c r="B489" s="113"/>
      <c r="C489" s="112"/>
      <c r="D489" s="112"/>
    </row>
    <row r="490" spans="2:4" ht="12.95" customHeight="1" x14ac:dyDescent="0.2">
      <c r="B490" s="113"/>
      <c r="C490" s="112"/>
      <c r="D490" s="112"/>
    </row>
    <row r="491" spans="2:4" ht="12.95" customHeight="1" x14ac:dyDescent="0.2">
      <c r="B491" s="113"/>
      <c r="C491" s="112"/>
      <c r="D491" s="112"/>
    </row>
    <row r="492" spans="2:4" ht="12.95" customHeight="1" x14ac:dyDescent="0.2">
      <c r="B492" s="113"/>
      <c r="C492" s="112"/>
      <c r="D492" s="112"/>
    </row>
    <row r="493" spans="2:4" ht="12.95" customHeight="1" x14ac:dyDescent="0.2">
      <c r="B493" s="113"/>
      <c r="C493" s="112"/>
      <c r="D493" s="112"/>
    </row>
    <row r="494" spans="2:4" ht="12.95" customHeight="1" x14ac:dyDescent="0.2">
      <c r="B494" s="113"/>
      <c r="C494" s="112"/>
      <c r="D494" s="112"/>
    </row>
    <row r="495" spans="2:4" ht="12.95" customHeight="1" x14ac:dyDescent="0.2">
      <c r="B495" s="113"/>
      <c r="C495" s="112"/>
      <c r="D495" s="112"/>
    </row>
    <row r="496" spans="2:4" ht="12.95" customHeight="1" x14ac:dyDescent="0.2">
      <c r="B496" s="113"/>
      <c r="C496" s="112"/>
      <c r="D496" s="112"/>
    </row>
    <row r="497" spans="2:4" ht="12.95" customHeight="1" x14ac:dyDescent="0.2">
      <c r="B497" s="113"/>
      <c r="C497" s="112"/>
      <c r="D497" s="112"/>
    </row>
    <row r="498" spans="2:4" ht="12.95" customHeight="1" x14ac:dyDescent="0.2">
      <c r="B498" s="113"/>
      <c r="C498" s="112"/>
      <c r="D498" s="112"/>
    </row>
    <row r="499" spans="2:4" ht="12.95" customHeight="1" x14ac:dyDescent="0.2">
      <c r="B499" s="113"/>
      <c r="C499" s="112"/>
      <c r="D499" s="112"/>
    </row>
    <row r="500" spans="2:4" ht="12.95" customHeight="1" x14ac:dyDescent="0.2">
      <c r="B500" s="113"/>
      <c r="C500" s="112"/>
      <c r="D500" s="112"/>
    </row>
    <row r="501" spans="2:4" ht="12.95" customHeight="1" x14ac:dyDescent="0.2">
      <c r="B501" s="113"/>
      <c r="C501" s="112"/>
      <c r="D501" s="112"/>
    </row>
    <row r="502" spans="2:4" ht="12.95" customHeight="1" x14ac:dyDescent="0.2">
      <c r="B502" s="113"/>
      <c r="C502" s="112"/>
      <c r="D502" s="112"/>
    </row>
    <row r="503" spans="2:4" ht="12.95" customHeight="1" x14ac:dyDescent="0.2">
      <c r="B503" s="113"/>
      <c r="C503" s="112"/>
      <c r="D503" s="112"/>
    </row>
    <row r="504" spans="2:4" ht="12.95" customHeight="1" x14ac:dyDescent="0.2">
      <c r="B504" s="113"/>
      <c r="C504" s="112"/>
      <c r="D504" s="112"/>
    </row>
    <row r="505" spans="2:4" ht="12.95" customHeight="1" x14ac:dyDescent="0.2">
      <c r="B505" s="113"/>
      <c r="C505" s="112"/>
      <c r="D505" s="112"/>
    </row>
    <row r="506" spans="2:4" ht="12.95" customHeight="1" x14ac:dyDescent="0.2">
      <c r="B506" s="113"/>
      <c r="C506" s="112"/>
      <c r="D506" s="112"/>
    </row>
    <row r="507" spans="2:4" ht="12.95" customHeight="1" x14ac:dyDescent="0.2">
      <c r="B507" s="113"/>
      <c r="C507" s="112"/>
      <c r="D507" s="112"/>
    </row>
    <row r="508" spans="2:4" ht="12.95" customHeight="1" x14ac:dyDescent="0.2">
      <c r="B508" s="113"/>
      <c r="C508" s="112"/>
      <c r="D508" s="112"/>
    </row>
    <row r="509" spans="2:4" ht="12.95" customHeight="1" x14ac:dyDescent="0.2">
      <c r="B509" s="113"/>
      <c r="C509" s="112"/>
      <c r="D509" s="112"/>
    </row>
    <row r="510" spans="2:4" ht="12.95" customHeight="1" x14ac:dyDescent="0.2">
      <c r="B510" s="113"/>
      <c r="C510" s="112"/>
      <c r="D510" s="112"/>
    </row>
    <row r="511" spans="2:4" ht="12.95" customHeight="1" x14ac:dyDescent="0.2">
      <c r="B511" s="113"/>
      <c r="C511" s="112"/>
      <c r="D511" s="112"/>
    </row>
    <row r="512" spans="2:4" ht="12.95" customHeight="1" x14ac:dyDescent="0.2">
      <c r="B512" s="113"/>
      <c r="C512" s="112"/>
      <c r="D512" s="112"/>
    </row>
    <row r="513" spans="2:4" ht="12.95" customHeight="1" x14ac:dyDescent="0.2">
      <c r="B513" s="113"/>
      <c r="C513" s="112"/>
      <c r="D513" s="112"/>
    </row>
    <row r="514" spans="2:4" ht="12.95" customHeight="1" x14ac:dyDescent="0.2">
      <c r="C514" s="112"/>
      <c r="D514" s="112"/>
    </row>
    <row r="515" spans="2:4" ht="12.95" customHeight="1" x14ac:dyDescent="0.2">
      <c r="C515" s="112"/>
      <c r="D515" s="112"/>
    </row>
    <row r="516" spans="2:4" ht="12.95" customHeight="1" x14ac:dyDescent="0.2">
      <c r="C516" s="112"/>
      <c r="D516" s="112"/>
    </row>
    <row r="517" spans="2:4" ht="12.95" customHeight="1" x14ac:dyDescent="0.2">
      <c r="C517" s="112"/>
      <c r="D517" s="112"/>
    </row>
    <row r="518" spans="2:4" ht="12.95" customHeight="1" x14ac:dyDescent="0.2">
      <c r="C518" s="112"/>
      <c r="D518" s="112"/>
    </row>
    <row r="519" spans="2:4" ht="12.95" customHeight="1" x14ac:dyDescent="0.2">
      <c r="C519" s="112"/>
      <c r="D519" s="112"/>
    </row>
    <row r="520" spans="2:4" ht="12.95" customHeight="1" x14ac:dyDescent="0.2">
      <c r="C520" s="112"/>
      <c r="D520" s="112"/>
    </row>
    <row r="521" spans="2:4" ht="12.95" customHeight="1" x14ac:dyDescent="0.2">
      <c r="C521" s="112"/>
      <c r="D521" s="112"/>
    </row>
    <row r="522" spans="2:4" ht="12.95" customHeight="1" x14ac:dyDescent="0.2">
      <c r="C522" s="112"/>
      <c r="D522" s="112"/>
    </row>
    <row r="523" spans="2:4" ht="12.95" customHeight="1" x14ac:dyDescent="0.2">
      <c r="C523" s="112"/>
      <c r="D523" s="112"/>
    </row>
    <row r="524" spans="2:4" ht="12.95" customHeight="1" x14ac:dyDescent="0.2">
      <c r="C524" s="112"/>
      <c r="D524" s="112"/>
    </row>
    <row r="525" spans="2:4" ht="12.95" customHeight="1" x14ac:dyDescent="0.2">
      <c r="C525" s="112"/>
      <c r="D525" s="112"/>
    </row>
    <row r="526" spans="2:4" ht="12.95" customHeight="1" x14ac:dyDescent="0.2">
      <c r="C526" s="112"/>
      <c r="D526" s="112"/>
    </row>
    <row r="527" spans="2:4" ht="12.95" customHeight="1" x14ac:dyDescent="0.2">
      <c r="C527" s="112"/>
      <c r="D527" s="112"/>
    </row>
    <row r="528" spans="2:4" ht="12.95" customHeight="1" x14ac:dyDescent="0.2">
      <c r="C528" s="112"/>
      <c r="D528" s="112"/>
    </row>
    <row r="529" spans="3:4" ht="12.95" customHeight="1" x14ac:dyDescent="0.2">
      <c r="C529" s="112"/>
      <c r="D529" s="112"/>
    </row>
    <row r="530" spans="3:4" ht="12.95" customHeight="1" x14ac:dyDescent="0.2">
      <c r="C530" s="112"/>
      <c r="D530" s="112"/>
    </row>
    <row r="531" spans="3:4" ht="12.95" customHeight="1" x14ac:dyDescent="0.2">
      <c r="C531" s="112"/>
      <c r="D531" s="112"/>
    </row>
    <row r="532" spans="3:4" ht="12.95" customHeight="1" x14ac:dyDescent="0.2">
      <c r="C532" s="112"/>
      <c r="D532" s="112"/>
    </row>
    <row r="533" spans="3:4" ht="12.95" customHeight="1" x14ac:dyDescent="0.2">
      <c r="C533" s="112"/>
      <c r="D533" s="112"/>
    </row>
    <row r="534" spans="3:4" ht="12.95" customHeight="1" x14ac:dyDescent="0.2">
      <c r="C534" s="112"/>
      <c r="D534" s="112"/>
    </row>
    <row r="535" spans="3:4" ht="12.95" customHeight="1" x14ac:dyDescent="0.2">
      <c r="C535" s="112"/>
      <c r="D535" s="112"/>
    </row>
    <row r="536" spans="3:4" ht="12.95" customHeight="1" x14ac:dyDescent="0.2">
      <c r="C536" s="112"/>
      <c r="D536" s="112"/>
    </row>
    <row r="537" spans="3:4" ht="12.95" customHeight="1" x14ac:dyDescent="0.2">
      <c r="C537" s="112"/>
      <c r="D537" s="112"/>
    </row>
    <row r="538" spans="3:4" ht="12.95" customHeight="1" x14ac:dyDescent="0.2">
      <c r="C538" s="112"/>
      <c r="D538" s="112"/>
    </row>
    <row r="539" spans="3:4" ht="12.95" customHeight="1" x14ac:dyDescent="0.2">
      <c r="C539" s="112"/>
      <c r="D539" s="112"/>
    </row>
    <row r="540" spans="3:4" ht="12.95" customHeight="1" x14ac:dyDescent="0.2">
      <c r="C540" s="112"/>
      <c r="D540" s="112"/>
    </row>
    <row r="541" spans="3:4" ht="12.95" customHeight="1" x14ac:dyDescent="0.2">
      <c r="C541" s="112"/>
      <c r="D541" s="112"/>
    </row>
    <row r="542" spans="3:4" ht="12.95" customHeight="1" x14ac:dyDescent="0.2">
      <c r="C542" s="112"/>
      <c r="D542" s="112"/>
    </row>
    <row r="543" spans="3:4" ht="12.95" customHeight="1" x14ac:dyDescent="0.2">
      <c r="C543" s="112"/>
      <c r="D543" s="112"/>
    </row>
    <row r="544" spans="3:4" ht="12.95" customHeight="1" x14ac:dyDescent="0.2">
      <c r="C544" s="112"/>
      <c r="D544" s="112"/>
    </row>
    <row r="545" spans="3:4" ht="12.95" customHeight="1" x14ac:dyDescent="0.2">
      <c r="C545" s="112"/>
      <c r="D545" s="112"/>
    </row>
    <row r="546" spans="3:4" ht="12.95" customHeight="1" x14ac:dyDescent="0.2">
      <c r="C546" s="112"/>
      <c r="D546" s="112"/>
    </row>
    <row r="547" spans="3:4" ht="12.95" customHeight="1" x14ac:dyDescent="0.2">
      <c r="C547" s="112"/>
      <c r="D547" s="112"/>
    </row>
    <row r="548" spans="3:4" ht="12.95" customHeight="1" x14ac:dyDescent="0.2">
      <c r="C548" s="112"/>
      <c r="D548" s="112"/>
    </row>
    <row r="549" spans="3:4" ht="12.95" customHeight="1" x14ac:dyDescent="0.2">
      <c r="C549" s="112"/>
      <c r="D549" s="112"/>
    </row>
    <row r="550" spans="3:4" ht="12.95" customHeight="1" x14ac:dyDescent="0.2">
      <c r="C550" s="112"/>
      <c r="D550" s="112"/>
    </row>
    <row r="551" spans="3:4" ht="12.95" customHeight="1" x14ac:dyDescent="0.2">
      <c r="C551" s="112"/>
      <c r="D551" s="112"/>
    </row>
    <row r="552" spans="3:4" ht="12.95" customHeight="1" x14ac:dyDescent="0.2">
      <c r="C552" s="112"/>
      <c r="D552" s="112"/>
    </row>
    <row r="553" spans="3:4" ht="12.95" customHeight="1" x14ac:dyDescent="0.2">
      <c r="C553" s="112"/>
      <c r="D553" s="112"/>
    </row>
    <row r="554" spans="3:4" ht="12.95" customHeight="1" x14ac:dyDescent="0.2">
      <c r="C554" s="112"/>
      <c r="D554" s="112"/>
    </row>
    <row r="555" spans="3:4" ht="12.95" customHeight="1" x14ac:dyDescent="0.2">
      <c r="C555" s="112"/>
      <c r="D555" s="112"/>
    </row>
    <row r="556" spans="3:4" ht="12.95" customHeight="1" x14ac:dyDescent="0.2">
      <c r="C556" s="112"/>
      <c r="D556" s="112"/>
    </row>
    <row r="557" spans="3:4" ht="12.95" customHeight="1" x14ac:dyDescent="0.2">
      <c r="C557" s="112"/>
      <c r="D557" s="112"/>
    </row>
    <row r="558" spans="3:4" ht="12.95" customHeight="1" x14ac:dyDescent="0.2">
      <c r="C558" s="112"/>
      <c r="D558" s="112"/>
    </row>
    <row r="559" spans="3:4" ht="12.95" customHeight="1" x14ac:dyDescent="0.2">
      <c r="C559" s="112"/>
      <c r="D559" s="112"/>
    </row>
    <row r="560" spans="3:4" ht="12.95" customHeight="1" x14ac:dyDescent="0.2">
      <c r="C560" s="112"/>
      <c r="D560" s="112"/>
    </row>
    <row r="561" spans="3:4" ht="12.95" customHeight="1" x14ac:dyDescent="0.2">
      <c r="C561" s="112"/>
      <c r="D561" s="112"/>
    </row>
    <row r="562" spans="3:4" ht="12.95" customHeight="1" x14ac:dyDescent="0.2">
      <c r="C562" s="112"/>
      <c r="D562" s="112"/>
    </row>
    <row r="563" spans="3:4" ht="12.95" customHeight="1" x14ac:dyDescent="0.2">
      <c r="C563" s="112"/>
      <c r="D563" s="112"/>
    </row>
    <row r="564" spans="3:4" ht="12.95" customHeight="1" x14ac:dyDescent="0.2">
      <c r="C564" s="112"/>
      <c r="D564" s="112"/>
    </row>
    <row r="565" spans="3:4" ht="12.95" customHeight="1" x14ac:dyDescent="0.2">
      <c r="C565" s="112"/>
      <c r="D565" s="112"/>
    </row>
    <row r="566" spans="3:4" ht="12.95" customHeight="1" x14ac:dyDescent="0.2">
      <c r="C566" s="112"/>
      <c r="D566" s="112"/>
    </row>
    <row r="567" spans="3:4" ht="12.95" customHeight="1" x14ac:dyDescent="0.2">
      <c r="C567" s="112"/>
      <c r="D567" s="112"/>
    </row>
    <row r="568" spans="3:4" ht="12.95" customHeight="1" x14ac:dyDescent="0.2">
      <c r="C568" s="112"/>
      <c r="D568" s="112"/>
    </row>
    <row r="569" spans="3:4" ht="12.95" customHeight="1" x14ac:dyDescent="0.2">
      <c r="C569" s="112"/>
      <c r="D569" s="112"/>
    </row>
    <row r="570" spans="3:4" ht="12.95" customHeight="1" x14ac:dyDescent="0.2">
      <c r="C570" s="112"/>
      <c r="D570" s="112"/>
    </row>
    <row r="571" spans="3:4" ht="12.95" customHeight="1" x14ac:dyDescent="0.2">
      <c r="C571" s="112"/>
      <c r="D571" s="112"/>
    </row>
    <row r="572" spans="3:4" ht="12.95" customHeight="1" x14ac:dyDescent="0.2">
      <c r="C572" s="112"/>
      <c r="D572" s="112"/>
    </row>
    <row r="573" spans="3:4" ht="12.95" customHeight="1" x14ac:dyDescent="0.2">
      <c r="C573" s="112"/>
      <c r="D573" s="112"/>
    </row>
    <row r="574" spans="3:4" ht="12.95" customHeight="1" x14ac:dyDescent="0.2">
      <c r="C574" s="112"/>
      <c r="D574" s="112"/>
    </row>
    <row r="575" spans="3:4" ht="12.95" customHeight="1" x14ac:dyDescent="0.2">
      <c r="C575" s="112"/>
      <c r="D575" s="112"/>
    </row>
    <row r="576" spans="3:4" ht="12.95" customHeight="1" x14ac:dyDescent="0.2">
      <c r="C576" s="112"/>
      <c r="D576" s="112"/>
    </row>
    <row r="577" spans="3:4" ht="12.95" customHeight="1" x14ac:dyDescent="0.2">
      <c r="C577" s="112"/>
      <c r="D577" s="112"/>
    </row>
    <row r="578" spans="3:4" ht="12.95" customHeight="1" x14ac:dyDescent="0.2">
      <c r="C578" s="112"/>
      <c r="D578" s="112"/>
    </row>
    <row r="579" spans="3:4" ht="12.95" customHeight="1" x14ac:dyDescent="0.2">
      <c r="C579" s="112"/>
      <c r="D579" s="112"/>
    </row>
    <row r="580" spans="3:4" ht="12.95" customHeight="1" x14ac:dyDescent="0.2">
      <c r="C580" s="112"/>
      <c r="D580" s="112"/>
    </row>
    <row r="581" spans="3:4" ht="12.95" customHeight="1" x14ac:dyDescent="0.2">
      <c r="C581" s="112"/>
      <c r="D581" s="112"/>
    </row>
    <row r="582" spans="3:4" ht="12.95" customHeight="1" x14ac:dyDescent="0.2">
      <c r="C582" s="112"/>
      <c r="D582" s="112"/>
    </row>
    <row r="583" spans="3:4" ht="12.95" customHeight="1" x14ac:dyDescent="0.2">
      <c r="C583" s="112"/>
      <c r="D583" s="112"/>
    </row>
    <row r="584" spans="3:4" ht="12.95" customHeight="1" x14ac:dyDescent="0.2">
      <c r="C584" s="112"/>
      <c r="D584" s="112"/>
    </row>
    <row r="585" spans="3:4" ht="12.95" customHeight="1" x14ac:dyDescent="0.2">
      <c r="C585" s="112"/>
      <c r="D585" s="112"/>
    </row>
    <row r="586" spans="3:4" ht="12.95" customHeight="1" x14ac:dyDescent="0.2">
      <c r="C586" s="112"/>
      <c r="D586" s="112"/>
    </row>
    <row r="587" spans="3:4" ht="12.95" customHeight="1" x14ac:dyDescent="0.2">
      <c r="C587" s="112"/>
      <c r="D587" s="112"/>
    </row>
    <row r="588" spans="3:4" ht="12.95" customHeight="1" x14ac:dyDescent="0.2">
      <c r="C588" s="112"/>
      <c r="D588" s="112"/>
    </row>
    <row r="589" spans="3:4" ht="12.95" customHeight="1" x14ac:dyDescent="0.2">
      <c r="C589" s="112"/>
      <c r="D589" s="112"/>
    </row>
    <row r="590" spans="3:4" ht="12.95" customHeight="1" x14ac:dyDescent="0.2">
      <c r="C590" s="112"/>
      <c r="D590" s="112"/>
    </row>
    <row r="591" spans="3:4" ht="12.95" customHeight="1" x14ac:dyDescent="0.2">
      <c r="C591" s="112"/>
      <c r="D591" s="112"/>
    </row>
    <row r="592" spans="3:4" ht="12.95" customHeight="1" x14ac:dyDescent="0.2">
      <c r="C592" s="112"/>
      <c r="D592" s="112"/>
    </row>
    <row r="593" spans="3:4" ht="12.95" customHeight="1" x14ac:dyDescent="0.2">
      <c r="C593" s="112"/>
      <c r="D593" s="112"/>
    </row>
    <row r="594" spans="3:4" ht="12.95" customHeight="1" x14ac:dyDescent="0.2">
      <c r="C594" s="112"/>
      <c r="D594" s="112"/>
    </row>
    <row r="595" spans="3:4" ht="12.95" customHeight="1" x14ac:dyDescent="0.2">
      <c r="C595" s="112"/>
      <c r="D595" s="112"/>
    </row>
    <row r="596" spans="3:4" ht="12.95" customHeight="1" x14ac:dyDescent="0.2">
      <c r="C596" s="112"/>
      <c r="D596" s="112"/>
    </row>
    <row r="597" spans="3:4" ht="12.95" customHeight="1" x14ac:dyDescent="0.2">
      <c r="C597" s="112"/>
      <c r="D597" s="112"/>
    </row>
    <row r="598" spans="3:4" ht="12.95" customHeight="1" x14ac:dyDescent="0.2">
      <c r="C598" s="112"/>
      <c r="D598" s="112"/>
    </row>
    <row r="599" spans="3:4" ht="12.95" customHeight="1" x14ac:dyDescent="0.2">
      <c r="C599" s="112"/>
      <c r="D599" s="112"/>
    </row>
    <row r="600" spans="3:4" ht="12.95" customHeight="1" x14ac:dyDescent="0.2">
      <c r="C600" s="112"/>
      <c r="D600" s="112"/>
    </row>
    <row r="601" spans="3:4" ht="12.95" customHeight="1" x14ac:dyDescent="0.2">
      <c r="C601" s="112"/>
      <c r="D601" s="112"/>
    </row>
    <row r="602" spans="3:4" ht="12.95" customHeight="1" x14ac:dyDescent="0.2">
      <c r="C602" s="112"/>
      <c r="D602" s="112"/>
    </row>
    <row r="603" spans="3:4" ht="12.95" customHeight="1" x14ac:dyDescent="0.2">
      <c r="C603" s="112"/>
      <c r="D603" s="112"/>
    </row>
    <row r="604" spans="3:4" ht="12.95" customHeight="1" x14ac:dyDescent="0.2">
      <c r="C604" s="112"/>
      <c r="D604" s="112"/>
    </row>
    <row r="605" spans="3:4" ht="12.95" customHeight="1" x14ac:dyDescent="0.2">
      <c r="C605" s="112"/>
      <c r="D605" s="112"/>
    </row>
    <row r="606" spans="3:4" ht="12.95" customHeight="1" x14ac:dyDescent="0.2">
      <c r="C606" s="112"/>
      <c r="D606" s="112"/>
    </row>
    <row r="607" spans="3:4" ht="12.95" customHeight="1" x14ac:dyDescent="0.2">
      <c r="C607" s="112"/>
      <c r="D607" s="112"/>
    </row>
    <row r="608" spans="3:4" ht="12.95" customHeight="1" x14ac:dyDescent="0.2">
      <c r="C608" s="112"/>
      <c r="D608" s="112"/>
    </row>
    <row r="609" spans="3:4" ht="12.95" customHeight="1" x14ac:dyDescent="0.2">
      <c r="C609" s="112"/>
      <c r="D609" s="112"/>
    </row>
    <row r="610" spans="3:4" ht="12.95" customHeight="1" x14ac:dyDescent="0.2">
      <c r="C610" s="112"/>
      <c r="D610" s="112"/>
    </row>
    <row r="611" spans="3:4" ht="12.95" customHeight="1" x14ac:dyDescent="0.2">
      <c r="C611" s="112"/>
      <c r="D611" s="112"/>
    </row>
    <row r="612" spans="3:4" ht="12.95" customHeight="1" x14ac:dyDescent="0.2">
      <c r="C612" s="112"/>
      <c r="D612" s="112"/>
    </row>
    <row r="613" spans="3:4" ht="12.95" customHeight="1" x14ac:dyDescent="0.2">
      <c r="C613" s="112"/>
      <c r="D613" s="112"/>
    </row>
    <row r="614" spans="3:4" ht="12.95" customHeight="1" x14ac:dyDescent="0.2">
      <c r="C614" s="112"/>
      <c r="D614" s="112"/>
    </row>
    <row r="615" spans="3:4" ht="12.95" customHeight="1" x14ac:dyDescent="0.2">
      <c r="C615" s="112"/>
      <c r="D615" s="112"/>
    </row>
    <row r="616" spans="3:4" ht="12.95" customHeight="1" x14ac:dyDescent="0.2">
      <c r="C616" s="112"/>
      <c r="D616" s="112"/>
    </row>
    <row r="617" spans="3:4" ht="12.95" customHeight="1" x14ac:dyDescent="0.2">
      <c r="C617" s="112"/>
      <c r="D617" s="112"/>
    </row>
    <row r="618" spans="3:4" ht="12.95" customHeight="1" x14ac:dyDescent="0.2">
      <c r="C618" s="112"/>
      <c r="D618" s="112"/>
    </row>
    <row r="619" spans="3:4" ht="12.95" customHeight="1" x14ac:dyDescent="0.2">
      <c r="C619" s="112"/>
      <c r="D619" s="112"/>
    </row>
    <row r="620" spans="3:4" ht="12.95" customHeight="1" x14ac:dyDescent="0.2">
      <c r="C620" s="112"/>
      <c r="D620" s="112"/>
    </row>
    <row r="621" spans="3:4" ht="12.95" customHeight="1" x14ac:dyDescent="0.2">
      <c r="C621" s="112"/>
      <c r="D621" s="112"/>
    </row>
    <row r="622" spans="3:4" ht="12.95" customHeight="1" x14ac:dyDescent="0.2">
      <c r="C622" s="112"/>
      <c r="D622" s="112"/>
    </row>
    <row r="623" spans="3:4" ht="12.95" customHeight="1" x14ac:dyDescent="0.2">
      <c r="C623" s="112"/>
      <c r="D623" s="112"/>
    </row>
    <row r="624" spans="3:4" ht="12.95" customHeight="1" x14ac:dyDescent="0.2">
      <c r="C624" s="112"/>
      <c r="D624" s="112"/>
    </row>
    <row r="625" spans="3:4" ht="12.95" customHeight="1" x14ac:dyDescent="0.2">
      <c r="C625" s="112"/>
      <c r="D625" s="112"/>
    </row>
    <row r="626" spans="3:4" ht="12.95" customHeight="1" x14ac:dyDescent="0.2">
      <c r="C626" s="112"/>
      <c r="D626" s="112"/>
    </row>
    <row r="627" spans="3:4" ht="12.95" customHeight="1" x14ac:dyDescent="0.2">
      <c r="C627" s="112"/>
      <c r="D627" s="112"/>
    </row>
    <row r="628" spans="3:4" ht="12.95" customHeight="1" x14ac:dyDescent="0.2">
      <c r="C628" s="112"/>
      <c r="D628" s="112"/>
    </row>
    <row r="629" spans="3:4" ht="12.95" customHeight="1" x14ac:dyDescent="0.2">
      <c r="C629" s="112"/>
      <c r="D629" s="112"/>
    </row>
    <row r="630" spans="3:4" ht="12.95" customHeight="1" x14ac:dyDescent="0.2">
      <c r="C630" s="112"/>
      <c r="D630" s="112"/>
    </row>
    <row r="631" spans="3:4" ht="12.95" customHeight="1" x14ac:dyDescent="0.2">
      <c r="C631" s="112"/>
      <c r="D631" s="112"/>
    </row>
    <row r="632" spans="3:4" ht="12.95" customHeight="1" x14ac:dyDescent="0.2">
      <c r="C632" s="112"/>
      <c r="D632" s="112"/>
    </row>
    <row r="633" spans="3:4" ht="12.95" customHeight="1" x14ac:dyDescent="0.2">
      <c r="C633" s="112"/>
      <c r="D633" s="112"/>
    </row>
    <row r="634" spans="3:4" ht="12.95" customHeight="1" x14ac:dyDescent="0.2">
      <c r="C634" s="112"/>
      <c r="D634" s="112"/>
    </row>
    <row r="635" spans="3:4" ht="12.95" customHeight="1" x14ac:dyDescent="0.2">
      <c r="C635" s="112"/>
      <c r="D635" s="112"/>
    </row>
    <row r="636" spans="3:4" ht="12.95" customHeight="1" x14ac:dyDescent="0.2">
      <c r="C636" s="112"/>
      <c r="D636" s="112"/>
    </row>
    <row r="637" spans="3:4" ht="12.95" customHeight="1" x14ac:dyDescent="0.2">
      <c r="C637" s="112"/>
      <c r="D637" s="112"/>
    </row>
    <row r="638" spans="3:4" ht="12.95" customHeight="1" x14ac:dyDescent="0.2">
      <c r="C638" s="112"/>
      <c r="D638" s="112"/>
    </row>
    <row r="639" spans="3:4" ht="12.95" customHeight="1" x14ac:dyDescent="0.2">
      <c r="C639" s="112"/>
      <c r="D639" s="112"/>
    </row>
    <row r="640" spans="3:4" ht="12.95" customHeight="1" x14ac:dyDescent="0.2">
      <c r="C640" s="112"/>
      <c r="D640" s="112"/>
    </row>
    <row r="641" spans="3:4" ht="12.95" customHeight="1" x14ac:dyDescent="0.2">
      <c r="C641" s="112"/>
      <c r="D641" s="112"/>
    </row>
    <row r="642" spans="3:4" ht="12.95" customHeight="1" x14ac:dyDescent="0.2">
      <c r="C642" s="112"/>
      <c r="D642" s="112"/>
    </row>
    <row r="643" spans="3:4" ht="12.95" customHeight="1" x14ac:dyDescent="0.2">
      <c r="C643" s="112"/>
      <c r="D643" s="112"/>
    </row>
    <row r="644" spans="3:4" ht="12.95" customHeight="1" x14ac:dyDescent="0.2">
      <c r="C644" s="112"/>
      <c r="D644" s="112"/>
    </row>
    <row r="645" spans="3:4" ht="12.95" customHeight="1" x14ac:dyDescent="0.2">
      <c r="C645" s="112"/>
      <c r="D645" s="112"/>
    </row>
    <row r="646" spans="3:4" ht="12.95" customHeight="1" x14ac:dyDescent="0.2">
      <c r="C646" s="112"/>
      <c r="D646" s="112"/>
    </row>
    <row r="647" spans="3:4" ht="12.95" customHeight="1" x14ac:dyDescent="0.2">
      <c r="C647" s="112"/>
      <c r="D647" s="112"/>
    </row>
    <row r="648" spans="3:4" ht="12.95" customHeight="1" x14ac:dyDescent="0.2">
      <c r="C648" s="112"/>
      <c r="D648" s="112"/>
    </row>
    <row r="649" spans="3:4" ht="12.95" customHeight="1" x14ac:dyDescent="0.2">
      <c r="C649" s="112"/>
      <c r="D649" s="112"/>
    </row>
    <row r="650" spans="3:4" ht="12.95" customHeight="1" x14ac:dyDescent="0.2">
      <c r="C650" s="112"/>
      <c r="D650" s="112"/>
    </row>
    <row r="651" spans="3:4" ht="12.95" customHeight="1" x14ac:dyDescent="0.2">
      <c r="C651" s="112"/>
      <c r="D651" s="112"/>
    </row>
    <row r="652" spans="3:4" ht="12.95" customHeight="1" x14ac:dyDescent="0.2">
      <c r="C652" s="112"/>
      <c r="D652" s="112"/>
    </row>
    <row r="653" spans="3:4" ht="12.95" customHeight="1" x14ac:dyDescent="0.2">
      <c r="C653" s="112"/>
      <c r="D653" s="112"/>
    </row>
    <row r="654" spans="3:4" ht="12.95" customHeight="1" x14ac:dyDescent="0.2">
      <c r="C654" s="112"/>
      <c r="D654" s="112"/>
    </row>
    <row r="655" spans="3:4" ht="12.95" customHeight="1" x14ac:dyDescent="0.2">
      <c r="C655" s="112"/>
      <c r="D655" s="112"/>
    </row>
    <row r="656" spans="3:4" ht="12.95" customHeight="1" x14ac:dyDescent="0.2">
      <c r="C656" s="112"/>
      <c r="D656" s="112"/>
    </row>
    <row r="657" spans="3:4" ht="12.95" customHeight="1" x14ac:dyDescent="0.2">
      <c r="C657" s="112"/>
      <c r="D657" s="112"/>
    </row>
    <row r="658" spans="3:4" ht="12.95" customHeight="1" x14ac:dyDescent="0.2">
      <c r="C658" s="112"/>
      <c r="D658" s="112"/>
    </row>
    <row r="659" spans="3:4" ht="12.95" customHeight="1" x14ac:dyDescent="0.2">
      <c r="C659" s="112"/>
      <c r="D659" s="112"/>
    </row>
    <row r="660" spans="3:4" ht="12.95" customHeight="1" x14ac:dyDescent="0.2">
      <c r="C660" s="112"/>
      <c r="D660" s="112"/>
    </row>
    <row r="661" spans="3:4" ht="12.95" customHeight="1" x14ac:dyDescent="0.2">
      <c r="C661" s="112"/>
      <c r="D661" s="112"/>
    </row>
    <row r="662" spans="3:4" ht="12.95" customHeight="1" x14ac:dyDescent="0.2">
      <c r="C662" s="112"/>
      <c r="D662" s="112"/>
    </row>
    <row r="663" spans="3:4" ht="12.95" customHeight="1" x14ac:dyDescent="0.2">
      <c r="C663" s="112"/>
      <c r="D663" s="112"/>
    </row>
    <row r="664" spans="3:4" ht="12.95" customHeight="1" x14ac:dyDescent="0.2">
      <c r="C664" s="112"/>
      <c r="D664" s="112"/>
    </row>
    <row r="665" spans="3:4" ht="12.95" customHeight="1" x14ac:dyDescent="0.2">
      <c r="C665" s="112"/>
      <c r="D665" s="112"/>
    </row>
    <row r="666" spans="3:4" ht="12.95" customHeight="1" x14ac:dyDescent="0.2">
      <c r="C666" s="112"/>
      <c r="D666" s="112"/>
    </row>
    <row r="667" spans="3:4" ht="12.95" customHeight="1" x14ac:dyDescent="0.2">
      <c r="C667" s="112"/>
      <c r="D667" s="112"/>
    </row>
    <row r="668" spans="3:4" ht="12.95" customHeight="1" x14ac:dyDescent="0.2">
      <c r="C668" s="112"/>
      <c r="D668" s="112"/>
    </row>
    <row r="669" spans="3:4" ht="12.95" customHeight="1" x14ac:dyDescent="0.2">
      <c r="C669" s="112"/>
      <c r="D669" s="112"/>
    </row>
    <row r="670" spans="3:4" ht="12.95" customHeight="1" x14ac:dyDescent="0.2">
      <c r="C670" s="112"/>
      <c r="D670" s="112"/>
    </row>
    <row r="671" spans="3:4" ht="12.95" customHeight="1" x14ac:dyDescent="0.2">
      <c r="C671" s="112"/>
      <c r="D671" s="112"/>
    </row>
    <row r="672" spans="3:4" ht="12.95" customHeight="1" x14ac:dyDescent="0.2">
      <c r="C672" s="112"/>
      <c r="D672" s="112"/>
    </row>
    <row r="673" spans="3:4" ht="12.95" customHeight="1" x14ac:dyDescent="0.2">
      <c r="C673" s="112"/>
      <c r="D673" s="112"/>
    </row>
    <row r="674" spans="3:4" ht="12.95" customHeight="1" x14ac:dyDescent="0.2">
      <c r="C674" s="112"/>
      <c r="D674" s="112"/>
    </row>
    <row r="675" spans="3:4" ht="12.95" customHeight="1" x14ac:dyDescent="0.2">
      <c r="C675" s="112"/>
      <c r="D675" s="112"/>
    </row>
    <row r="676" spans="3:4" ht="12.95" customHeight="1" x14ac:dyDescent="0.2">
      <c r="C676" s="112"/>
      <c r="D676" s="112"/>
    </row>
    <row r="677" spans="3:4" ht="12.95" customHeight="1" x14ac:dyDescent="0.2">
      <c r="C677" s="112"/>
      <c r="D677" s="112"/>
    </row>
    <row r="678" spans="3:4" ht="12.95" customHeight="1" x14ac:dyDescent="0.2">
      <c r="C678" s="112"/>
      <c r="D678" s="112"/>
    </row>
    <row r="679" spans="3:4" ht="12.95" customHeight="1" x14ac:dyDescent="0.2">
      <c r="C679" s="112"/>
      <c r="D679" s="112"/>
    </row>
    <row r="680" spans="3:4" ht="12.95" customHeight="1" x14ac:dyDescent="0.2">
      <c r="C680" s="112"/>
      <c r="D680" s="112"/>
    </row>
    <row r="681" spans="3:4" ht="12.95" customHeight="1" x14ac:dyDescent="0.2">
      <c r="C681" s="112"/>
      <c r="D681" s="112"/>
    </row>
    <row r="682" spans="3:4" ht="12.95" customHeight="1" x14ac:dyDescent="0.2">
      <c r="C682" s="112"/>
      <c r="D682" s="112"/>
    </row>
    <row r="683" spans="3:4" ht="12.95" customHeight="1" x14ac:dyDescent="0.2">
      <c r="C683" s="112"/>
      <c r="D683" s="112"/>
    </row>
    <row r="684" spans="3:4" ht="12.95" customHeight="1" x14ac:dyDescent="0.2">
      <c r="C684" s="112"/>
      <c r="D684" s="112"/>
    </row>
    <row r="685" spans="3:4" ht="12.95" customHeight="1" x14ac:dyDescent="0.2">
      <c r="C685" s="112"/>
      <c r="D685" s="112"/>
    </row>
    <row r="686" spans="3:4" ht="12.95" customHeight="1" x14ac:dyDescent="0.2">
      <c r="C686" s="112"/>
      <c r="D686" s="112"/>
    </row>
    <row r="687" spans="3:4" ht="12.95" customHeight="1" x14ac:dyDescent="0.2">
      <c r="C687" s="112"/>
      <c r="D687" s="112"/>
    </row>
    <row r="688" spans="3:4" ht="12.95" customHeight="1" x14ac:dyDescent="0.2">
      <c r="C688" s="112"/>
      <c r="D688" s="112"/>
    </row>
    <row r="689" spans="3:4" ht="12.95" customHeight="1" x14ac:dyDescent="0.2">
      <c r="C689" s="112"/>
      <c r="D689" s="112"/>
    </row>
    <row r="690" spans="3:4" ht="12.95" customHeight="1" x14ac:dyDescent="0.2">
      <c r="C690" s="112"/>
      <c r="D690" s="112"/>
    </row>
    <row r="691" spans="3:4" ht="12.95" customHeight="1" x14ac:dyDescent="0.2">
      <c r="C691" s="112"/>
      <c r="D691" s="112"/>
    </row>
    <row r="692" spans="3:4" ht="12.95" customHeight="1" x14ac:dyDescent="0.2">
      <c r="C692" s="112"/>
      <c r="D692" s="112"/>
    </row>
    <row r="693" spans="3:4" ht="12.95" customHeight="1" x14ac:dyDescent="0.2">
      <c r="C693" s="112"/>
      <c r="D693" s="112"/>
    </row>
    <row r="694" spans="3:4" ht="12.95" customHeight="1" x14ac:dyDescent="0.2">
      <c r="C694" s="112"/>
      <c r="D694" s="112"/>
    </row>
    <row r="695" spans="3:4" ht="12.95" customHeight="1" x14ac:dyDescent="0.2">
      <c r="C695" s="112"/>
      <c r="D695" s="112"/>
    </row>
    <row r="696" spans="3:4" ht="12.95" customHeight="1" x14ac:dyDescent="0.2">
      <c r="C696" s="112"/>
      <c r="D696" s="112"/>
    </row>
    <row r="697" spans="3:4" ht="12.95" customHeight="1" x14ac:dyDescent="0.2">
      <c r="C697" s="112"/>
      <c r="D697" s="112"/>
    </row>
    <row r="698" spans="3:4" ht="12.95" customHeight="1" x14ac:dyDescent="0.2">
      <c r="C698" s="112"/>
      <c r="D698" s="112"/>
    </row>
    <row r="699" spans="3:4" ht="12.95" customHeight="1" x14ac:dyDescent="0.2">
      <c r="C699" s="112"/>
      <c r="D699" s="112"/>
    </row>
    <row r="700" spans="3:4" ht="12.95" customHeight="1" x14ac:dyDescent="0.2">
      <c r="C700" s="112"/>
      <c r="D700" s="112"/>
    </row>
    <row r="701" spans="3:4" ht="12.95" customHeight="1" x14ac:dyDescent="0.2">
      <c r="C701" s="112"/>
      <c r="D701" s="112"/>
    </row>
    <row r="702" spans="3:4" ht="12.95" customHeight="1" x14ac:dyDescent="0.2">
      <c r="C702" s="112"/>
      <c r="D702" s="112"/>
    </row>
    <row r="703" spans="3:4" ht="12.95" customHeight="1" x14ac:dyDescent="0.2">
      <c r="C703" s="112"/>
      <c r="D703" s="112"/>
    </row>
    <row r="704" spans="3:4" ht="12.95" customHeight="1" x14ac:dyDescent="0.2">
      <c r="C704" s="112"/>
      <c r="D704" s="112"/>
    </row>
    <row r="705" spans="3:4" ht="12.95" customHeight="1" x14ac:dyDescent="0.2">
      <c r="C705" s="112"/>
      <c r="D705" s="112"/>
    </row>
    <row r="706" spans="3:4" ht="12.95" customHeight="1" x14ac:dyDescent="0.2">
      <c r="C706" s="112"/>
      <c r="D706" s="112"/>
    </row>
    <row r="707" spans="3:4" ht="12.95" customHeight="1" x14ac:dyDescent="0.2">
      <c r="C707" s="112"/>
      <c r="D707" s="112"/>
    </row>
    <row r="708" spans="3:4" ht="12.95" customHeight="1" x14ac:dyDescent="0.2">
      <c r="C708" s="112"/>
      <c r="D708" s="112"/>
    </row>
    <row r="709" spans="3:4" ht="12.95" customHeight="1" x14ac:dyDescent="0.2">
      <c r="C709" s="112"/>
      <c r="D709" s="112"/>
    </row>
    <row r="710" spans="3:4" ht="12.95" customHeight="1" x14ac:dyDescent="0.2">
      <c r="C710" s="112"/>
      <c r="D710" s="112"/>
    </row>
    <row r="711" spans="3:4" ht="12.95" customHeight="1" x14ac:dyDescent="0.2">
      <c r="C711" s="112"/>
      <c r="D711" s="112"/>
    </row>
    <row r="712" spans="3:4" ht="12.95" customHeight="1" x14ac:dyDescent="0.2">
      <c r="C712" s="112"/>
      <c r="D712" s="112"/>
    </row>
    <row r="713" spans="3:4" ht="12.95" customHeight="1" x14ac:dyDescent="0.2">
      <c r="C713" s="112"/>
      <c r="D713" s="112"/>
    </row>
    <row r="714" spans="3:4" ht="12.95" customHeight="1" x14ac:dyDescent="0.2">
      <c r="C714" s="112"/>
      <c r="D714" s="112"/>
    </row>
    <row r="715" spans="3:4" ht="12.95" customHeight="1" x14ac:dyDescent="0.2">
      <c r="C715" s="112"/>
      <c r="D715" s="112"/>
    </row>
    <row r="716" spans="3:4" ht="12.95" customHeight="1" x14ac:dyDescent="0.2">
      <c r="C716" s="112"/>
      <c r="D716" s="112"/>
    </row>
    <row r="717" spans="3:4" ht="12.95" customHeight="1" x14ac:dyDescent="0.2">
      <c r="C717" s="112"/>
      <c r="D717" s="112"/>
    </row>
    <row r="718" spans="3:4" ht="12.95" customHeight="1" x14ac:dyDescent="0.2">
      <c r="C718" s="112"/>
      <c r="D718" s="112"/>
    </row>
    <row r="719" spans="3:4" ht="12.95" customHeight="1" x14ac:dyDescent="0.2">
      <c r="C719" s="112"/>
      <c r="D719" s="112"/>
    </row>
    <row r="720" spans="3:4" ht="12.95" customHeight="1" x14ac:dyDescent="0.2">
      <c r="C720" s="112"/>
      <c r="D720" s="112"/>
    </row>
    <row r="721" spans="3:4" ht="12.95" customHeight="1" x14ac:dyDescent="0.2">
      <c r="C721" s="112"/>
      <c r="D721" s="112"/>
    </row>
    <row r="722" spans="3:4" ht="12.95" customHeight="1" x14ac:dyDescent="0.2">
      <c r="C722" s="112"/>
      <c r="D722" s="112"/>
    </row>
    <row r="723" spans="3:4" ht="12.95" customHeight="1" x14ac:dyDescent="0.2">
      <c r="C723" s="112"/>
      <c r="D723" s="112"/>
    </row>
    <row r="724" spans="3:4" ht="12.95" customHeight="1" x14ac:dyDescent="0.2">
      <c r="C724" s="112"/>
      <c r="D724" s="112"/>
    </row>
    <row r="725" spans="3:4" ht="12.95" customHeight="1" x14ac:dyDescent="0.2">
      <c r="C725" s="112"/>
      <c r="D725" s="112"/>
    </row>
    <row r="726" spans="3:4" ht="12.95" customHeight="1" x14ac:dyDescent="0.2">
      <c r="C726" s="112"/>
      <c r="D726" s="112"/>
    </row>
    <row r="727" spans="3:4" ht="12.95" customHeight="1" x14ac:dyDescent="0.2">
      <c r="C727" s="112"/>
      <c r="D727" s="112"/>
    </row>
    <row r="728" spans="3:4" ht="12.95" customHeight="1" x14ac:dyDescent="0.2">
      <c r="C728" s="112"/>
      <c r="D728" s="112"/>
    </row>
    <row r="729" spans="3:4" ht="12.95" customHeight="1" x14ac:dyDescent="0.2">
      <c r="C729" s="112"/>
      <c r="D729" s="112"/>
    </row>
    <row r="730" spans="3:4" ht="12.95" customHeight="1" x14ac:dyDescent="0.2">
      <c r="C730" s="112"/>
      <c r="D730" s="112"/>
    </row>
    <row r="731" spans="3:4" ht="12.95" customHeight="1" x14ac:dyDescent="0.2">
      <c r="C731" s="112"/>
      <c r="D731" s="112"/>
    </row>
    <row r="732" spans="3:4" ht="12.95" customHeight="1" x14ac:dyDescent="0.2">
      <c r="C732" s="112"/>
      <c r="D732" s="112"/>
    </row>
    <row r="733" spans="3:4" ht="12.95" customHeight="1" x14ac:dyDescent="0.2">
      <c r="C733" s="112"/>
      <c r="D733" s="112"/>
    </row>
    <row r="734" spans="3:4" ht="12.95" customHeight="1" x14ac:dyDescent="0.2">
      <c r="C734" s="112"/>
      <c r="D734" s="112"/>
    </row>
    <row r="735" spans="3:4" ht="12.95" customHeight="1" x14ac:dyDescent="0.2">
      <c r="C735" s="112"/>
      <c r="D735" s="112"/>
    </row>
    <row r="736" spans="3:4" ht="12.95" customHeight="1" x14ac:dyDescent="0.2">
      <c r="C736" s="112"/>
      <c r="D736" s="112"/>
    </row>
    <row r="737" spans="3:4" ht="12.95" customHeight="1" x14ac:dyDescent="0.2">
      <c r="C737" s="112"/>
      <c r="D737" s="112"/>
    </row>
    <row r="738" spans="3:4" ht="12.95" customHeight="1" x14ac:dyDescent="0.2">
      <c r="C738" s="112"/>
      <c r="D738" s="112"/>
    </row>
    <row r="739" spans="3:4" ht="12.95" customHeight="1" x14ac:dyDescent="0.2">
      <c r="C739" s="112"/>
      <c r="D739" s="112"/>
    </row>
    <row r="740" spans="3:4" ht="12.95" customHeight="1" x14ac:dyDescent="0.2">
      <c r="C740" s="112"/>
      <c r="D740" s="112"/>
    </row>
    <row r="741" spans="3:4" ht="12.95" customHeight="1" x14ac:dyDescent="0.2">
      <c r="C741" s="112"/>
      <c r="D741" s="112"/>
    </row>
    <row r="742" spans="3:4" ht="12.95" customHeight="1" x14ac:dyDescent="0.2">
      <c r="C742" s="112"/>
      <c r="D742" s="112"/>
    </row>
    <row r="743" spans="3:4" ht="12.95" customHeight="1" x14ac:dyDescent="0.2">
      <c r="C743" s="112"/>
      <c r="D743" s="112"/>
    </row>
    <row r="744" spans="3:4" ht="12.95" customHeight="1" x14ac:dyDescent="0.2">
      <c r="C744" s="112"/>
      <c r="D744" s="112"/>
    </row>
    <row r="745" spans="3:4" ht="12.95" customHeight="1" x14ac:dyDescent="0.2">
      <c r="C745" s="112"/>
      <c r="D745" s="112"/>
    </row>
    <row r="746" spans="3:4" ht="12.95" customHeight="1" x14ac:dyDescent="0.2">
      <c r="C746" s="112"/>
      <c r="D746" s="112"/>
    </row>
    <row r="747" spans="3:4" ht="12.95" customHeight="1" x14ac:dyDescent="0.2">
      <c r="C747" s="112"/>
      <c r="D747" s="112"/>
    </row>
    <row r="748" spans="3:4" ht="12.95" customHeight="1" x14ac:dyDescent="0.2">
      <c r="C748" s="112"/>
      <c r="D748" s="112"/>
    </row>
    <row r="749" spans="3:4" ht="12.95" customHeight="1" x14ac:dyDescent="0.2">
      <c r="C749" s="112"/>
      <c r="D749" s="112"/>
    </row>
    <row r="750" spans="3:4" ht="12.95" customHeight="1" x14ac:dyDescent="0.2">
      <c r="C750" s="112"/>
      <c r="D750" s="112"/>
    </row>
    <row r="751" spans="3:4" ht="12.95" customHeight="1" x14ac:dyDescent="0.2">
      <c r="C751" s="112"/>
      <c r="D751" s="112"/>
    </row>
    <row r="752" spans="3:4" ht="12.95" customHeight="1" x14ac:dyDescent="0.2">
      <c r="C752" s="112"/>
      <c r="D752" s="112"/>
    </row>
    <row r="753" spans="3:4" ht="12.95" customHeight="1" x14ac:dyDescent="0.2">
      <c r="C753" s="112"/>
      <c r="D753" s="112"/>
    </row>
    <row r="754" spans="3:4" ht="12.95" customHeight="1" x14ac:dyDescent="0.2">
      <c r="C754" s="112"/>
      <c r="D754" s="112"/>
    </row>
    <row r="755" spans="3:4" ht="12.95" customHeight="1" x14ac:dyDescent="0.2">
      <c r="C755" s="112"/>
      <c r="D755" s="112"/>
    </row>
    <row r="756" spans="3:4" ht="12.95" customHeight="1" x14ac:dyDescent="0.2">
      <c r="C756" s="112"/>
      <c r="D756" s="112"/>
    </row>
    <row r="757" spans="3:4" ht="12.95" customHeight="1" x14ac:dyDescent="0.2">
      <c r="C757" s="112"/>
      <c r="D757" s="112"/>
    </row>
    <row r="758" spans="3:4" ht="12.95" customHeight="1" x14ac:dyDescent="0.2">
      <c r="C758" s="112"/>
      <c r="D758" s="112"/>
    </row>
    <row r="759" spans="3:4" ht="12.95" customHeight="1" x14ac:dyDescent="0.2">
      <c r="C759" s="112"/>
      <c r="D759" s="112"/>
    </row>
    <row r="760" spans="3:4" ht="12.95" customHeight="1" x14ac:dyDescent="0.2">
      <c r="C760" s="112"/>
      <c r="D760" s="112"/>
    </row>
    <row r="761" spans="3:4" ht="12.95" customHeight="1" x14ac:dyDescent="0.2">
      <c r="C761" s="112"/>
      <c r="D761" s="112"/>
    </row>
    <row r="762" spans="3:4" ht="12.95" customHeight="1" x14ac:dyDescent="0.2">
      <c r="C762" s="112"/>
      <c r="D762" s="112"/>
    </row>
    <row r="763" spans="3:4" ht="12.95" customHeight="1" x14ac:dyDescent="0.2">
      <c r="C763" s="112"/>
      <c r="D763" s="112"/>
    </row>
    <row r="764" spans="3:4" ht="12.95" customHeight="1" x14ac:dyDescent="0.2">
      <c r="C764" s="112"/>
      <c r="D764" s="112"/>
    </row>
    <row r="765" spans="3:4" ht="12.95" customHeight="1" x14ac:dyDescent="0.2">
      <c r="C765" s="112"/>
      <c r="D765" s="112"/>
    </row>
    <row r="766" spans="3:4" ht="12.95" customHeight="1" x14ac:dyDescent="0.2">
      <c r="C766" s="112"/>
      <c r="D766" s="112"/>
    </row>
    <row r="767" spans="3:4" ht="12.95" customHeight="1" x14ac:dyDescent="0.2">
      <c r="C767" s="112"/>
      <c r="D767" s="112"/>
    </row>
    <row r="768" spans="3:4" ht="12.95" customHeight="1" x14ac:dyDescent="0.2">
      <c r="C768" s="112"/>
      <c r="D768" s="112"/>
    </row>
    <row r="769" spans="3:4" ht="12.95" customHeight="1" x14ac:dyDescent="0.2">
      <c r="C769" s="112"/>
      <c r="D769" s="112"/>
    </row>
    <row r="770" spans="3:4" ht="12.95" customHeight="1" x14ac:dyDescent="0.2">
      <c r="C770" s="112"/>
      <c r="D770" s="112"/>
    </row>
    <row r="771" spans="3:4" ht="12.95" customHeight="1" x14ac:dyDescent="0.2">
      <c r="C771" s="112"/>
      <c r="D771" s="112"/>
    </row>
    <row r="772" spans="3:4" ht="12.95" customHeight="1" x14ac:dyDescent="0.2">
      <c r="C772" s="112"/>
      <c r="D772" s="112"/>
    </row>
    <row r="773" spans="3:4" ht="12.95" customHeight="1" x14ac:dyDescent="0.2">
      <c r="C773" s="112"/>
      <c r="D773" s="112"/>
    </row>
    <row r="774" spans="3:4" ht="12.95" customHeight="1" x14ac:dyDescent="0.2">
      <c r="C774" s="112"/>
      <c r="D774" s="112"/>
    </row>
    <row r="775" spans="3:4" ht="12.95" customHeight="1" x14ac:dyDescent="0.2">
      <c r="C775" s="112"/>
      <c r="D775" s="112"/>
    </row>
    <row r="776" spans="3:4" ht="12.95" customHeight="1" x14ac:dyDescent="0.2">
      <c r="C776" s="112"/>
      <c r="D776" s="112"/>
    </row>
    <row r="777" spans="3:4" ht="12.95" customHeight="1" x14ac:dyDescent="0.2">
      <c r="C777" s="112"/>
      <c r="D777" s="112"/>
    </row>
    <row r="778" spans="3:4" ht="12.95" customHeight="1" x14ac:dyDescent="0.2">
      <c r="C778" s="112"/>
      <c r="D778" s="112"/>
    </row>
    <row r="779" spans="3:4" ht="12.95" customHeight="1" x14ac:dyDescent="0.2">
      <c r="C779" s="112"/>
      <c r="D779" s="112"/>
    </row>
    <row r="780" spans="3:4" ht="12.95" customHeight="1" x14ac:dyDescent="0.2">
      <c r="C780" s="112"/>
      <c r="D780" s="112"/>
    </row>
    <row r="781" spans="3:4" ht="12.95" customHeight="1" x14ac:dyDescent="0.2">
      <c r="C781" s="112"/>
      <c r="D781" s="112"/>
    </row>
    <row r="782" spans="3:4" ht="12.95" customHeight="1" x14ac:dyDescent="0.2">
      <c r="C782" s="112"/>
      <c r="D782" s="112"/>
    </row>
    <row r="783" spans="3:4" ht="12.95" customHeight="1" x14ac:dyDescent="0.2">
      <c r="C783" s="112"/>
      <c r="D783" s="112"/>
    </row>
    <row r="784" spans="3:4" ht="12.95" customHeight="1" x14ac:dyDescent="0.2">
      <c r="C784" s="112"/>
      <c r="D784" s="112"/>
    </row>
    <row r="785" spans="3:4" ht="12.95" customHeight="1" x14ac:dyDescent="0.2">
      <c r="C785" s="112"/>
      <c r="D785" s="112"/>
    </row>
    <row r="786" spans="3:4" ht="12.95" customHeight="1" x14ac:dyDescent="0.2">
      <c r="C786" s="112"/>
      <c r="D786" s="112"/>
    </row>
    <row r="787" spans="3:4" ht="12.95" customHeight="1" x14ac:dyDescent="0.2">
      <c r="C787" s="112"/>
      <c r="D787" s="112"/>
    </row>
    <row r="788" spans="3:4" ht="12.95" customHeight="1" x14ac:dyDescent="0.2">
      <c r="C788" s="112"/>
      <c r="D788" s="112"/>
    </row>
    <row r="789" spans="3:4" ht="12.95" customHeight="1" x14ac:dyDescent="0.2">
      <c r="C789" s="112"/>
      <c r="D789" s="112"/>
    </row>
    <row r="790" spans="3:4" ht="12.95" customHeight="1" x14ac:dyDescent="0.2">
      <c r="C790" s="112"/>
      <c r="D790" s="112"/>
    </row>
    <row r="791" spans="3:4" ht="12.95" customHeight="1" x14ac:dyDescent="0.2">
      <c r="C791" s="112"/>
      <c r="D791" s="112"/>
    </row>
    <row r="792" spans="3:4" ht="12.95" customHeight="1" x14ac:dyDescent="0.2">
      <c r="C792" s="112"/>
      <c r="D792" s="112"/>
    </row>
    <row r="793" spans="3:4" ht="12.95" customHeight="1" x14ac:dyDescent="0.2">
      <c r="C793" s="112"/>
      <c r="D793" s="112"/>
    </row>
    <row r="794" spans="3:4" ht="12.95" customHeight="1" x14ac:dyDescent="0.2">
      <c r="C794" s="112"/>
      <c r="D794" s="112"/>
    </row>
    <row r="795" spans="3:4" ht="12.95" customHeight="1" x14ac:dyDescent="0.2">
      <c r="C795" s="112"/>
      <c r="D795" s="112"/>
    </row>
    <row r="796" spans="3:4" ht="12.95" customHeight="1" x14ac:dyDescent="0.2">
      <c r="C796" s="112"/>
      <c r="D796" s="112"/>
    </row>
    <row r="797" spans="3:4" ht="12.95" customHeight="1" x14ac:dyDescent="0.2">
      <c r="C797" s="112"/>
      <c r="D797" s="112"/>
    </row>
    <row r="798" spans="3:4" ht="12.95" customHeight="1" x14ac:dyDescent="0.2">
      <c r="C798" s="112"/>
      <c r="D798" s="112"/>
    </row>
    <row r="799" spans="3:4" ht="12.95" customHeight="1" x14ac:dyDescent="0.2">
      <c r="C799" s="112"/>
      <c r="D799" s="112"/>
    </row>
    <row r="800" spans="3:4" ht="12.95" customHeight="1" x14ac:dyDescent="0.2">
      <c r="C800" s="112"/>
      <c r="D800" s="112"/>
    </row>
    <row r="801" spans="3:4" ht="12.95" customHeight="1" x14ac:dyDescent="0.2">
      <c r="C801" s="112"/>
      <c r="D801" s="112"/>
    </row>
    <row r="802" spans="3:4" ht="12.95" customHeight="1" x14ac:dyDescent="0.2">
      <c r="C802" s="112"/>
      <c r="D802" s="112"/>
    </row>
    <row r="803" spans="3:4" ht="12.95" customHeight="1" x14ac:dyDescent="0.2">
      <c r="C803" s="112"/>
      <c r="D803" s="112"/>
    </row>
    <row r="804" spans="3:4" ht="12.95" customHeight="1" x14ac:dyDescent="0.2">
      <c r="C804" s="112"/>
      <c r="D804" s="112"/>
    </row>
    <row r="805" spans="3:4" ht="12.95" customHeight="1" x14ac:dyDescent="0.2">
      <c r="C805" s="112"/>
      <c r="D805" s="112"/>
    </row>
    <row r="806" spans="3:4" ht="12.95" customHeight="1" x14ac:dyDescent="0.2">
      <c r="C806" s="112"/>
      <c r="D806" s="112"/>
    </row>
    <row r="807" spans="3:4" ht="12.95" customHeight="1" x14ac:dyDescent="0.2">
      <c r="C807" s="112"/>
      <c r="D807" s="112"/>
    </row>
    <row r="808" spans="3:4" ht="12.95" customHeight="1" x14ac:dyDescent="0.2">
      <c r="C808" s="112"/>
      <c r="D808" s="112"/>
    </row>
    <row r="809" spans="3:4" ht="12.95" customHeight="1" x14ac:dyDescent="0.2">
      <c r="C809" s="112"/>
      <c r="D809" s="112"/>
    </row>
    <row r="810" spans="3:4" ht="12.95" customHeight="1" x14ac:dyDescent="0.2">
      <c r="C810" s="112"/>
      <c r="D810" s="112"/>
    </row>
    <row r="811" spans="3:4" ht="12.95" customHeight="1" x14ac:dyDescent="0.2">
      <c r="C811" s="112"/>
      <c r="D811" s="112"/>
    </row>
    <row r="812" spans="3:4" ht="12.95" customHeight="1" x14ac:dyDescent="0.2">
      <c r="C812" s="112"/>
      <c r="D812" s="112"/>
    </row>
    <row r="813" spans="3:4" ht="12.95" customHeight="1" x14ac:dyDescent="0.2">
      <c r="C813" s="112"/>
      <c r="D813" s="112"/>
    </row>
    <row r="814" spans="3:4" ht="12.95" customHeight="1" x14ac:dyDescent="0.2">
      <c r="C814" s="112"/>
      <c r="D814" s="112"/>
    </row>
    <row r="815" spans="3:4" ht="12.95" customHeight="1" x14ac:dyDescent="0.2">
      <c r="C815" s="112"/>
      <c r="D815" s="112"/>
    </row>
    <row r="816" spans="3:4" ht="12.95" customHeight="1" x14ac:dyDescent="0.2">
      <c r="C816" s="112"/>
      <c r="D816" s="112"/>
    </row>
    <row r="817" spans="3:4" ht="12.95" customHeight="1" x14ac:dyDescent="0.2">
      <c r="C817" s="112"/>
      <c r="D817" s="112"/>
    </row>
    <row r="818" spans="3:4" ht="12.95" customHeight="1" x14ac:dyDescent="0.2">
      <c r="C818" s="112"/>
      <c r="D818" s="112"/>
    </row>
    <row r="819" spans="3:4" ht="12.95" customHeight="1" x14ac:dyDescent="0.2">
      <c r="C819" s="112"/>
      <c r="D819" s="112"/>
    </row>
    <row r="820" spans="3:4" ht="12.95" customHeight="1" x14ac:dyDescent="0.2">
      <c r="C820" s="112"/>
      <c r="D820" s="112"/>
    </row>
    <row r="821" spans="3:4" ht="12.95" customHeight="1" x14ac:dyDescent="0.2">
      <c r="C821" s="112"/>
      <c r="D821" s="112"/>
    </row>
    <row r="822" spans="3:4" ht="12.95" customHeight="1" x14ac:dyDescent="0.2">
      <c r="C822" s="112"/>
      <c r="D822" s="112"/>
    </row>
    <row r="823" spans="3:4" ht="12.95" customHeight="1" x14ac:dyDescent="0.2">
      <c r="C823" s="112"/>
      <c r="D823" s="112"/>
    </row>
    <row r="824" spans="3:4" ht="12.95" customHeight="1" x14ac:dyDescent="0.2">
      <c r="C824" s="112"/>
      <c r="D824" s="112"/>
    </row>
    <row r="825" spans="3:4" ht="12.95" customHeight="1" x14ac:dyDescent="0.2">
      <c r="C825" s="112"/>
      <c r="D825" s="112"/>
    </row>
    <row r="826" spans="3:4" ht="12.95" customHeight="1" x14ac:dyDescent="0.2">
      <c r="C826" s="112"/>
      <c r="D826" s="112"/>
    </row>
    <row r="827" spans="3:4" ht="12.95" customHeight="1" x14ac:dyDescent="0.2">
      <c r="C827" s="112"/>
      <c r="D827" s="112"/>
    </row>
    <row r="828" spans="3:4" ht="12.95" customHeight="1" x14ac:dyDescent="0.2">
      <c r="C828" s="112"/>
      <c r="D828" s="112"/>
    </row>
    <row r="829" spans="3:4" ht="12.95" customHeight="1" x14ac:dyDescent="0.2">
      <c r="C829" s="112"/>
      <c r="D829" s="112"/>
    </row>
    <row r="830" spans="3:4" ht="12.95" customHeight="1" x14ac:dyDescent="0.2">
      <c r="C830" s="112"/>
      <c r="D830" s="112"/>
    </row>
    <row r="831" spans="3:4" ht="12.95" customHeight="1" x14ac:dyDescent="0.2">
      <c r="C831" s="112"/>
      <c r="D831" s="112"/>
    </row>
    <row r="832" spans="3:4" ht="12.95" customHeight="1" x14ac:dyDescent="0.2">
      <c r="C832" s="112"/>
      <c r="D832" s="112"/>
    </row>
    <row r="833" spans="3:4" ht="12.95" customHeight="1" x14ac:dyDescent="0.2">
      <c r="C833" s="112"/>
      <c r="D833" s="112"/>
    </row>
    <row r="834" spans="3:4" ht="12.95" customHeight="1" x14ac:dyDescent="0.2">
      <c r="C834" s="112"/>
      <c r="D834" s="112"/>
    </row>
    <row r="835" spans="3:4" ht="12.95" customHeight="1" x14ac:dyDescent="0.2">
      <c r="C835" s="112"/>
      <c r="D835" s="112"/>
    </row>
    <row r="836" spans="3:4" ht="12.95" customHeight="1" x14ac:dyDescent="0.2">
      <c r="C836" s="112"/>
      <c r="D836" s="112"/>
    </row>
    <row r="837" spans="3:4" ht="12.95" customHeight="1" x14ac:dyDescent="0.2">
      <c r="C837" s="112"/>
      <c r="D837" s="112"/>
    </row>
    <row r="838" spans="3:4" ht="12.95" customHeight="1" x14ac:dyDescent="0.2">
      <c r="C838" s="112"/>
      <c r="D838" s="112"/>
    </row>
    <row r="839" spans="3:4" ht="12.95" customHeight="1" x14ac:dyDescent="0.2">
      <c r="C839" s="112"/>
      <c r="D839" s="112"/>
    </row>
    <row r="840" spans="3:4" ht="12.95" customHeight="1" x14ac:dyDescent="0.2">
      <c r="C840" s="112"/>
      <c r="D840" s="112"/>
    </row>
    <row r="841" spans="3:4" ht="12.95" customHeight="1" x14ac:dyDescent="0.2">
      <c r="C841" s="112"/>
      <c r="D841" s="112"/>
    </row>
    <row r="842" spans="3:4" ht="12.95" customHeight="1" x14ac:dyDescent="0.2">
      <c r="C842" s="112"/>
      <c r="D842" s="112"/>
    </row>
    <row r="843" spans="3:4" ht="12.95" customHeight="1" x14ac:dyDescent="0.2">
      <c r="C843" s="112"/>
      <c r="D843" s="112"/>
    </row>
    <row r="844" spans="3:4" ht="12.95" customHeight="1" x14ac:dyDescent="0.2">
      <c r="C844" s="112"/>
      <c r="D844" s="112"/>
    </row>
    <row r="845" spans="3:4" ht="12.95" customHeight="1" x14ac:dyDescent="0.2">
      <c r="C845" s="112"/>
      <c r="D845" s="112"/>
    </row>
    <row r="846" spans="3:4" ht="12.95" customHeight="1" x14ac:dyDescent="0.2">
      <c r="C846" s="112"/>
      <c r="D846" s="112"/>
    </row>
    <row r="847" spans="3:4" ht="12.95" customHeight="1" x14ac:dyDescent="0.2">
      <c r="C847" s="112"/>
      <c r="D847" s="112"/>
    </row>
    <row r="848" spans="3:4" ht="12.95" customHeight="1" x14ac:dyDescent="0.2">
      <c r="C848" s="112"/>
      <c r="D848" s="112"/>
    </row>
    <row r="849" spans="3:4" ht="12.95" customHeight="1" x14ac:dyDescent="0.2">
      <c r="C849" s="112"/>
      <c r="D849" s="112"/>
    </row>
    <row r="850" spans="3:4" ht="12.95" customHeight="1" x14ac:dyDescent="0.2">
      <c r="C850" s="112"/>
      <c r="D850" s="112"/>
    </row>
    <row r="851" spans="3:4" ht="12.95" customHeight="1" x14ac:dyDescent="0.2">
      <c r="C851" s="112"/>
      <c r="D851" s="112"/>
    </row>
    <row r="852" spans="3:4" ht="12.95" customHeight="1" x14ac:dyDescent="0.2">
      <c r="C852" s="112"/>
      <c r="D852" s="112"/>
    </row>
    <row r="853" spans="3:4" ht="12.95" customHeight="1" x14ac:dyDescent="0.2">
      <c r="C853" s="112"/>
      <c r="D853" s="112"/>
    </row>
    <row r="854" spans="3:4" ht="12.95" customHeight="1" x14ac:dyDescent="0.2">
      <c r="C854" s="112"/>
      <c r="D854" s="112"/>
    </row>
    <row r="855" spans="3:4" ht="12.95" customHeight="1" x14ac:dyDescent="0.2">
      <c r="C855" s="112"/>
      <c r="D855" s="112"/>
    </row>
    <row r="856" spans="3:4" ht="12.95" customHeight="1" x14ac:dyDescent="0.2">
      <c r="C856" s="112"/>
      <c r="D856" s="112"/>
    </row>
    <row r="857" spans="3:4" ht="12.95" customHeight="1" x14ac:dyDescent="0.2">
      <c r="C857" s="112"/>
      <c r="D857" s="112"/>
    </row>
    <row r="858" spans="3:4" ht="12.95" customHeight="1" x14ac:dyDescent="0.2">
      <c r="C858" s="112"/>
      <c r="D858" s="112"/>
    </row>
    <row r="859" spans="3:4" ht="12.95" customHeight="1" x14ac:dyDescent="0.2">
      <c r="C859" s="112"/>
      <c r="D859" s="112"/>
    </row>
    <row r="860" spans="3:4" ht="12.95" customHeight="1" x14ac:dyDescent="0.2">
      <c r="C860" s="112"/>
      <c r="D860" s="112"/>
    </row>
    <row r="861" spans="3:4" ht="12.95" customHeight="1" x14ac:dyDescent="0.2">
      <c r="C861" s="112"/>
      <c r="D861" s="112"/>
    </row>
    <row r="862" spans="3:4" ht="12.95" customHeight="1" x14ac:dyDescent="0.2">
      <c r="C862" s="112"/>
      <c r="D862" s="112"/>
    </row>
    <row r="863" spans="3:4" ht="12.95" customHeight="1" x14ac:dyDescent="0.2">
      <c r="C863" s="112"/>
      <c r="D863" s="112"/>
    </row>
    <row r="864" spans="3:4" ht="12.95" customHeight="1" x14ac:dyDescent="0.2">
      <c r="C864" s="112"/>
      <c r="D864" s="112"/>
    </row>
    <row r="865" spans="3:4" ht="12.95" customHeight="1" x14ac:dyDescent="0.2">
      <c r="C865" s="112"/>
      <c r="D865" s="112"/>
    </row>
    <row r="866" spans="3:4" ht="12.95" customHeight="1" x14ac:dyDescent="0.2">
      <c r="C866" s="112"/>
      <c r="D866" s="112"/>
    </row>
    <row r="867" spans="3:4" ht="12.95" customHeight="1" x14ac:dyDescent="0.2">
      <c r="C867" s="112"/>
      <c r="D867" s="112"/>
    </row>
    <row r="868" spans="3:4" ht="12.95" customHeight="1" x14ac:dyDescent="0.2">
      <c r="C868" s="112"/>
      <c r="D868" s="112"/>
    </row>
    <row r="869" spans="3:4" ht="12.95" customHeight="1" x14ac:dyDescent="0.2">
      <c r="C869" s="112"/>
      <c r="D869" s="112"/>
    </row>
    <row r="870" spans="3:4" ht="12.95" customHeight="1" x14ac:dyDescent="0.2">
      <c r="C870" s="112"/>
      <c r="D870" s="112"/>
    </row>
    <row r="871" spans="3:4" ht="12.95" customHeight="1" x14ac:dyDescent="0.2">
      <c r="C871" s="112"/>
      <c r="D871" s="112"/>
    </row>
    <row r="872" spans="3:4" ht="12.95" customHeight="1" x14ac:dyDescent="0.2">
      <c r="C872" s="112"/>
      <c r="D872" s="112"/>
    </row>
    <row r="873" spans="3:4" ht="12.95" customHeight="1" x14ac:dyDescent="0.2">
      <c r="C873" s="112"/>
      <c r="D873" s="112"/>
    </row>
    <row r="874" spans="3:4" ht="12.95" customHeight="1" x14ac:dyDescent="0.2">
      <c r="C874" s="112"/>
      <c r="D874" s="112"/>
    </row>
    <row r="875" spans="3:4" ht="12.95" customHeight="1" x14ac:dyDescent="0.2">
      <c r="C875" s="112"/>
      <c r="D875" s="112"/>
    </row>
    <row r="876" spans="3:4" ht="12.95" customHeight="1" x14ac:dyDescent="0.2">
      <c r="C876" s="112"/>
      <c r="D876" s="112"/>
    </row>
    <row r="877" spans="3:4" ht="12.95" customHeight="1" x14ac:dyDescent="0.2">
      <c r="C877" s="112"/>
      <c r="D877" s="112"/>
    </row>
    <row r="878" spans="3:4" ht="12.95" customHeight="1" x14ac:dyDescent="0.2">
      <c r="C878" s="112"/>
      <c r="D878" s="112"/>
    </row>
    <row r="879" spans="3:4" ht="12.95" customHeight="1" x14ac:dyDescent="0.2">
      <c r="C879" s="112"/>
      <c r="D879" s="112"/>
    </row>
    <row r="880" spans="3:4" ht="12.95" customHeight="1" x14ac:dyDescent="0.2">
      <c r="C880" s="112"/>
      <c r="D880" s="112"/>
    </row>
    <row r="881" spans="3:4" ht="12.95" customHeight="1" x14ac:dyDescent="0.2">
      <c r="C881" s="112"/>
      <c r="D881" s="112"/>
    </row>
    <row r="882" spans="3:4" ht="12.95" customHeight="1" x14ac:dyDescent="0.2">
      <c r="C882" s="112"/>
      <c r="D882" s="112"/>
    </row>
    <row r="883" spans="3:4" ht="12.95" customHeight="1" x14ac:dyDescent="0.2">
      <c r="C883" s="112"/>
      <c r="D883" s="112"/>
    </row>
    <row r="884" spans="3:4" ht="12.95" customHeight="1" x14ac:dyDescent="0.2">
      <c r="C884" s="112"/>
      <c r="D884" s="112"/>
    </row>
    <row r="885" spans="3:4" ht="12.95" customHeight="1" x14ac:dyDescent="0.2">
      <c r="C885" s="112"/>
      <c r="D885" s="112"/>
    </row>
    <row r="886" spans="3:4" ht="12.95" customHeight="1" x14ac:dyDescent="0.2">
      <c r="C886" s="112"/>
      <c r="D886" s="112"/>
    </row>
    <row r="887" spans="3:4" ht="12.95" customHeight="1" x14ac:dyDescent="0.2">
      <c r="C887" s="112"/>
      <c r="D887" s="112"/>
    </row>
    <row r="888" spans="3:4" ht="12.95" customHeight="1" x14ac:dyDescent="0.2">
      <c r="C888" s="112"/>
      <c r="D888" s="112"/>
    </row>
    <row r="889" spans="3:4" ht="12.95" customHeight="1" x14ac:dyDescent="0.2">
      <c r="C889" s="112"/>
      <c r="D889" s="112"/>
    </row>
    <row r="890" spans="3:4" ht="12.95" customHeight="1" x14ac:dyDescent="0.2">
      <c r="C890" s="112"/>
      <c r="D890" s="112"/>
    </row>
    <row r="891" spans="3:4" ht="12.95" customHeight="1" x14ac:dyDescent="0.2">
      <c r="C891" s="112"/>
      <c r="D891" s="112"/>
    </row>
    <row r="892" spans="3:4" ht="12.95" customHeight="1" x14ac:dyDescent="0.2">
      <c r="C892" s="112"/>
      <c r="D892" s="112"/>
    </row>
    <row r="893" spans="3:4" ht="12.95" customHeight="1" x14ac:dyDescent="0.2">
      <c r="C893" s="112"/>
      <c r="D893" s="112"/>
    </row>
    <row r="894" spans="3:4" ht="12.95" customHeight="1" x14ac:dyDescent="0.2">
      <c r="C894" s="112"/>
      <c r="D894" s="112"/>
    </row>
    <row r="895" spans="3:4" ht="12.95" customHeight="1" x14ac:dyDescent="0.2">
      <c r="C895" s="112"/>
      <c r="D895" s="112"/>
    </row>
    <row r="896" spans="3:4" ht="12.95" customHeight="1" x14ac:dyDescent="0.2">
      <c r="C896" s="112"/>
      <c r="D896" s="112"/>
    </row>
    <row r="897" spans="3:4" ht="12.95" customHeight="1" x14ac:dyDescent="0.2">
      <c r="C897" s="112"/>
      <c r="D897" s="112"/>
    </row>
    <row r="898" spans="3:4" ht="12.95" customHeight="1" x14ac:dyDescent="0.2">
      <c r="C898" s="112"/>
      <c r="D898" s="112"/>
    </row>
    <row r="899" spans="3:4" ht="12.95" customHeight="1" x14ac:dyDescent="0.2">
      <c r="C899" s="112"/>
      <c r="D899" s="112"/>
    </row>
    <row r="900" spans="3:4" ht="12.95" customHeight="1" x14ac:dyDescent="0.2">
      <c r="C900" s="112"/>
      <c r="D900" s="112"/>
    </row>
    <row r="901" spans="3:4" ht="12.95" customHeight="1" x14ac:dyDescent="0.2">
      <c r="C901" s="112"/>
      <c r="D901" s="112"/>
    </row>
    <row r="902" spans="3:4" ht="12.95" customHeight="1" x14ac:dyDescent="0.2">
      <c r="C902" s="112"/>
      <c r="D902" s="112"/>
    </row>
    <row r="903" spans="3:4" ht="12.95" customHeight="1" x14ac:dyDescent="0.2">
      <c r="C903" s="112"/>
      <c r="D903" s="112"/>
    </row>
    <row r="904" spans="3:4" ht="12.95" customHeight="1" x14ac:dyDescent="0.2">
      <c r="C904" s="112"/>
      <c r="D904" s="112"/>
    </row>
    <row r="905" spans="3:4" ht="12.95" customHeight="1" x14ac:dyDescent="0.2">
      <c r="C905" s="112"/>
      <c r="D905" s="112"/>
    </row>
    <row r="906" spans="3:4" ht="12.95" customHeight="1" x14ac:dyDescent="0.2">
      <c r="C906" s="112"/>
      <c r="D906" s="112"/>
    </row>
    <row r="907" spans="3:4" ht="12.95" customHeight="1" x14ac:dyDescent="0.2">
      <c r="C907" s="112"/>
      <c r="D907" s="112"/>
    </row>
    <row r="908" spans="3:4" ht="12.95" customHeight="1" x14ac:dyDescent="0.2">
      <c r="C908" s="112"/>
      <c r="D908" s="112"/>
    </row>
    <row r="909" spans="3:4" ht="12.95" customHeight="1" x14ac:dyDescent="0.2">
      <c r="C909" s="112"/>
      <c r="D909" s="112"/>
    </row>
    <row r="910" spans="3:4" ht="12.95" customHeight="1" x14ac:dyDescent="0.2">
      <c r="C910" s="112"/>
      <c r="D910" s="112"/>
    </row>
    <row r="911" spans="3:4" ht="12.95" customHeight="1" x14ac:dyDescent="0.2">
      <c r="C911" s="112"/>
      <c r="D911" s="112"/>
    </row>
    <row r="912" spans="3:4" ht="12.95" customHeight="1" x14ac:dyDescent="0.2">
      <c r="C912" s="112"/>
      <c r="D912" s="112"/>
    </row>
    <row r="913" spans="3:4" ht="12.95" customHeight="1" x14ac:dyDescent="0.2">
      <c r="C913" s="112"/>
      <c r="D913" s="112"/>
    </row>
    <row r="914" spans="3:4" ht="12.95" customHeight="1" x14ac:dyDescent="0.2">
      <c r="C914" s="112"/>
      <c r="D914" s="112"/>
    </row>
    <row r="915" spans="3:4" ht="12.95" customHeight="1" x14ac:dyDescent="0.2">
      <c r="C915" s="112"/>
      <c r="D915" s="112"/>
    </row>
    <row r="916" spans="3:4" ht="12.95" customHeight="1" x14ac:dyDescent="0.2">
      <c r="C916" s="112"/>
      <c r="D916" s="112"/>
    </row>
    <row r="917" spans="3:4" ht="12.95" customHeight="1" x14ac:dyDescent="0.2">
      <c r="C917" s="112"/>
      <c r="D917" s="112"/>
    </row>
    <row r="918" spans="3:4" ht="12.95" customHeight="1" x14ac:dyDescent="0.2">
      <c r="C918" s="112"/>
      <c r="D918" s="112"/>
    </row>
    <row r="919" spans="3:4" ht="12.95" customHeight="1" x14ac:dyDescent="0.2">
      <c r="C919" s="112"/>
      <c r="D919" s="112"/>
    </row>
    <row r="920" spans="3:4" ht="12.95" customHeight="1" x14ac:dyDescent="0.2">
      <c r="C920" s="112"/>
      <c r="D920" s="112"/>
    </row>
    <row r="921" spans="3:4" ht="12.95" customHeight="1" x14ac:dyDescent="0.2">
      <c r="C921" s="112"/>
      <c r="D921" s="112"/>
    </row>
    <row r="922" spans="3:4" ht="12.95" customHeight="1" x14ac:dyDescent="0.2">
      <c r="C922" s="112"/>
      <c r="D922" s="112"/>
    </row>
    <row r="923" spans="3:4" ht="12.95" customHeight="1" x14ac:dyDescent="0.2">
      <c r="C923" s="112"/>
      <c r="D923" s="112"/>
    </row>
    <row r="924" spans="3:4" ht="12.95" customHeight="1" x14ac:dyDescent="0.2">
      <c r="C924" s="112"/>
      <c r="D924" s="112"/>
    </row>
    <row r="925" spans="3:4" ht="12.95" customHeight="1" x14ac:dyDescent="0.2">
      <c r="C925" s="112"/>
      <c r="D925" s="112"/>
    </row>
    <row r="926" spans="3:4" ht="12.95" customHeight="1" x14ac:dyDescent="0.2">
      <c r="C926" s="112"/>
      <c r="D926" s="112"/>
    </row>
    <row r="927" spans="3:4" ht="12.95" customHeight="1" x14ac:dyDescent="0.2">
      <c r="C927" s="112"/>
      <c r="D927" s="112"/>
    </row>
    <row r="928" spans="3:4" ht="12.95" customHeight="1" x14ac:dyDescent="0.2">
      <c r="C928" s="112"/>
      <c r="D928" s="112"/>
    </row>
    <row r="929" spans="3:4" ht="12.95" customHeight="1" x14ac:dyDescent="0.2">
      <c r="C929" s="112"/>
      <c r="D929" s="112"/>
    </row>
    <row r="930" spans="3:4" ht="12.95" customHeight="1" x14ac:dyDescent="0.2">
      <c r="C930" s="112"/>
      <c r="D930" s="112"/>
    </row>
    <row r="931" spans="3:4" ht="12.95" customHeight="1" x14ac:dyDescent="0.2">
      <c r="C931" s="112"/>
      <c r="D931" s="112"/>
    </row>
    <row r="932" spans="3:4" ht="12.95" customHeight="1" x14ac:dyDescent="0.2">
      <c r="C932" s="112"/>
      <c r="D932" s="112"/>
    </row>
    <row r="933" spans="3:4" ht="12.95" customHeight="1" x14ac:dyDescent="0.2">
      <c r="C933" s="112"/>
      <c r="D933" s="112"/>
    </row>
    <row r="934" spans="3:4" ht="12.95" customHeight="1" x14ac:dyDescent="0.2">
      <c r="C934" s="112"/>
      <c r="D934" s="112"/>
    </row>
    <row r="935" spans="3:4" ht="12.95" customHeight="1" x14ac:dyDescent="0.2">
      <c r="C935" s="112"/>
      <c r="D935" s="112"/>
    </row>
    <row r="936" spans="3:4" ht="12.95" customHeight="1" x14ac:dyDescent="0.2">
      <c r="C936" s="112"/>
      <c r="D936" s="112"/>
    </row>
    <row r="937" spans="3:4" ht="12.95" customHeight="1" x14ac:dyDescent="0.2">
      <c r="C937" s="112"/>
      <c r="D937" s="112"/>
    </row>
    <row r="938" spans="3:4" ht="12.95" customHeight="1" x14ac:dyDescent="0.2">
      <c r="C938" s="112"/>
      <c r="D938" s="112"/>
    </row>
    <row r="939" spans="3:4" ht="12.95" customHeight="1" x14ac:dyDescent="0.2">
      <c r="C939" s="112"/>
      <c r="D939" s="112"/>
    </row>
    <row r="940" spans="3:4" ht="12.95" customHeight="1" x14ac:dyDescent="0.2">
      <c r="C940" s="112"/>
      <c r="D940" s="112"/>
    </row>
    <row r="941" spans="3:4" ht="12.95" customHeight="1" x14ac:dyDescent="0.2">
      <c r="C941" s="112"/>
      <c r="D941" s="112"/>
    </row>
    <row r="942" spans="3:4" ht="12.95" customHeight="1" x14ac:dyDescent="0.2">
      <c r="C942" s="112"/>
      <c r="D942" s="112"/>
    </row>
    <row r="943" spans="3:4" ht="12.95" customHeight="1" x14ac:dyDescent="0.2">
      <c r="C943" s="112"/>
      <c r="D943" s="112"/>
    </row>
    <row r="944" spans="3:4" ht="12.95" customHeight="1" x14ac:dyDescent="0.2">
      <c r="C944" s="112"/>
      <c r="D944" s="112"/>
    </row>
    <row r="945" spans="3:4" ht="12.95" customHeight="1" x14ac:dyDescent="0.2">
      <c r="C945" s="112"/>
      <c r="D945" s="112"/>
    </row>
    <row r="946" spans="3:4" ht="12.95" customHeight="1" x14ac:dyDescent="0.2">
      <c r="C946" s="112"/>
      <c r="D946" s="112"/>
    </row>
    <row r="947" spans="3:4" ht="12.95" customHeight="1" x14ac:dyDescent="0.2">
      <c r="C947" s="112"/>
      <c r="D947" s="112"/>
    </row>
    <row r="948" spans="3:4" ht="12.95" customHeight="1" x14ac:dyDescent="0.2">
      <c r="C948" s="112"/>
      <c r="D948" s="112"/>
    </row>
    <row r="949" spans="3:4" ht="12.95" customHeight="1" x14ac:dyDescent="0.2">
      <c r="C949" s="112"/>
      <c r="D949" s="112"/>
    </row>
    <row r="950" spans="3:4" ht="12.95" customHeight="1" x14ac:dyDescent="0.2">
      <c r="C950" s="112"/>
      <c r="D950" s="112"/>
    </row>
    <row r="951" spans="3:4" ht="12.95" customHeight="1" x14ac:dyDescent="0.2">
      <c r="C951" s="112"/>
      <c r="D951" s="112"/>
    </row>
    <row r="952" spans="3:4" ht="12.95" customHeight="1" x14ac:dyDescent="0.2">
      <c r="C952" s="112"/>
      <c r="D952" s="112"/>
    </row>
    <row r="953" spans="3:4" ht="12.95" customHeight="1" x14ac:dyDescent="0.2">
      <c r="C953" s="112"/>
      <c r="D953" s="112"/>
    </row>
    <row r="954" spans="3:4" ht="12.95" customHeight="1" x14ac:dyDescent="0.2">
      <c r="C954" s="112"/>
      <c r="D954" s="112"/>
    </row>
    <row r="955" spans="3:4" ht="12.95" customHeight="1" x14ac:dyDescent="0.2">
      <c r="C955" s="112"/>
      <c r="D955" s="112"/>
    </row>
    <row r="956" spans="3:4" ht="12.95" customHeight="1" x14ac:dyDescent="0.2">
      <c r="C956" s="112"/>
      <c r="D956" s="112"/>
    </row>
    <row r="957" spans="3:4" ht="12.95" customHeight="1" x14ac:dyDescent="0.2">
      <c r="C957" s="112"/>
      <c r="D957" s="112"/>
    </row>
    <row r="958" spans="3:4" ht="12.95" customHeight="1" x14ac:dyDescent="0.2">
      <c r="C958" s="112"/>
      <c r="D958" s="112"/>
    </row>
    <row r="959" spans="3:4" ht="12.95" customHeight="1" x14ac:dyDescent="0.2">
      <c r="C959" s="112"/>
      <c r="D959" s="112"/>
    </row>
    <row r="960" spans="3:4" ht="12.95" customHeight="1" x14ac:dyDescent="0.2">
      <c r="C960" s="112"/>
      <c r="D960" s="112"/>
    </row>
    <row r="961" spans="3:4" ht="12.95" customHeight="1" x14ac:dyDescent="0.2">
      <c r="C961" s="112"/>
      <c r="D961" s="112"/>
    </row>
    <row r="962" spans="3:4" ht="12.95" customHeight="1" x14ac:dyDescent="0.2">
      <c r="C962" s="112"/>
      <c r="D962" s="112"/>
    </row>
    <row r="963" spans="3:4" ht="12.95" customHeight="1" x14ac:dyDescent="0.2">
      <c r="C963" s="112"/>
      <c r="D963" s="112"/>
    </row>
    <row r="964" spans="3:4" ht="12.95" customHeight="1" x14ac:dyDescent="0.2">
      <c r="C964" s="112"/>
      <c r="D964" s="112"/>
    </row>
    <row r="965" spans="3:4" ht="12.95" customHeight="1" x14ac:dyDescent="0.2">
      <c r="C965" s="112"/>
      <c r="D965" s="112"/>
    </row>
    <row r="966" spans="3:4" ht="12.95" customHeight="1" x14ac:dyDescent="0.2">
      <c r="C966" s="112"/>
      <c r="D966" s="112"/>
    </row>
    <row r="967" spans="3:4" ht="12.95" customHeight="1" x14ac:dyDescent="0.2">
      <c r="C967" s="112"/>
      <c r="D967" s="112"/>
    </row>
    <row r="968" spans="3:4" ht="12.95" customHeight="1" x14ac:dyDescent="0.2">
      <c r="C968" s="112"/>
      <c r="D968" s="112"/>
    </row>
    <row r="969" spans="3:4" ht="12.95" customHeight="1" x14ac:dyDescent="0.2">
      <c r="C969" s="112"/>
      <c r="D969" s="112"/>
    </row>
    <row r="970" spans="3:4" ht="12.95" customHeight="1" x14ac:dyDescent="0.2">
      <c r="C970" s="112"/>
      <c r="D970" s="112"/>
    </row>
    <row r="971" spans="3:4" ht="12.95" customHeight="1" x14ac:dyDescent="0.2">
      <c r="C971" s="112"/>
      <c r="D971" s="112"/>
    </row>
    <row r="972" spans="3:4" ht="12.95" customHeight="1" x14ac:dyDescent="0.2">
      <c r="C972" s="112"/>
      <c r="D972" s="112"/>
    </row>
    <row r="973" spans="3:4" ht="12.95" customHeight="1" x14ac:dyDescent="0.2">
      <c r="C973" s="112"/>
      <c r="D973" s="112"/>
    </row>
    <row r="974" spans="3:4" ht="12.95" customHeight="1" x14ac:dyDescent="0.2">
      <c r="C974" s="112"/>
      <c r="D974" s="112"/>
    </row>
    <row r="975" spans="3:4" ht="12.95" customHeight="1" x14ac:dyDescent="0.2">
      <c r="C975" s="112"/>
      <c r="D975" s="112"/>
    </row>
    <row r="976" spans="3:4" ht="12.95" customHeight="1" x14ac:dyDescent="0.2">
      <c r="C976" s="112"/>
      <c r="D976" s="112"/>
    </row>
    <row r="977" spans="3:4" ht="12.95" customHeight="1" x14ac:dyDescent="0.2">
      <c r="C977" s="112"/>
      <c r="D977" s="112"/>
    </row>
    <row r="978" spans="3:4" ht="12.95" customHeight="1" x14ac:dyDescent="0.2">
      <c r="C978" s="112"/>
      <c r="D978" s="112"/>
    </row>
    <row r="979" spans="3:4" ht="12.95" customHeight="1" x14ac:dyDescent="0.2">
      <c r="C979" s="112"/>
      <c r="D979" s="112"/>
    </row>
    <row r="980" spans="3:4" ht="12.95" customHeight="1" x14ac:dyDescent="0.2">
      <c r="C980" s="112"/>
      <c r="D980" s="112"/>
    </row>
    <row r="981" spans="3:4" ht="12.95" customHeight="1" x14ac:dyDescent="0.2">
      <c r="C981" s="112"/>
      <c r="D981" s="112"/>
    </row>
    <row r="982" spans="3:4" ht="12.95" customHeight="1" x14ac:dyDescent="0.2">
      <c r="C982" s="112"/>
      <c r="D982" s="112"/>
    </row>
    <row r="983" spans="3:4" ht="12.95" customHeight="1" x14ac:dyDescent="0.2">
      <c r="C983" s="112"/>
      <c r="D983" s="112"/>
    </row>
    <row r="984" spans="3:4" ht="12.95" customHeight="1" x14ac:dyDescent="0.2">
      <c r="C984" s="112"/>
      <c r="D984" s="112"/>
    </row>
    <row r="985" spans="3:4" ht="12.95" customHeight="1" x14ac:dyDescent="0.2">
      <c r="C985" s="112"/>
      <c r="D985" s="112"/>
    </row>
    <row r="986" spans="3:4" ht="12.95" customHeight="1" x14ac:dyDescent="0.2">
      <c r="C986" s="112"/>
      <c r="D986" s="112"/>
    </row>
    <row r="987" spans="3:4" ht="12.95" customHeight="1" x14ac:dyDescent="0.2">
      <c r="C987" s="112"/>
      <c r="D987" s="112"/>
    </row>
    <row r="988" spans="3:4" ht="12.95" customHeight="1" x14ac:dyDescent="0.2">
      <c r="C988" s="112"/>
      <c r="D988" s="112"/>
    </row>
    <row r="989" spans="3:4" ht="12.95" customHeight="1" x14ac:dyDescent="0.2">
      <c r="C989" s="112"/>
      <c r="D989" s="112"/>
    </row>
    <row r="990" spans="3:4" ht="12.95" customHeight="1" x14ac:dyDescent="0.2">
      <c r="C990" s="112"/>
      <c r="D990" s="112"/>
    </row>
    <row r="991" spans="3:4" ht="12.95" customHeight="1" x14ac:dyDescent="0.2">
      <c r="C991" s="112"/>
      <c r="D991" s="112"/>
    </row>
    <row r="992" spans="3:4" ht="12.95" customHeight="1" x14ac:dyDescent="0.2">
      <c r="C992" s="112"/>
      <c r="D992" s="112"/>
    </row>
    <row r="993" spans="3:4" ht="12.95" customHeight="1" x14ac:dyDescent="0.2">
      <c r="C993" s="112"/>
      <c r="D993" s="112"/>
    </row>
    <row r="994" spans="3:4" ht="12.95" customHeight="1" x14ac:dyDescent="0.2">
      <c r="C994" s="112"/>
      <c r="D994" s="112"/>
    </row>
    <row r="995" spans="3:4" ht="12.95" customHeight="1" x14ac:dyDescent="0.2">
      <c r="C995" s="112"/>
      <c r="D995" s="112"/>
    </row>
    <row r="996" spans="3:4" ht="12.95" customHeight="1" x14ac:dyDescent="0.2">
      <c r="C996" s="112"/>
      <c r="D996" s="112"/>
    </row>
    <row r="997" spans="3:4" ht="12.95" customHeight="1" x14ac:dyDescent="0.2">
      <c r="C997" s="112"/>
      <c r="D997" s="112"/>
    </row>
    <row r="998" spans="3:4" ht="12.95" customHeight="1" x14ac:dyDescent="0.2">
      <c r="C998" s="112"/>
      <c r="D998" s="112"/>
    </row>
    <row r="999" spans="3:4" ht="12.95" customHeight="1" x14ac:dyDescent="0.2">
      <c r="C999" s="112"/>
      <c r="D999" s="112"/>
    </row>
    <row r="1000" spans="3:4" ht="12.95" customHeight="1" x14ac:dyDescent="0.2">
      <c r="C1000" s="112"/>
      <c r="D1000" s="112"/>
    </row>
    <row r="1001" spans="3:4" ht="12.95" customHeight="1" x14ac:dyDescent="0.2">
      <c r="C1001" s="112"/>
      <c r="D1001" s="112"/>
    </row>
    <row r="1002" spans="3:4" ht="12.95" customHeight="1" x14ac:dyDescent="0.2">
      <c r="C1002" s="112"/>
      <c r="D1002" s="112"/>
    </row>
    <row r="1003" spans="3:4" ht="12.95" customHeight="1" x14ac:dyDescent="0.2">
      <c r="C1003" s="112"/>
      <c r="D1003" s="112"/>
    </row>
    <row r="1004" spans="3:4" ht="12.95" customHeight="1" x14ac:dyDescent="0.2">
      <c r="C1004" s="112"/>
      <c r="D1004" s="112"/>
    </row>
    <row r="1005" spans="3:4" ht="12.95" customHeight="1" x14ac:dyDescent="0.2">
      <c r="C1005" s="112"/>
      <c r="D1005" s="112"/>
    </row>
    <row r="1006" spans="3:4" ht="12.95" customHeight="1" x14ac:dyDescent="0.2">
      <c r="C1006" s="112"/>
      <c r="D1006" s="112"/>
    </row>
    <row r="1007" spans="3:4" ht="12.95" customHeight="1" x14ac:dyDescent="0.2">
      <c r="C1007" s="112"/>
      <c r="D1007" s="112"/>
    </row>
    <row r="1008" spans="3:4" ht="12.95" customHeight="1" x14ac:dyDescent="0.2">
      <c r="C1008" s="112"/>
      <c r="D1008" s="112"/>
    </row>
    <row r="1009" spans="3:4" ht="12.95" customHeight="1" x14ac:dyDescent="0.2">
      <c r="C1009" s="112"/>
      <c r="D1009" s="112"/>
    </row>
    <row r="1010" spans="3:4" ht="12.95" customHeight="1" x14ac:dyDescent="0.2">
      <c r="C1010" s="112"/>
      <c r="D1010" s="112"/>
    </row>
    <row r="1011" spans="3:4" ht="12.95" customHeight="1" x14ac:dyDescent="0.2">
      <c r="C1011" s="112"/>
      <c r="D1011" s="112"/>
    </row>
    <row r="1012" spans="3:4" ht="12.95" customHeight="1" x14ac:dyDescent="0.2">
      <c r="C1012" s="112"/>
      <c r="D1012" s="112"/>
    </row>
    <row r="1013" spans="3:4" ht="12.95" customHeight="1" x14ac:dyDescent="0.2">
      <c r="C1013" s="112"/>
      <c r="D1013" s="112"/>
    </row>
    <row r="1014" spans="3:4" ht="12.95" customHeight="1" x14ac:dyDescent="0.2">
      <c r="C1014" s="112"/>
      <c r="D1014" s="112"/>
    </row>
    <row r="1015" spans="3:4" ht="12.95" customHeight="1" x14ac:dyDescent="0.2">
      <c r="C1015" s="112"/>
      <c r="D1015" s="112"/>
    </row>
    <row r="1016" spans="3:4" ht="12.95" customHeight="1" x14ac:dyDescent="0.2">
      <c r="C1016" s="112"/>
      <c r="D1016" s="112"/>
    </row>
    <row r="1017" spans="3:4" ht="12.95" customHeight="1" x14ac:dyDescent="0.2">
      <c r="C1017" s="112"/>
      <c r="D1017" s="112"/>
    </row>
    <row r="1018" spans="3:4" ht="12.95" customHeight="1" x14ac:dyDescent="0.2">
      <c r="C1018" s="112"/>
      <c r="D1018" s="112"/>
    </row>
    <row r="1019" spans="3:4" ht="12.95" customHeight="1" x14ac:dyDescent="0.2">
      <c r="C1019" s="112"/>
      <c r="D1019" s="112"/>
    </row>
    <row r="1020" spans="3:4" ht="12.95" customHeight="1" x14ac:dyDescent="0.2">
      <c r="C1020" s="112"/>
      <c r="D1020" s="112"/>
    </row>
    <row r="1021" spans="3:4" ht="12.95" customHeight="1" x14ac:dyDescent="0.2">
      <c r="C1021" s="112"/>
      <c r="D1021" s="112"/>
    </row>
    <row r="1022" spans="3:4" ht="12.95" customHeight="1" x14ac:dyDescent="0.2">
      <c r="C1022" s="112"/>
      <c r="D1022" s="112"/>
    </row>
    <row r="1023" spans="3:4" ht="12.95" customHeight="1" x14ac:dyDescent="0.2">
      <c r="C1023" s="112"/>
      <c r="D1023" s="112"/>
    </row>
    <row r="1024" spans="3:4" ht="12.95" customHeight="1" x14ac:dyDescent="0.2">
      <c r="C1024" s="112"/>
      <c r="D1024" s="112"/>
    </row>
    <row r="1025" spans="3:4" ht="12.95" customHeight="1" x14ac:dyDescent="0.2">
      <c r="C1025" s="112"/>
      <c r="D1025" s="112"/>
    </row>
    <row r="1026" spans="3:4" ht="12.95" customHeight="1" x14ac:dyDescent="0.2">
      <c r="C1026" s="112"/>
      <c r="D1026" s="112"/>
    </row>
    <row r="1027" spans="3:4" ht="12.95" customHeight="1" x14ac:dyDescent="0.2">
      <c r="C1027" s="112"/>
      <c r="D1027" s="112"/>
    </row>
    <row r="1028" spans="3:4" ht="12.95" customHeight="1" x14ac:dyDescent="0.2">
      <c r="C1028" s="112"/>
      <c r="D1028" s="112"/>
    </row>
    <row r="1029" spans="3:4" ht="12.95" customHeight="1" x14ac:dyDescent="0.2">
      <c r="C1029" s="112"/>
      <c r="D1029" s="112"/>
    </row>
    <row r="1030" spans="3:4" ht="12.95" customHeight="1" x14ac:dyDescent="0.2">
      <c r="C1030" s="112"/>
      <c r="D1030" s="112"/>
    </row>
    <row r="1031" spans="3:4" ht="12.95" customHeight="1" x14ac:dyDescent="0.2">
      <c r="C1031" s="112"/>
      <c r="D1031" s="112"/>
    </row>
    <row r="1032" spans="3:4" ht="12.95" customHeight="1" x14ac:dyDescent="0.2">
      <c r="C1032" s="112"/>
      <c r="D1032" s="112"/>
    </row>
    <row r="1033" spans="3:4" ht="12.95" customHeight="1" x14ac:dyDescent="0.2">
      <c r="C1033" s="112"/>
      <c r="D1033" s="112"/>
    </row>
    <row r="1034" spans="3:4" ht="12.95" customHeight="1" x14ac:dyDescent="0.2">
      <c r="C1034" s="112"/>
      <c r="D1034" s="112"/>
    </row>
    <row r="1035" spans="3:4" ht="12.95" customHeight="1" x14ac:dyDescent="0.2">
      <c r="C1035" s="112"/>
      <c r="D1035" s="112"/>
    </row>
    <row r="1036" spans="3:4" ht="12.95" customHeight="1" x14ac:dyDescent="0.2">
      <c r="C1036" s="112"/>
      <c r="D1036" s="112"/>
    </row>
    <row r="1037" spans="3:4" ht="12.95" customHeight="1" x14ac:dyDescent="0.2">
      <c r="C1037" s="112"/>
      <c r="D1037" s="112"/>
    </row>
    <row r="1038" spans="3:4" ht="12.95" customHeight="1" x14ac:dyDescent="0.2">
      <c r="C1038" s="112"/>
      <c r="D1038" s="112"/>
    </row>
    <row r="1039" spans="3:4" ht="12.95" customHeight="1" x14ac:dyDescent="0.2">
      <c r="C1039" s="112"/>
      <c r="D1039" s="112"/>
    </row>
    <row r="1040" spans="3:4" ht="12.95" customHeight="1" x14ac:dyDescent="0.2">
      <c r="C1040" s="112"/>
      <c r="D1040" s="112"/>
    </row>
    <row r="1041" spans="3:4" ht="12.95" customHeight="1" x14ac:dyDescent="0.2">
      <c r="C1041" s="112"/>
      <c r="D1041" s="112"/>
    </row>
    <row r="1042" spans="3:4" ht="12.95" customHeight="1" x14ac:dyDescent="0.2">
      <c r="C1042" s="112"/>
      <c r="D1042" s="112"/>
    </row>
    <row r="1043" spans="3:4" ht="12.95" customHeight="1" x14ac:dyDescent="0.2">
      <c r="C1043" s="112"/>
      <c r="D1043" s="112"/>
    </row>
    <row r="1044" spans="3:4" ht="12.95" customHeight="1" x14ac:dyDescent="0.2">
      <c r="C1044" s="112"/>
      <c r="D1044" s="112"/>
    </row>
    <row r="1045" spans="3:4" ht="12.95" customHeight="1" x14ac:dyDescent="0.2">
      <c r="C1045" s="112"/>
      <c r="D1045" s="112"/>
    </row>
    <row r="1046" spans="3:4" ht="12.95" customHeight="1" x14ac:dyDescent="0.2">
      <c r="C1046" s="112"/>
      <c r="D1046" s="112"/>
    </row>
    <row r="1047" spans="3:4" ht="12.95" customHeight="1" x14ac:dyDescent="0.2">
      <c r="C1047" s="112"/>
      <c r="D1047" s="112"/>
    </row>
    <row r="1048" spans="3:4" ht="12.95" customHeight="1" x14ac:dyDescent="0.2">
      <c r="C1048" s="112"/>
      <c r="D1048" s="112"/>
    </row>
    <row r="1049" spans="3:4" ht="12.95" customHeight="1" x14ac:dyDescent="0.2">
      <c r="C1049" s="112"/>
      <c r="D1049" s="112"/>
    </row>
    <row r="1050" spans="3:4" ht="12.95" customHeight="1" x14ac:dyDescent="0.2">
      <c r="C1050" s="112"/>
      <c r="D1050" s="112"/>
    </row>
    <row r="1051" spans="3:4" ht="12.95" customHeight="1" x14ac:dyDescent="0.2">
      <c r="C1051" s="112"/>
      <c r="D1051" s="112"/>
    </row>
    <row r="1052" spans="3:4" ht="12.95" customHeight="1" x14ac:dyDescent="0.2">
      <c r="C1052" s="112"/>
      <c r="D1052" s="112"/>
    </row>
    <row r="1053" spans="3:4" ht="12.95" customHeight="1" x14ac:dyDescent="0.2">
      <c r="C1053" s="112"/>
      <c r="D1053" s="112"/>
    </row>
    <row r="1054" spans="3:4" ht="12.95" customHeight="1" x14ac:dyDescent="0.2">
      <c r="C1054" s="112"/>
      <c r="D1054" s="112"/>
    </row>
    <row r="1055" spans="3:4" ht="12.95" customHeight="1" x14ac:dyDescent="0.2">
      <c r="C1055" s="112"/>
      <c r="D1055" s="112"/>
    </row>
    <row r="1056" spans="3:4" ht="12.95" customHeight="1" x14ac:dyDescent="0.2">
      <c r="C1056" s="112"/>
      <c r="D1056" s="112"/>
    </row>
    <row r="1057" spans="3:4" ht="12.95" customHeight="1" x14ac:dyDescent="0.2">
      <c r="C1057" s="112"/>
      <c r="D1057" s="112"/>
    </row>
    <row r="1058" spans="3:4" ht="12.95" customHeight="1" x14ac:dyDescent="0.2">
      <c r="C1058" s="112"/>
      <c r="D1058" s="112"/>
    </row>
    <row r="1059" spans="3:4" ht="12.95" customHeight="1" x14ac:dyDescent="0.2">
      <c r="C1059" s="112"/>
      <c r="D1059" s="112"/>
    </row>
    <row r="1060" spans="3:4" ht="12.95" customHeight="1" x14ac:dyDescent="0.2">
      <c r="C1060" s="112"/>
      <c r="D1060" s="112"/>
    </row>
    <row r="1061" spans="3:4" ht="12.95" customHeight="1" x14ac:dyDescent="0.2">
      <c r="C1061" s="112"/>
      <c r="D1061" s="112"/>
    </row>
    <row r="1062" spans="3:4" ht="12.95" customHeight="1" x14ac:dyDescent="0.2">
      <c r="C1062" s="112"/>
      <c r="D1062" s="112"/>
    </row>
    <row r="1063" spans="3:4" ht="12.95" customHeight="1" x14ac:dyDescent="0.2">
      <c r="C1063" s="112"/>
      <c r="D1063" s="112"/>
    </row>
    <row r="1064" spans="3:4" ht="12.95" customHeight="1" x14ac:dyDescent="0.2">
      <c r="C1064" s="112"/>
      <c r="D1064" s="112"/>
    </row>
    <row r="1065" spans="3:4" ht="12.95" customHeight="1" x14ac:dyDescent="0.2">
      <c r="C1065" s="112"/>
      <c r="D1065" s="112"/>
    </row>
    <row r="1066" spans="3:4" ht="12.95" customHeight="1" x14ac:dyDescent="0.2">
      <c r="C1066" s="112"/>
      <c r="D1066" s="112"/>
    </row>
    <row r="1067" spans="3:4" ht="12.95" customHeight="1" x14ac:dyDescent="0.2">
      <c r="C1067" s="112"/>
      <c r="D1067" s="112"/>
    </row>
    <row r="1068" spans="3:4" ht="12.95" customHeight="1" x14ac:dyDescent="0.2">
      <c r="C1068" s="112"/>
      <c r="D1068" s="112"/>
    </row>
    <row r="1069" spans="3:4" ht="12.95" customHeight="1" x14ac:dyDescent="0.2">
      <c r="C1069" s="112"/>
      <c r="D1069" s="112"/>
    </row>
    <row r="1070" spans="3:4" ht="12.95" customHeight="1" x14ac:dyDescent="0.2">
      <c r="C1070" s="112"/>
      <c r="D1070" s="112"/>
    </row>
    <row r="1071" spans="3:4" ht="12.95" customHeight="1" x14ac:dyDescent="0.2">
      <c r="C1071" s="112"/>
      <c r="D1071" s="112"/>
    </row>
    <row r="1072" spans="3:4" ht="12.95" customHeight="1" x14ac:dyDescent="0.2">
      <c r="C1072" s="112"/>
      <c r="D1072" s="112"/>
    </row>
    <row r="1073" spans="3:4" ht="12.95" customHeight="1" x14ac:dyDescent="0.2">
      <c r="C1073" s="112"/>
      <c r="D1073" s="112"/>
    </row>
    <row r="1074" spans="3:4" ht="12.95" customHeight="1" x14ac:dyDescent="0.2">
      <c r="C1074" s="112"/>
      <c r="D1074" s="112"/>
    </row>
    <row r="1075" spans="3:4" ht="12.95" customHeight="1" x14ac:dyDescent="0.2">
      <c r="C1075" s="112"/>
      <c r="D1075" s="112"/>
    </row>
    <row r="1076" spans="3:4" ht="12.95" customHeight="1" x14ac:dyDescent="0.2">
      <c r="C1076" s="112"/>
      <c r="D1076" s="112"/>
    </row>
    <row r="1077" spans="3:4" ht="12.95" customHeight="1" x14ac:dyDescent="0.2">
      <c r="C1077" s="112"/>
      <c r="D1077" s="112"/>
    </row>
    <row r="1078" spans="3:4" ht="12.95" customHeight="1" x14ac:dyDescent="0.2">
      <c r="C1078" s="112"/>
      <c r="D1078" s="112"/>
    </row>
    <row r="1079" spans="3:4" ht="12.95" customHeight="1" x14ac:dyDescent="0.2">
      <c r="C1079" s="112"/>
      <c r="D1079" s="112"/>
    </row>
    <row r="1080" spans="3:4" ht="12.95" customHeight="1" x14ac:dyDescent="0.2">
      <c r="C1080" s="112"/>
      <c r="D1080" s="112"/>
    </row>
    <row r="1081" spans="3:4" ht="12.95" customHeight="1" x14ac:dyDescent="0.2">
      <c r="C1081" s="112"/>
      <c r="D1081" s="112"/>
    </row>
    <row r="1082" spans="3:4" ht="12.95" customHeight="1" x14ac:dyDescent="0.2">
      <c r="C1082" s="112"/>
      <c r="D1082" s="112"/>
    </row>
    <row r="1083" spans="3:4" ht="12.95" customHeight="1" x14ac:dyDescent="0.2">
      <c r="C1083" s="112"/>
      <c r="D1083" s="112"/>
    </row>
    <row r="1084" spans="3:4" ht="12.95" customHeight="1" x14ac:dyDescent="0.2">
      <c r="C1084" s="112"/>
      <c r="D1084" s="112"/>
    </row>
    <row r="1085" spans="3:4" ht="12.95" customHeight="1" x14ac:dyDescent="0.2">
      <c r="C1085" s="112"/>
      <c r="D1085" s="112"/>
    </row>
    <row r="1086" spans="3:4" ht="12.95" customHeight="1" x14ac:dyDescent="0.2">
      <c r="C1086" s="112"/>
      <c r="D1086" s="112"/>
    </row>
    <row r="1087" spans="3:4" ht="12.95" customHeight="1" x14ac:dyDescent="0.2">
      <c r="C1087" s="112"/>
      <c r="D1087" s="112"/>
    </row>
    <row r="1088" spans="3:4" ht="12.95" customHeight="1" x14ac:dyDescent="0.2">
      <c r="C1088" s="112"/>
      <c r="D1088" s="112"/>
    </row>
    <row r="1089" spans="3:4" ht="12.95" customHeight="1" x14ac:dyDescent="0.2">
      <c r="C1089" s="112"/>
      <c r="D1089" s="112"/>
    </row>
    <row r="1090" spans="3:4" ht="12.95" customHeight="1" x14ac:dyDescent="0.2">
      <c r="C1090" s="112"/>
      <c r="D1090" s="112"/>
    </row>
    <row r="1091" spans="3:4" ht="12.95" customHeight="1" x14ac:dyDescent="0.2">
      <c r="C1091" s="112"/>
      <c r="D1091" s="112"/>
    </row>
    <row r="1092" spans="3:4" ht="12.95" customHeight="1" x14ac:dyDescent="0.2">
      <c r="C1092" s="112"/>
      <c r="D1092" s="112"/>
    </row>
    <row r="1093" spans="3:4" ht="12.95" customHeight="1" x14ac:dyDescent="0.2">
      <c r="C1093" s="112"/>
      <c r="D1093" s="112"/>
    </row>
    <row r="1094" spans="3:4" ht="12.95" customHeight="1" x14ac:dyDescent="0.2">
      <c r="C1094" s="112"/>
      <c r="D1094" s="112"/>
    </row>
    <row r="1095" spans="3:4" ht="12.95" customHeight="1" x14ac:dyDescent="0.2">
      <c r="C1095" s="112"/>
      <c r="D1095" s="112"/>
    </row>
    <row r="1096" spans="3:4" ht="12.95" customHeight="1" x14ac:dyDescent="0.2">
      <c r="C1096" s="112"/>
      <c r="D1096" s="112"/>
    </row>
    <row r="1097" spans="3:4" ht="12.95" customHeight="1" x14ac:dyDescent="0.2">
      <c r="C1097" s="112"/>
      <c r="D1097" s="112"/>
    </row>
    <row r="1098" spans="3:4" ht="12.95" customHeight="1" x14ac:dyDescent="0.2">
      <c r="C1098" s="112"/>
      <c r="D1098" s="112"/>
    </row>
    <row r="1099" spans="3:4" ht="12.95" customHeight="1" x14ac:dyDescent="0.2">
      <c r="C1099" s="112"/>
      <c r="D1099" s="112"/>
    </row>
    <row r="1100" spans="3:4" ht="12.95" customHeight="1" x14ac:dyDescent="0.2">
      <c r="C1100" s="112"/>
      <c r="D1100" s="112"/>
    </row>
    <row r="1101" spans="3:4" ht="12.95" customHeight="1" x14ac:dyDescent="0.2">
      <c r="C1101" s="112"/>
      <c r="D1101" s="112"/>
    </row>
    <row r="1102" spans="3:4" ht="12.95" customHeight="1" x14ac:dyDescent="0.2">
      <c r="C1102" s="112"/>
      <c r="D1102" s="112"/>
    </row>
    <row r="1103" spans="3:4" ht="12.95" customHeight="1" x14ac:dyDescent="0.2">
      <c r="C1103" s="112"/>
      <c r="D1103" s="112"/>
    </row>
    <row r="1104" spans="3:4" ht="12.95" customHeight="1" x14ac:dyDescent="0.2">
      <c r="C1104" s="112"/>
      <c r="D1104" s="112"/>
    </row>
    <row r="1105" spans="3:4" ht="12.95" customHeight="1" x14ac:dyDescent="0.2">
      <c r="C1105" s="112"/>
      <c r="D1105" s="112"/>
    </row>
    <row r="1106" spans="3:4" ht="12.95" customHeight="1" x14ac:dyDescent="0.2">
      <c r="C1106" s="112"/>
      <c r="D1106" s="112"/>
    </row>
    <row r="1107" spans="3:4" ht="12.95" customHeight="1" x14ac:dyDescent="0.2">
      <c r="C1107" s="112"/>
      <c r="D1107" s="112"/>
    </row>
    <row r="1108" spans="3:4" ht="12.95" customHeight="1" x14ac:dyDescent="0.2">
      <c r="C1108" s="112"/>
      <c r="D1108" s="112"/>
    </row>
    <row r="1109" spans="3:4" ht="12.95" customHeight="1" x14ac:dyDescent="0.2">
      <c r="C1109" s="112"/>
      <c r="D1109" s="112"/>
    </row>
    <row r="1110" spans="3:4" ht="12.95" customHeight="1" x14ac:dyDescent="0.2">
      <c r="C1110" s="112"/>
      <c r="D1110" s="112"/>
    </row>
    <row r="1111" spans="3:4" ht="12.95" customHeight="1" x14ac:dyDescent="0.2">
      <c r="C1111" s="112"/>
      <c r="D1111" s="112"/>
    </row>
    <row r="1112" spans="3:4" ht="12.95" customHeight="1" x14ac:dyDescent="0.2">
      <c r="C1112" s="112"/>
      <c r="D1112" s="112"/>
    </row>
    <row r="1113" spans="3:4" ht="12.95" customHeight="1" x14ac:dyDescent="0.2">
      <c r="C1113" s="112"/>
      <c r="D1113" s="112"/>
    </row>
    <row r="1114" spans="3:4" ht="12.95" customHeight="1" x14ac:dyDescent="0.2">
      <c r="C1114" s="112"/>
      <c r="D1114" s="112"/>
    </row>
    <row r="1115" spans="3:4" ht="12.95" customHeight="1" x14ac:dyDescent="0.2">
      <c r="C1115" s="112"/>
      <c r="D1115" s="112"/>
    </row>
    <row r="1116" spans="3:4" ht="12.95" customHeight="1" x14ac:dyDescent="0.2">
      <c r="C1116" s="112"/>
      <c r="D1116" s="112"/>
    </row>
    <row r="1117" spans="3:4" ht="12.95" customHeight="1" x14ac:dyDescent="0.2">
      <c r="C1117" s="112"/>
      <c r="D1117" s="112"/>
    </row>
    <row r="1118" spans="3:4" ht="12.95" customHeight="1" x14ac:dyDescent="0.2">
      <c r="C1118" s="112"/>
      <c r="D1118" s="112"/>
    </row>
    <row r="1119" spans="3:4" ht="12.95" customHeight="1" x14ac:dyDescent="0.2">
      <c r="C1119" s="112"/>
      <c r="D1119" s="112"/>
    </row>
    <row r="1120" spans="3:4" ht="12.95" customHeight="1" x14ac:dyDescent="0.2">
      <c r="C1120" s="112"/>
      <c r="D1120" s="112"/>
    </row>
    <row r="1121" spans="3:4" ht="12.95" customHeight="1" x14ac:dyDescent="0.2">
      <c r="C1121" s="112"/>
      <c r="D1121" s="112"/>
    </row>
    <row r="1122" spans="3:4" ht="12.95" customHeight="1" x14ac:dyDescent="0.2">
      <c r="C1122" s="112"/>
      <c r="D1122" s="112"/>
    </row>
    <row r="1123" spans="3:4" ht="12.95" customHeight="1" x14ac:dyDescent="0.2">
      <c r="C1123" s="112"/>
      <c r="D1123" s="112"/>
    </row>
    <row r="1124" spans="3:4" ht="12.95" customHeight="1" x14ac:dyDescent="0.2">
      <c r="C1124" s="112"/>
      <c r="D1124" s="112"/>
    </row>
    <row r="1125" spans="3:4" ht="12.95" customHeight="1" x14ac:dyDescent="0.2">
      <c r="C1125" s="112"/>
      <c r="D1125" s="112"/>
    </row>
    <row r="1126" spans="3:4" ht="12.95" customHeight="1" x14ac:dyDescent="0.2">
      <c r="C1126" s="112"/>
      <c r="D1126" s="112"/>
    </row>
    <row r="1127" spans="3:4" ht="12.95" customHeight="1" x14ac:dyDescent="0.2">
      <c r="C1127" s="112"/>
      <c r="D1127" s="112"/>
    </row>
    <row r="1128" spans="3:4" ht="12.95" customHeight="1" x14ac:dyDescent="0.2">
      <c r="C1128" s="112"/>
      <c r="D1128" s="112"/>
    </row>
    <row r="1129" spans="3:4" ht="12.95" customHeight="1" x14ac:dyDescent="0.2">
      <c r="C1129" s="112"/>
      <c r="D1129" s="112"/>
    </row>
    <row r="1130" spans="3:4" ht="12.95" customHeight="1" x14ac:dyDescent="0.2">
      <c r="C1130" s="112"/>
      <c r="D1130" s="112"/>
    </row>
    <row r="1131" spans="3:4" ht="12.95" customHeight="1" x14ac:dyDescent="0.2">
      <c r="C1131" s="112"/>
      <c r="D1131" s="112"/>
    </row>
    <row r="1132" spans="3:4" ht="12.95" customHeight="1" x14ac:dyDescent="0.2">
      <c r="C1132" s="112"/>
      <c r="D1132" s="112"/>
    </row>
    <row r="1133" spans="3:4" ht="12.95" customHeight="1" x14ac:dyDescent="0.2">
      <c r="C1133" s="112"/>
      <c r="D1133" s="112"/>
    </row>
    <row r="1134" spans="3:4" ht="12.95" customHeight="1" x14ac:dyDescent="0.2">
      <c r="C1134" s="112"/>
      <c r="D1134" s="112"/>
    </row>
    <row r="1135" spans="3:4" ht="12.95" customHeight="1" x14ac:dyDescent="0.2">
      <c r="C1135" s="112"/>
      <c r="D1135" s="112"/>
    </row>
    <row r="1136" spans="3:4" ht="12.95" customHeight="1" x14ac:dyDescent="0.2">
      <c r="C1136" s="112"/>
      <c r="D1136" s="112"/>
    </row>
    <row r="1137" spans="3:4" ht="12.95" customHeight="1" x14ac:dyDescent="0.2">
      <c r="C1137" s="112"/>
      <c r="D1137" s="112"/>
    </row>
    <row r="1138" spans="3:4" ht="12.95" customHeight="1" x14ac:dyDescent="0.2">
      <c r="C1138" s="112"/>
      <c r="D1138" s="112"/>
    </row>
    <row r="1139" spans="3:4" ht="12.95" customHeight="1" x14ac:dyDescent="0.2">
      <c r="C1139" s="112"/>
      <c r="D1139" s="112"/>
    </row>
    <row r="1140" spans="3:4" ht="12.95" customHeight="1" x14ac:dyDescent="0.2">
      <c r="C1140" s="112"/>
      <c r="D1140" s="112"/>
    </row>
    <row r="1141" spans="3:4" ht="12.95" customHeight="1" x14ac:dyDescent="0.2">
      <c r="C1141" s="112"/>
      <c r="D1141" s="112"/>
    </row>
    <row r="1142" spans="3:4" ht="12.95" customHeight="1" x14ac:dyDescent="0.2">
      <c r="C1142" s="112"/>
      <c r="D1142" s="112"/>
    </row>
    <row r="1143" spans="3:4" ht="12.95" customHeight="1" x14ac:dyDescent="0.2">
      <c r="C1143" s="112"/>
      <c r="D1143" s="112"/>
    </row>
    <row r="1144" spans="3:4" ht="12.95" customHeight="1" x14ac:dyDescent="0.2">
      <c r="C1144" s="112"/>
      <c r="D1144" s="112"/>
    </row>
    <row r="1145" spans="3:4" ht="12.95" customHeight="1" x14ac:dyDescent="0.2">
      <c r="C1145" s="112"/>
      <c r="D1145" s="112"/>
    </row>
    <row r="1146" spans="3:4" ht="12.95" customHeight="1" x14ac:dyDescent="0.2">
      <c r="C1146" s="112"/>
      <c r="D1146" s="112"/>
    </row>
    <row r="1147" spans="3:4" ht="12.95" customHeight="1" x14ac:dyDescent="0.2">
      <c r="C1147" s="112"/>
      <c r="D1147" s="112"/>
    </row>
    <row r="1148" spans="3:4" ht="12.95" customHeight="1" x14ac:dyDescent="0.2">
      <c r="C1148" s="112"/>
      <c r="D1148" s="112"/>
    </row>
    <row r="1149" spans="3:4" ht="12.95" customHeight="1" x14ac:dyDescent="0.2">
      <c r="C1149" s="112"/>
      <c r="D1149" s="112"/>
    </row>
    <row r="1150" spans="3:4" ht="12.95" customHeight="1" x14ac:dyDescent="0.2">
      <c r="C1150" s="112"/>
      <c r="D1150" s="112"/>
    </row>
    <row r="1151" spans="3:4" ht="12.95" customHeight="1" x14ac:dyDescent="0.2">
      <c r="C1151" s="112"/>
      <c r="D1151" s="112"/>
    </row>
    <row r="1152" spans="3:4" ht="12.95" customHeight="1" x14ac:dyDescent="0.2">
      <c r="C1152" s="112"/>
      <c r="D1152" s="112"/>
    </row>
    <row r="1153" spans="3:4" ht="12.95" customHeight="1" x14ac:dyDescent="0.2">
      <c r="C1153" s="112"/>
      <c r="D1153" s="112"/>
    </row>
    <row r="1154" spans="3:4" ht="12.95" customHeight="1" x14ac:dyDescent="0.2">
      <c r="C1154" s="112"/>
      <c r="D1154" s="112"/>
    </row>
    <row r="1155" spans="3:4" ht="12.95" customHeight="1" x14ac:dyDescent="0.2">
      <c r="C1155" s="112"/>
      <c r="D1155" s="112"/>
    </row>
    <row r="1156" spans="3:4" ht="12.95" customHeight="1" x14ac:dyDescent="0.2">
      <c r="C1156" s="112"/>
      <c r="D1156" s="112"/>
    </row>
    <row r="1157" spans="3:4" ht="12.95" customHeight="1" x14ac:dyDescent="0.2">
      <c r="C1157" s="112"/>
      <c r="D1157" s="112"/>
    </row>
    <row r="1158" spans="3:4" ht="12.95" customHeight="1" x14ac:dyDescent="0.2">
      <c r="C1158" s="112"/>
      <c r="D1158" s="112"/>
    </row>
    <row r="1159" spans="3:4" ht="12.95" customHeight="1" x14ac:dyDescent="0.2">
      <c r="C1159" s="112"/>
      <c r="D1159" s="112"/>
    </row>
    <row r="1160" spans="3:4" ht="12.95" customHeight="1" x14ac:dyDescent="0.2">
      <c r="C1160" s="112"/>
      <c r="D1160" s="112"/>
    </row>
    <row r="1161" spans="3:4" ht="12.95" customHeight="1" x14ac:dyDescent="0.2">
      <c r="C1161" s="112"/>
      <c r="D1161" s="112"/>
    </row>
    <row r="1162" spans="3:4" ht="12.95" customHeight="1" x14ac:dyDescent="0.2">
      <c r="C1162" s="112"/>
      <c r="D1162" s="112"/>
    </row>
    <row r="1163" spans="3:4" ht="12.95" customHeight="1" x14ac:dyDescent="0.2">
      <c r="C1163" s="112"/>
      <c r="D1163" s="112"/>
    </row>
    <row r="1164" spans="3:4" ht="12.95" customHeight="1" x14ac:dyDescent="0.2">
      <c r="C1164" s="112"/>
      <c r="D1164" s="112"/>
    </row>
    <row r="1165" spans="3:4" ht="12.95" customHeight="1" x14ac:dyDescent="0.2">
      <c r="C1165" s="112"/>
      <c r="D1165" s="112"/>
    </row>
    <row r="1166" spans="3:4" ht="12.95" customHeight="1" x14ac:dyDescent="0.2">
      <c r="C1166" s="112"/>
      <c r="D1166" s="112"/>
    </row>
    <row r="1167" spans="3:4" ht="12.95" customHeight="1" x14ac:dyDescent="0.2">
      <c r="C1167" s="112"/>
      <c r="D1167" s="112"/>
    </row>
    <row r="1168" spans="3:4" ht="12.95" customHeight="1" x14ac:dyDescent="0.2">
      <c r="C1168" s="112"/>
      <c r="D1168" s="112"/>
    </row>
    <row r="1169" spans="3:4" ht="12.95" customHeight="1" x14ac:dyDescent="0.2">
      <c r="C1169" s="112"/>
      <c r="D1169" s="112"/>
    </row>
    <row r="1170" spans="3:4" ht="12.95" customHeight="1" x14ac:dyDescent="0.2">
      <c r="C1170" s="112"/>
      <c r="D1170" s="112"/>
    </row>
    <row r="1171" spans="3:4" ht="12.95" customHeight="1" x14ac:dyDescent="0.2">
      <c r="C1171" s="112"/>
      <c r="D1171" s="112"/>
    </row>
    <row r="1172" spans="3:4" ht="12.95" customHeight="1" x14ac:dyDescent="0.2">
      <c r="C1172" s="112"/>
      <c r="D1172" s="112"/>
    </row>
    <row r="1173" spans="3:4" ht="12.95" customHeight="1" x14ac:dyDescent="0.2">
      <c r="C1173" s="112"/>
      <c r="D1173" s="112"/>
    </row>
    <row r="1174" spans="3:4" ht="12.95" customHeight="1" x14ac:dyDescent="0.2">
      <c r="C1174" s="112"/>
      <c r="D1174" s="112"/>
    </row>
    <row r="1175" spans="3:4" ht="12.95" customHeight="1" x14ac:dyDescent="0.2">
      <c r="C1175" s="112"/>
      <c r="D1175" s="112"/>
    </row>
    <row r="1176" spans="3:4" ht="12.95" customHeight="1" x14ac:dyDescent="0.2">
      <c r="C1176" s="112"/>
      <c r="D1176" s="112"/>
    </row>
    <row r="1177" spans="3:4" ht="12.95" customHeight="1" x14ac:dyDescent="0.2">
      <c r="C1177" s="112"/>
      <c r="D1177" s="112"/>
    </row>
    <row r="1178" spans="3:4" ht="12.95" customHeight="1" x14ac:dyDescent="0.2">
      <c r="C1178" s="112"/>
      <c r="D1178" s="112"/>
    </row>
    <row r="1179" spans="3:4" ht="12.95" customHeight="1" x14ac:dyDescent="0.2">
      <c r="C1179" s="112"/>
      <c r="D1179" s="112"/>
    </row>
    <row r="1180" spans="3:4" ht="12.95" customHeight="1" x14ac:dyDescent="0.2">
      <c r="C1180" s="112"/>
      <c r="D1180" s="112"/>
    </row>
    <row r="1181" spans="3:4" ht="12.95" customHeight="1" x14ac:dyDescent="0.2">
      <c r="C1181" s="112"/>
      <c r="D1181" s="112"/>
    </row>
    <row r="1182" spans="3:4" ht="12.95" customHeight="1" x14ac:dyDescent="0.2">
      <c r="C1182" s="112"/>
      <c r="D1182" s="112"/>
    </row>
    <row r="1183" spans="3:4" ht="12.95" customHeight="1" x14ac:dyDescent="0.2">
      <c r="C1183" s="112"/>
      <c r="D1183" s="112"/>
    </row>
    <row r="1184" spans="3:4" ht="12.95" customHeight="1" x14ac:dyDescent="0.2">
      <c r="C1184" s="112"/>
      <c r="D1184" s="112"/>
    </row>
    <row r="1185" spans="3:4" ht="12.95" customHeight="1" x14ac:dyDescent="0.2">
      <c r="C1185" s="112"/>
      <c r="D1185" s="112"/>
    </row>
    <row r="1186" spans="3:4" ht="12.95" customHeight="1" x14ac:dyDescent="0.2">
      <c r="C1186" s="112"/>
      <c r="D1186" s="112"/>
    </row>
    <row r="1187" spans="3:4" ht="12.95" customHeight="1" x14ac:dyDescent="0.2">
      <c r="C1187" s="112"/>
      <c r="D1187" s="112"/>
    </row>
    <row r="1188" spans="3:4" ht="12.95" customHeight="1" x14ac:dyDescent="0.2">
      <c r="C1188" s="112"/>
      <c r="D1188" s="112"/>
    </row>
    <row r="1189" spans="3:4" ht="12.95" customHeight="1" x14ac:dyDescent="0.2">
      <c r="C1189" s="112"/>
      <c r="D1189" s="112"/>
    </row>
    <row r="1190" spans="3:4" ht="12.95" customHeight="1" x14ac:dyDescent="0.2">
      <c r="C1190" s="112"/>
      <c r="D1190" s="112"/>
    </row>
    <row r="1191" spans="3:4" ht="12.95" customHeight="1" x14ac:dyDescent="0.2">
      <c r="C1191" s="112"/>
      <c r="D1191" s="112"/>
    </row>
    <row r="1192" spans="3:4" ht="12.95" customHeight="1" x14ac:dyDescent="0.2">
      <c r="C1192" s="112"/>
      <c r="D1192" s="112"/>
    </row>
    <row r="1193" spans="3:4" ht="12.95" customHeight="1" x14ac:dyDescent="0.2">
      <c r="C1193" s="112"/>
      <c r="D1193" s="112"/>
    </row>
    <row r="1194" spans="3:4" ht="12.95" customHeight="1" x14ac:dyDescent="0.2">
      <c r="C1194" s="112"/>
      <c r="D1194" s="112"/>
    </row>
    <row r="1195" spans="3:4" ht="12.95" customHeight="1" x14ac:dyDescent="0.2">
      <c r="C1195" s="112"/>
      <c r="D1195" s="112"/>
    </row>
    <row r="1196" spans="3:4" ht="12.95" customHeight="1" x14ac:dyDescent="0.2">
      <c r="C1196" s="112"/>
      <c r="D1196" s="112"/>
    </row>
    <row r="1197" spans="3:4" ht="12.95" customHeight="1" x14ac:dyDescent="0.2">
      <c r="C1197" s="112"/>
      <c r="D1197" s="112"/>
    </row>
    <row r="1198" spans="3:4" ht="12.95" customHeight="1" x14ac:dyDescent="0.2">
      <c r="C1198" s="112"/>
      <c r="D1198" s="112"/>
    </row>
    <row r="1199" spans="3:4" ht="12.95" customHeight="1" x14ac:dyDescent="0.2">
      <c r="C1199" s="112"/>
      <c r="D1199" s="112"/>
    </row>
    <row r="1200" spans="3:4" ht="12.95" customHeight="1" x14ac:dyDescent="0.2">
      <c r="C1200" s="112"/>
      <c r="D1200" s="112"/>
    </row>
    <row r="1201" spans="3:4" ht="12.95" customHeight="1" x14ac:dyDescent="0.2">
      <c r="C1201" s="112"/>
      <c r="D1201" s="112"/>
    </row>
    <row r="1202" spans="3:4" ht="12.95" customHeight="1" x14ac:dyDescent="0.2">
      <c r="C1202" s="112"/>
      <c r="D1202" s="112"/>
    </row>
    <row r="1203" spans="3:4" ht="12.95" customHeight="1" x14ac:dyDescent="0.2">
      <c r="C1203" s="112"/>
      <c r="D1203" s="112"/>
    </row>
    <row r="1204" spans="3:4" ht="12.95" customHeight="1" x14ac:dyDescent="0.2">
      <c r="C1204" s="112"/>
      <c r="D1204" s="112"/>
    </row>
    <row r="1205" spans="3:4" ht="12.95" customHeight="1" x14ac:dyDescent="0.2">
      <c r="C1205" s="112"/>
      <c r="D1205" s="112"/>
    </row>
    <row r="1206" spans="3:4" ht="12.95" customHeight="1" x14ac:dyDescent="0.2">
      <c r="C1206" s="112"/>
      <c r="D1206" s="112"/>
    </row>
    <row r="1207" spans="3:4" ht="12.95" customHeight="1" x14ac:dyDescent="0.2">
      <c r="C1207" s="112"/>
      <c r="D1207" s="112"/>
    </row>
    <row r="1208" spans="3:4" ht="12.95" customHeight="1" x14ac:dyDescent="0.2">
      <c r="C1208" s="112"/>
      <c r="D1208" s="112"/>
    </row>
    <row r="1209" spans="3:4" ht="12.95" customHeight="1" x14ac:dyDescent="0.2">
      <c r="C1209" s="112"/>
      <c r="D1209" s="112"/>
    </row>
    <row r="1210" spans="3:4" ht="12.95" customHeight="1" x14ac:dyDescent="0.2">
      <c r="C1210" s="112"/>
      <c r="D1210" s="112"/>
    </row>
    <row r="1211" spans="3:4" ht="12.95" customHeight="1" x14ac:dyDescent="0.2">
      <c r="C1211" s="112"/>
      <c r="D1211" s="112"/>
    </row>
    <row r="1212" spans="3:4" ht="12.95" customHeight="1" x14ac:dyDescent="0.2">
      <c r="C1212" s="112"/>
      <c r="D1212" s="112"/>
    </row>
    <row r="1213" spans="3:4" ht="12.95" customHeight="1" x14ac:dyDescent="0.2">
      <c r="C1213" s="112"/>
      <c r="D1213" s="112"/>
    </row>
    <row r="1214" spans="3:4" ht="12.95" customHeight="1" x14ac:dyDescent="0.2">
      <c r="C1214" s="112"/>
      <c r="D1214" s="112"/>
    </row>
    <row r="1215" spans="3:4" ht="12.95" customHeight="1" x14ac:dyDescent="0.2">
      <c r="C1215" s="112"/>
      <c r="D1215" s="112"/>
    </row>
    <row r="1216" spans="3:4" ht="12.95" customHeight="1" x14ac:dyDescent="0.2">
      <c r="C1216" s="112"/>
      <c r="D1216" s="112"/>
    </row>
    <row r="1217" spans="3:4" ht="12.95" customHeight="1" x14ac:dyDescent="0.2">
      <c r="C1217" s="112"/>
      <c r="D1217" s="112"/>
    </row>
    <row r="1218" spans="3:4" ht="12.95" customHeight="1" x14ac:dyDescent="0.2">
      <c r="C1218" s="112"/>
      <c r="D1218" s="112"/>
    </row>
    <row r="1219" spans="3:4" ht="12.95" customHeight="1" x14ac:dyDescent="0.2">
      <c r="C1219" s="112"/>
      <c r="D1219" s="112"/>
    </row>
    <row r="1220" spans="3:4" ht="12.95" customHeight="1" x14ac:dyDescent="0.2">
      <c r="C1220" s="112"/>
      <c r="D1220" s="112"/>
    </row>
    <row r="1221" spans="3:4" ht="12.95" customHeight="1" x14ac:dyDescent="0.2">
      <c r="C1221" s="112"/>
      <c r="D1221" s="112"/>
    </row>
    <row r="1222" spans="3:4" ht="12.95" customHeight="1" x14ac:dyDescent="0.2">
      <c r="C1222" s="112"/>
      <c r="D1222" s="112"/>
    </row>
    <row r="1223" spans="3:4" ht="12.95" customHeight="1" x14ac:dyDescent="0.2">
      <c r="C1223" s="112"/>
      <c r="D1223" s="112"/>
    </row>
    <row r="1224" spans="3:4" ht="12.95" customHeight="1" x14ac:dyDescent="0.2">
      <c r="C1224" s="112"/>
      <c r="D1224" s="112"/>
    </row>
    <row r="1225" spans="3:4" ht="12.95" customHeight="1" x14ac:dyDescent="0.2">
      <c r="C1225" s="112"/>
      <c r="D1225" s="112"/>
    </row>
    <row r="1226" spans="3:4" ht="12.95" customHeight="1" x14ac:dyDescent="0.2">
      <c r="C1226" s="112"/>
      <c r="D1226" s="112"/>
    </row>
    <row r="1227" spans="3:4" ht="12.95" customHeight="1" x14ac:dyDescent="0.2">
      <c r="C1227" s="112"/>
      <c r="D1227" s="112"/>
    </row>
    <row r="1228" spans="3:4" ht="12.95" customHeight="1" x14ac:dyDescent="0.2">
      <c r="C1228" s="112"/>
      <c r="D1228" s="112"/>
    </row>
    <row r="1229" spans="3:4" ht="12.95" customHeight="1" x14ac:dyDescent="0.2">
      <c r="C1229" s="112"/>
      <c r="D1229" s="112"/>
    </row>
    <row r="1230" spans="3:4" ht="12.95" customHeight="1" x14ac:dyDescent="0.2">
      <c r="C1230" s="112"/>
      <c r="D1230" s="112"/>
    </row>
    <row r="1231" spans="3:4" ht="12.95" customHeight="1" x14ac:dyDescent="0.2">
      <c r="C1231" s="112"/>
      <c r="D1231" s="112"/>
    </row>
    <row r="1232" spans="3:4" ht="12.95" customHeight="1" x14ac:dyDescent="0.2">
      <c r="C1232" s="112"/>
      <c r="D1232" s="112"/>
    </row>
    <row r="1233" spans="3:4" ht="12.95" customHeight="1" x14ac:dyDescent="0.2">
      <c r="C1233" s="112"/>
      <c r="D1233" s="112"/>
    </row>
    <row r="1234" spans="3:4" ht="12.95" customHeight="1" x14ac:dyDescent="0.2">
      <c r="C1234" s="112"/>
      <c r="D1234" s="112"/>
    </row>
    <row r="1235" spans="3:4" ht="12.95" customHeight="1" x14ac:dyDescent="0.2">
      <c r="C1235" s="112"/>
      <c r="D1235" s="112"/>
    </row>
    <row r="1236" spans="3:4" ht="12.95" customHeight="1" x14ac:dyDescent="0.2">
      <c r="C1236" s="112"/>
      <c r="D1236" s="112"/>
    </row>
    <row r="1237" spans="3:4" ht="12.95" customHeight="1" x14ac:dyDescent="0.2">
      <c r="C1237" s="112"/>
      <c r="D1237" s="112"/>
    </row>
    <row r="1238" spans="3:4" ht="12.95" customHeight="1" x14ac:dyDescent="0.2">
      <c r="C1238" s="112"/>
      <c r="D1238" s="112"/>
    </row>
    <row r="1239" spans="3:4" ht="12.95" customHeight="1" x14ac:dyDescent="0.2">
      <c r="C1239" s="112"/>
      <c r="D1239" s="112"/>
    </row>
    <row r="1240" spans="3:4" ht="12.95" customHeight="1" x14ac:dyDescent="0.2">
      <c r="C1240" s="112"/>
      <c r="D1240" s="112"/>
    </row>
    <row r="1241" spans="3:4" ht="12.95" customHeight="1" x14ac:dyDescent="0.2">
      <c r="C1241" s="112"/>
      <c r="D1241" s="112"/>
    </row>
    <row r="1242" spans="3:4" ht="12.95" customHeight="1" x14ac:dyDescent="0.2">
      <c r="C1242" s="112"/>
      <c r="D1242" s="112"/>
    </row>
    <row r="1243" spans="3:4" ht="12.95" customHeight="1" x14ac:dyDescent="0.2">
      <c r="C1243" s="112"/>
      <c r="D1243" s="112"/>
    </row>
    <row r="1244" spans="3:4" ht="12.95" customHeight="1" x14ac:dyDescent="0.2">
      <c r="C1244" s="112"/>
      <c r="D1244" s="112"/>
    </row>
    <row r="1245" spans="3:4" ht="12.95" customHeight="1" x14ac:dyDescent="0.2">
      <c r="C1245" s="112"/>
      <c r="D1245" s="112"/>
    </row>
    <row r="1246" spans="3:4" ht="12.95" customHeight="1" x14ac:dyDescent="0.2">
      <c r="C1246" s="112"/>
      <c r="D1246" s="112"/>
    </row>
    <row r="1247" spans="3:4" ht="12.95" customHeight="1" x14ac:dyDescent="0.2">
      <c r="C1247" s="112"/>
      <c r="D1247" s="112"/>
    </row>
    <row r="1248" spans="3:4" ht="12.95" customHeight="1" x14ac:dyDescent="0.2">
      <c r="C1248" s="112"/>
      <c r="D1248" s="112"/>
    </row>
    <row r="1249" spans="3:4" ht="12.95" customHeight="1" x14ac:dyDescent="0.2">
      <c r="C1249" s="112"/>
      <c r="D1249" s="112"/>
    </row>
    <row r="1250" spans="3:4" ht="12.95" customHeight="1" x14ac:dyDescent="0.2">
      <c r="C1250" s="112"/>
      <c r="D1250" s="112"/>
    </row>
    <row r="1251" spans="3:4" ht="12.95" customHeight="1" x14ac:dyDescent="0.2">
      <c r="C1251" s="112"/>
      <c r="D1251" s="112"/>
    </row>
    <row r="1252" spans="3:4" ht="12.95" customHeight="1" x14ac:dyDescent="0.2">
      <c r="C1252" s="112"/>
      <c r="D1252" s="112"/>
    </row>
    <row r="1253" spans="3:4" ht="12.95" customHeight="1" x14ac:dyDescent="0.2">
      <c r="C1253" s="112"/>
      <c r="D1253" s="112"/>
    </row>
    <row r="1254" spans="3:4" ht="12.95" customHeight="1" x14ac:dyDescent="0.2">
      <c r="C1254" s="112"/>
      <c r="D1254" s="112"/>
    </row>
    <row r="1255" spans="3:4" ht="12.95" customHeight="1" x14ac:dyDescent="0.2">
      <c r="C1255" s="112"/>
      <c r="D1255" s="112"/>
    </row>
    <row r="1256" spans="3:4" ht="12.95" customHeight="1" x14ac:dyDescent="0.2">
      <c r="C1256" s="112"/>
      <c r="D1256" s="112"/>
    </row>
    <row r="1257" spans="3:4" ht="12.95" customHeight="1" x14ac:dyDescent="0.2">
      <c r="C1257" s="112"/>
      <c r="D1257" s="112"/>
    </row>
    <row r="1258" spans="3:4" ht="12.95" customHeight="1" x14ac:dyDescent="0.2">
      <c r="C1258" s="112"/>
      <c r="D1258" s="112"/>
    </row>
    <row r="1259" spans="3:4" ht="12.95" customHeight="1" x14ac:dyDescent="0.2">
      <c r="C1259" s="112"/>
      <c r="D1259" s="112"/>
    </row>
    <row r="1260" spans="3:4" ht="12.95" customHeight="1" x14ac:dyDescent="0.2">
      <c r="C1260" s="112"/>
      <c r="D1260" s="112"/>
    </row>
    <row r="1261" spans="3:4" ht="12.95" customHeight="1" x14ac:dyDescent="0.2">
      <c r="C1261" s="112"/>
      <c r="D1261" s="112"/>
    </row>
    <row r="1262" spans="3:4" ht="12.95" customHeight="1" x14ac:dyDescent="0.2">
      <c r="C1262" s="112"/>
      <c r="D1262" s="112"/>
    </row>
    <row r="1263" spans="3:4" ht="12.95" customHeight="1" x14ac:dyDescent="0.2">
      <c r="C1263" s="112"/>
      <c r="D1263" s="112"/>
    </row>
    <row r="1264" spans="3:4" ht="12.95" customHeight="1" x14ac:dyDescent="0.2">
      <c r="C1264" s="112"/>
      <c r="D1264" s="112"/>
    </row>
    <row r="1265" spans="3:4" ht="12.95" customHeight="1" x14ac:dyDescent="0.2">
      <c r="C1265" s="112"/>
      <c r="D1265" s="112"/>
    </row>
    <row r="1266" spans="3:4" ht="12.95" customHeight="1" x14ac:dyDescent="0.2">
      <c r="C1266" s="112"/>
      <c r="D1266" s="112"/>
    </row>
    <row r="1267" spans="3:4" ht="12.95" customHeight="1" x14ac:dyDescent="0.2">
      <c r="C1267" s="112"/>
      <c r="D1267" s="112"/>
    </row>
    <row r="1268" spans="3:4" ht="12.95" customHeight="1" x14ac:dyDescent="0.2">
      <c r="C1268" s="112"/>
      <c r="D1268" s="112"/>
    </row>
    <row r="1269" spans="3:4" ht="12.95" customHeight="1" x14ac:dyDescent="0.2">
      <c r="C1269" s="112"/>
      <c r="D1269" s="112"/>
    </row>
    <row r="1270" spans="3:4" ht="12.95" customHeight="1" x14ac:dyDescent="0.2">
      <c r="C1270" s="112"/>
      <c r="D1270" s="112"/>
    </row>
    <row r="1271" spans="3:4" ht="12.95" customHeight="1" x14ac:dyDescent="0.2">
      <c r="C1271" s="112"/>
      <c r="D1271" s="112"/>
    </row>
    <row r="1272" spans="3:4" ht="12.95" customHeight="1" x14ac:dyDescent="0.2">
      <c r="C1272" s="112"/>
      <c r="D1272" s="112"/>
    </row>
    <row r="1273" spans="3:4" ht="12.95" customHeight="1" x14ac:dyDescent="0.2">
      <c r="C1273" s="112"/>
      <c r="D1273" s="112"/>
    </row>
    <row r="1274" spans="3:4" ht="12.95" customHeight="1" x14ac:dyDescent="0.2">
      <c r="C1274" s="112"/>
      <c r="D1274" s="112"/>
    </row>
    <row r="1275" spans="3:4" ht="12.95" customHeight="1" x14ac:dyDescent="0.2">
      <c r="C1275" s="112"/>
      <c r="D1275" s="112"/>
    </row>
    <row r="1276" spans="3:4" ht="12.95" customHeight="1" x14ac:dyDescent="0.2">
      <c r="C1276" s="112"/>
      <c r="D1276" s="112"/>
    </row>
    <row r="1277" spans="3:4" ht="12.95" customHeight="1" x14ac:dyDescent="0.2">
      <c r="C1277" s="112"/>
      <c r="D1277" s="112"/>
    </row>
    <row r="1278" spans="3:4" ht="12.95" customHeight="1" x14ac:dyDescent="0.2">
      <c r="C1278" s="112"/>
      <c r="D1278" s="112"/>
    </row>
    <row r="1279" spans="3:4" ht="12.95" customHeight="1" x14ac:dyDescent="0.2">
      <c r="C1279" s="112"/>
      <c r="D1279" s="112"/>
    </row>
    <row r="1280" spans="3:4" ht="12.95" customHeight="1" x14ac:dyDescent="0.2">
      <c r="C1280" s="112"/>
      <c r="D1280" s="112"/>
    </row>
    <row r="1281" spans="3:4" ht="12.95" customHeight="1" x14ac:dyDescent="0.2">
      <c r="C1281" s="112"/>
      <c r="D1281" s="112"/>
    </row>
    <row r="1282" spans="3:4" ht="12.95" customHeight="1" x14ac:dyDescent="0.2">
      <c r="C1282" s="112"/>
      <c r="D1282" s="112"/>
    </row>
    <row r="1283" spans="3:4" ht="12.95" customHeight="1" x14ac:dyDescent="0.2">
      <c r="C1283" s="112"/>
      <c r="D1283" s="112"/>
    </row>
    <row r="1284" spans="3:4" ht="12.95" customHeight="1" x14ac:dyDescent="0.2">
      <c r="C1284" s="112"/>
      <c r="D1284" s="112"/>
    </row>
    <row r="1285" spans="3:4" ht="12.95" customHeight="1" x14ac:dyDescent="0.2">
      <c r="C1285" s="112"/>
      <c r="D1285" s="112"/>
    </row>
    <row r="1286" spans="3:4" ht="12.95" customHeight="1" x14ac:dyDescent="0.2">
      <c r="C1286" s="112"/>
      <c r="D1286" s="112"/>
    </row>
    <row r="1287" spans="3:4" ht="12.95" customHeight="1" x14ac:dyDescent="0.2">
      <c r="C1287" s="112"/>
      <c r="D1287" s="112"/>
    </row>
    <row r="1288" spans="3:4" ht="12.95" customHeight="1" x14ac:dyDescent="0.2">
      <c r="C1288" s="112"/>
      <c r="D1288" s="112"/>
    </row>
    <row r="1289" spans="3:4" ht="12.95" customHeight="1" x14ac:dyDescent="0.2">
      <c r="C1289" s="112"/>
      <c r="D1289" s="112"/>
    </row>
    <row r="1290" spans="3:4" ht="12.95" customHeight="1" x14ac:dyDescent="0.2">
      <c r="C1290" s="112"/>
      <c r="D1290" s="112"/>
    </row>
    <row r="1291" spans="3:4" ht="12.95" customHeight="1" x14ac:dyDescent="0.2">
      <c r="C1291" s="112"/>
      <c r="D1291" s="112"/>
    </row>
    <row r="1292" spans="3:4" ht="12.95" customHeight="1" x14ac:dyDescent="0.2">
      <c r="C1292" s="112"/>
      <c r="D1292" s="112"/>
    </row>
    <row r="1293" spans="3:4" ht="12.95" customHeight="1" x14ac:dyDescent="0.2">
      <c r="C1293" s="112"/>
      <c r="D1293" s="112"/>
    </row>
    <row r="1294" spans="3:4" ht="12.95" customHeight="1" x14ac:dyDescent="0.2">
      <c r="C1294" s="112"/>
      <c r="D1294" s="112"/>
    </row>
    <row r="1295" spans="3:4" ht="12.95" customHeight="1" x14ac:dyDescent="0.2">
      <c r="C1295" s="112"/>
      <c r="D1295" s="112"/>
    </row>
    <row r="1296" spans="3:4" ht="12.95" customHeight="1" x14ac:dyDescent="0.2">
      <c r="C1296" s="112"/>
      <c r="D1296" s="112"/>
    </row>
    <row r="1297" spans="3:4" ht="12.95" customHeight="1" x14ac:dyDescent="0.2">
      <c r="C1297" s="112"/>
      <c r="D1297" s="112"/>
    </row>
    <row r="1298" spans="3:4" ht="12.95" customHeight="1" x14ac:dyDescent="0.2">
      <c r="C1298" s="112"/>
      <c r="D1298" s="112"/>
    </row>
    <row r="1299" spans="3:4" ht="12.95" customHeight="1" x14ac:dyDescent="0.2">
      <c r="C1299" s="112"/>
      <c r="D1299" s="112"/>
    </row>
    <row r="1300" spans="3:4" ht="12.95" customHeight="1" x14ac:dyDescent="0.2">
      <c r="C1300" s="112"/>
      <c r="D1300" s="112"/>
    </row>
    <row r="1301" spans="3:4" ht="12.95" customHeight="1" x14ac:dyDescent="0.2">
      <c r="C1301" s="112"/>
      <c r="D1301" s="112"/>
    </row>
    <row r="1302" spans="3:4" ht="12.95" customHeight="1" x14ac:dyDescent="0.2">
      <c r="C1302" s="112"/>
      <c r="D1302" s="112"/>
    </row>
    <row r="1303" spans="3:4" ht="12.95" customHeight="1" x14ac:dyDescent="0.2">
      <c r="C1303" s="112"/>
      <c r="D1303" s="112"/>
    </row>
    <row r="1304" spans="3:4" ht="12.95" customHeight="1" x14ac:dyDescent="0.2">
      <c r="C1304" s="112"/>
      <c r="D1304" s="112"/>
    </row>
    <row r="1305" spans="3:4" ht="12.95" customHeight="1" x14ac:dyDescent="0.2">
      <c r="C1305" s="112"/>
      <c r="D1305" s="112"/>
    </row>
    <row r="1306" spans="3:4" ht="12.95" customHeight="1" x14ac:dyDescent="0.2">
      <c r="C1306" s="112"/>
      <c r="D1306" s="112"/>
    </row>
    <row r="1307" spans="3:4" ht="12.95" customHeight="1" x14ac:dyDescent="0.2">
      <c r="C1307" s="112"/>
      <c r="D1307" s="112"/>
    </row>
    <row r="1308" spans="3:4" ht="12.95" customHeight="1" x14ac:dyDescent="0.2">
      <c r="C1308" s="112"/>
      <c r="D1308" s="112"/>
    </row>
    <row r="1309" spans="3:4" ht="12.95" customHeight="1" x14ac:dyDescent="0.2">
      <c r="C1309" s="112"/>
      <c r="D1309" s="112"/>
    </row>
    <row r="1310" spans="3:4" ht="12.95" customHeight="1" x14ac:dyDescent="0.2">
      <c r="C1310" s="112"/>
      <c r="D1310" s="112"/>
    </row>
    <row r="1311" spans="3:4" ht="12.95" customHeight="1" x14ac:dyDescent="0.2">
      <c r="C1311" s="112"/>
      <c r="D1311" s="112"/>
    </row>
    <row r="1312" spans="3:4" ht="12.95" customHeight="1" x14ac:dyDescent="0.2">
      <c r="C1312" s="112"/>
      <c r="D1312" s="112"/>
    </row>
    <row r="1313" spans="3:4" ht="12.95" customHeight="1" x14ac:dyDescent="0.2">
      <c r="C1313" s="112"/>
      <c r="D1313" s="112"/>
    </row>
    <row r="1314" spans="3:4" ht="12.95" customHeight="1" x14ac:dyDescent="0.2">
      <c r="C1314" s="112"/>
      <c r="D1314" s="112"/>
    </row>
    <row r="1315" spans="3:4" ht="12.95" customHeight="1" x14ac:dyDescent="0.2">
      <c r="C1315" s="112"/>
      <c r="D1315" s="112"/>
    </row>
    <row r="1316" spans="3:4" ht="12.95" customHeight="1" x14ac:dyDescent="0.2">
      <c r="C1316" s="112"/>
      <c r="D1316" s="112"/>
    </row>
    <row r="1317" spans="3:4" ht="12.95" customHeight="1" x14ac:dyDescent="0.2">
      <c r="C1317" s="112"/>
      <c r="D1317" s="112"/>
    </row>
  </sheetData>
  <protectedRanges>
    <protectedRange sqref="A334:D354" name="Range1_1"/>
  </protectedRanges>
  <sortState xmlns:xlrd2="http://schemas.microsoft.com/office/spreadsheetml/2017/richdata2" ref="A21:T361">
    <sortCondition ref="C21:C361"/>
  </sortState>
  <phoneticPr fontId="9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L2538"/>
  <sheetViews>
    <sheetView zoomScaleNormal="100" workbookViewId="0">
      <pane xSplit="14" ySplit="22" topLeftCell="O352" activePane="bottomRight" state="frozen"/>
      <selection pane="topRight" activeCell="O1" sqref="O1"/>
      <selection pane="bottomLeft" activeCell="A23" sqref="A23"/>
      <selection pane="bottomRight" activeCell="C368" sqref="C368"/>
    </sheetView>
  </sheetViews>
  <sheetFormatPr defaultColWidth="10.28515625" defaultRowHeight="12.75" x14ac:dyDescent="0.2"/>
  <cols>
    <col min="1" max="1" width="16" customWidth="1"/>
    <col min="2" max="2" width="5.28515625" customWidth="1"/>
    <col min="3" max="3" width="13.42578125" customWidth="1"/>
    <col min="4" max="4" width="9.42578125" customWidth="1"/>
    <col min="5" max="5" width="11.7109375" customWidth="1"/>
    <col min="6" max="6" width="16.85546875" customWidth="1"/>
    <col min="7" max="7" width="8.140625" style="12" customWidth="1"/>
    <col min="8" max="14" width="8.5703125" customWidth="1"/>
    <col min="15" max="15" width="8" customWidth="1"/>
    <col min="16" max="16" width="7.7109375" customWidth="1"/>
    <col min="17" max="17" width="16.7109375" customWidth="1"/>
    <col min="18" max="18" width="9.28515625" customWidth="1"/>
    <col min="19" max="19" width="7.5703125" style="6" customWidth="1"/>
    <col min="20" max="20" width="16.7109375" customWidth="1"/>
    <col min="21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169</v>
      </c>
      <c r="W1" s="9" t="s">
        <v>59</v>
      </c>
      <c r="X1" s="9" t="s">
        <v>252</v>
      </c>
      <c r="AA1" s="80" t="s">
        <v>17</v>
      </c>
      <c r="AB1" s="81"/>
      <c r="AC1" s="81" t="s">
        <v>18</v>
      </c>
      <c r="AD1" s="81" t="s">
        <v>19</v>
      </c>
      <c r="AE1" s="82"/>
      <c r="AM1" s="83"/>
      <c r="AW1" s="84" t="s">
        <v>59</v>
      </c>
      <c r="AX1" s="85" t="s">
        <v>0</v>
      </c>
      <c r="AY1" s="9" t="s">
        <v>20</v>
      </c>
      <c r="AZ1" s="86" t="s">
        <v>21</v>
      </c>
      <c r="BA1" s="59" t="s">
        <v>22</v>
      </c>
      <c r="BB1" s="86" t="s">
        <v>23</v>
      </c>
      <c r="BC1" s="59" t="s">
        <v>24</v>
      </c>
      <c r="BD1" s="86" t="s">
        <v>25</v>
      </c>
      <c r="BE1" s="87" t="s">
        <v>26</v>
      </c>
      <c r="BF1" s="59" t="s">
        <v>27</v>
      </c>
      <c r="BG1" s="86" t="s">
        <v>28</v>
      </c>
      <c r="BH1" s="87" t="s">
        <v>29</v>
      </c>
      <c r="BI1" s="59" t="s">
        <v>30</v>
      </c>
      <c r="BJ1" s="86" t="s">
        <v>31</v>
      </c>
      <c r="BK1" s="87" t="s">
        <v>32</v>
      </c>
      <c r="BL1" s="59" t="s">
        <v>216</v>
      </c>
    </row>
    <row r="2" spans="1:64" s="135" customFormat="1" ht="12.95" customHeight="1" thickBot="1" x14ac:dyDescent="0.25">
      <c r="A2" s="135" t="s">
        <v>74</v>
      </c>
      <c r="B2" s="135" t="s">
        <v>76</v>
      </c>
      <c r="C2" s="135" t="s">
        <v>81</v>
      </c>
      <c r="D2" s="135" t="s">
        <v>80</v>
      </c>
      <c r="E2" s="208" t="s">
        <v>1291</v>
      </c>
      <c r="F2" s="209" t="s">
        <v>1296</v>
      </c>
      <c r="G2" s="125"/>
      <c r="S2" s="124"/>
      <c r="W2" s="135">
        <v>-1000</v>
      </c>
      <c r="X2" s="135">
        <f t="shared" ref="X2:X41" si="0">+D$11+D$12*W2+E$15*W2^2</f>
        <v>-6.8870974190766848E-2</v>
      </c>
      <c r="AA2" s="138" t="s">
        <v>1</v>
      </c>
      <c r="AB2" s="139">
        <f>C7</f>
        <v>41867.817300000002</v>
      </c>
      <c r="AC2" s="140" t="s">
        <v>2</v>
      </c>
      <c r="AD2" s="139">
        <f>C8</f>
        <v>4.5731341099999998</v>
      </c>
      <c r="AE2" s="141" t="s">
        <v>14</v>
      </c>
      <c r="AL2" s="124"/>
      <c r="AW2" s="135">
        <v>-8000</v>
      </c>
      <c r="AX2" s="135">
        <f t="shared" ref="AX2:AX65" si="1">AB$3+AB$4*AW2+AB$5*AW2^2+AZ2</f>
        <v>1.6941351129735704</v>
      </c>
      <c r="AY2" s="135">
        <f t="shared" ref="AY2:AY65" si="2">AB$3+AB$4*AW2+AB$5*AW2^2</f>
        <v>1.5782478705884684</v>
      </c>
      <c r="AZ2" s="135">
        <f t="shared" ref="AZ2:AZ65" si="3">$AB$6*($AB$11/BA2*BB2+$AB$12)</f>
        <v>0.11588724238510205</v>
      </c>
      <c r="BA2" s="135">
        <f t="shared" ref="BA2:BA65" si="4">1+$AB$7*COS(BC2)</f>
        <v>0.77365599328670864</v>
      </c>
      <c r="BB2" s="135">
        <f t="shared" ref="BB2:BB65" si="5">SIN(BC2+RADIANS($AB$9))</f>
        <v>0.66267366925937354</v>
      </c>
      <c r="BC2" s="135">
        <f t="shared" ref="BC2:BC65" si="6">2*ATAN(BD2)</f>
        <v>2.4484552259158496</v>
      </c>
      <c r="BD2" s="135">
        <f t="shared" ref="BD2:BD65" si="7">SQRT((1+$AB$7)/(1-$AB$7))*TAN(BE2/2)</f>
        <v>2.7689720369166544</v>
      </c>
      <c r="BE2" s="135">
        <f t="shared" ref="BE2:BK17" si="8">$BL2+$AB$7*SIN(BF2)</f>
        <v>2.2318797517726194</v>
      </c>
      <c r="BF2" s="135">
        <f t="shared" si="8"/>
        <v>2.2318715701423666</v>
      </c>
      <c r="BG2" s="135">
        <f t="shared" si="8"/>
        <v>2.2319168576782267</v>
      </c>
      <c r="BH2" s="135">
        <f t="shared" si="8"/>
        <v>2.2316661458140925</v>
      </c>
      <c r="BI2" s="135">
        <f t="shared" si="8"/>
        <v>2.2330530742412051</v>
      </c>
      <c r="BJ2" s="135">
        <f t="shared" si="8"/>
        <v>2.22534933272251</v>
      </c>
      <c r="BK2" s="135">
        <f t="shared" si="8"/>
        <v>2.267224305180175</v>
      </c>
      <c r="BL2" s="135">
        <f t="shared" ref="BL2:BL65" si="9">RADIANS($AB$9)+$AB$18*(AW2-AB$15)</f>
        <v>1.9996251963736009</v>
      </c>
    </row>
    <row r="3" spans="1:64" s="135" customFormat="1" ht="12.95" customHeight="1" thickBot="1" x14ac:dyDescent="0.25">
      <c r="C3" s="142" t="s">
        <v>164</v>
      </c>
      <c r="E3" s="206" t="s">
        <v>1292</v>
      </c>
      <c r="F3" s="210">
        <v>1</v>
      </c>
      <c r="G3" s="125"/>
      <c r="S3" s="124"/>
      <c r="W3" s="135">
        <v>-800</v>
      </c>
      <c r="X3" s="135">
        <f t="shared" si="0"/>
        <v>-5.5243853437418486E-2</v>
      </c>
      <c r="Z3" s="135">
        <v>0.03</v>
      </c>
      <c r="AA3" s="143" t="s">
        <v>33</v>
      </c>
      <c r="AB3" s="144">
        <f t="shared" ref="AB3:AB10" si="10">AC3*AD3</f>
        <v>-7.7433754023020732E-2</v>
      </c>
      <c r="AC3" s="145">
        <v>-7.7433754023020729</v>
      </c>
      <c r="AD3" s="135">
        <v>0.01</v>
      </c>
      <c r="AE3" s="146"/>
      <c r="AF3" s="145">
        <v>-5</v>
      </c>
      <c r="AG3" s="145"/>
      <c r="AH3" s="145"/>
      <c r="AI3" s="145"/>
      <c r="AJ3" s="145"/>
      <c r="AK3" s="145"/>
      <c r="AL3" s="145"/>
      <c r="AM3" s="145"/>
      <c r="AW3" s="135">
        <v>-7900</v>
      </c>
      <c r="AX3" s="135">
        <f t="shared" si="1"/>
        <v>1.6821447261429894</v>
      </c>
      <c r="AY3" s="135">
        <f t="shared" si="2"/>
        <v>1.5534468488863391</v>
      </c>
      <c r="AZ3" s="135">
        <f t="shared" si="3"/>
        <v>0.12869787725665033</v>
      </c>
      <c r="BA3" s="135">
        <f t="shared" si="4"/>
        <v>0.76432547409018348</v>
      </c>
      <c r="BB3" s="135">
        <f t="shared" si="5"/>
        <v>0.70015444570692698</v>
      </c>
      <c r="BC3" s="135">
        <f t="shared" si="6"/>
        <v>2.4996857764470373</v>
      </c>
      <c r="BD3" s="135">
        <f t="shared" si="7"/>
        <v>3.0079902674508632</v>
      </c>
      <c r="BE3" s="135">
        <f t="shared" si="8"/>
        <v>2.2955560015864758</v>
      </c>
      <c r="BF3" s="135">
        <f t="shared" si="8"/>
        <v>2.295543193819007</v>
      </c>
      <c r="BG3" s="135">
        <f t="shared" si="8"/>
        <v>2.2956088499019649</v>
      </c>
      <c r="BH3" s="135">
        <f t="shared" si="8"/>
        <v>2.2952722275434132</v>
      </c>
      <c r="BI3" s="135">
        <f t="shared" si="8"/>
        <v>2.2969967577954726</v>
      </c>
      <c r="BJ3" s="135">
        <f t="shared" si="8"/>
        <v>2.2881260823312806</v>
      </c>
      <c r="BK3" s="135">
        <f t="shared" si="8"/>
        <v>2.3328550377337818</v>
      </c>
      <c r="BL3" s="135">
        <f t="shared" si="9"/>
        <v>2.0752668636827591</v>
      </c>
    </row>
    <row r="4" spans="1:64" s="135" customFormat="1" ht="12.95" customHeight="1" thickTop="1" thickBot="1" x14ac:dyDescent="0.25">
      <c r="A4" s="147" t="s">
        <v>49</v>
      </c>
      <c r="C4" s="117">
        <v>41867.817300000002</v>
      </c>
      <c r="D4" s="214">
        <v>4.5731341099999998</v>
      </c>
      <c r="E4" s="206" t="s">
        <v>172</v>
      </c>
      <c r="F4" s="211">
        <f ca="1">NOW()+15018.5+$C$5/24</f>
        <v>60576.802878587958</v>
      </c>
      <c r="S4" s="124"/>
      <c r="W4" s="135">
        <v>-600</v>
      </c>
      <c r="X4" s="135">
        <f t="shared" si="0"/>
        <v>-4.3426936487806753E-2</v>
      </c>
      <c r="Z4" s="135">
        <v>-2.5000000000000002E-6</v>
      </c>
      <c r="AA4" s="149" t="s">
        <v>34</v>
      </c>
      <c r="AB4" s="150">
        <f t="shared" si="10"/>
        <v>-1.6539056870189874E-4</v>
      </c>
      <c r="AC4" s="151">
        <v>-1.6539056870189872</v>
      </c>
      <c r="AD4" s="152">
        <v>1E-4</v>
      </c>
      <c r="AE4" s="146"/>
      <c r="AF4" s="151">
        <v>-1.6</v>
      </c>
      <c r="AG4" s="151"/>
      <c r="AH4" s="151"/>
      <c r="AI4" s="151"/>
      <c r="AJ4" s="151"/>
      <c r="AK4" s="151"/>
      <c r="AL4" s="151"/>
      <c r="AM4" s="151"/>
      <c r="AW4" s="135">
        <v>-7800</v>
      </c>
      <c r="AX4" s="135">
        <f t="shared" si="1"/>
        <v>1.6695972768673131</v>
      </c>
      <c r="AY4" s="135">
        <f t="shared" si="2"/>
        <v>1.5287497512701462</v>
      </c>
      <c r="AZ4" s="135">
        <f t="shared" si="3"/>
        <v>0.1408475255971669</v>
      </c>
      <c r="BA4" s="135">
        <f t="shared" si="4"/>
        <v>0.75580717963456923</v>
      </c>
      <c r="BB4" s="135">
        <f t="shared" si="5"/>
        <v>0.73499725734808341</v>
      </c>
      <c r="BC4" s="135">
        <f t="shared" si="6"/>
        <v>2.5497346258453448</v>
      </c>
      <c r="BD4" s="135">
        <f t="shared" si="7"/>
        <v>3.2799650143038241</v>
      </c>
      <c r="BE4" s="135">
        <f t="shared" si="8"/>
        <v>2.3584937883989574</v>
      </c>
      <c r="BF4" s="135">
        <f t="shared" si="8"/>
        <v>2.3584751435074187</v>
      </c>
      <c r="BG4" s="135">
        <f t="shared" si="8"/>
        <v>2.3585645487678319</v>
      </c>
      <c r="BH4" s="135">
        <f t="shared" si="8"/>
        <v>2.3581357637001608</v>
      </c>
      <c r="BI4" s="135">
        <f t="shared" si="8"/>
        <v>2.3601905422845868</v>
      </c>
      <c r="BJ4" s="135">
        <f t="shared" si="8"/>
        <v>2.3503052607596353</v>
      </c>
      <c r="BK4" s="135">
        <f t="shared" si="8"/>
        <v>2.39701264046009</v>
      </c>
      <c r="BL4" s="135">
        <f t="shared" si="9"/>
        <v>2.1509085309919169</v>
      </c>
    </row>
    <row r="5" spans="1:64" s="135" customFormat="1" ht="12.95" customHeight="1" thickTop="1" x14ac:dyDescent="0.2">
      <c r="A5" s="153" t="s">
        <v>170</v>
      </c>
      <c r="C5" s="154">
        <v>-9.5</v>
      </c>
      <c r="D5" s="135" t="s">
        <v>171</v>
      </c>
      <c r="E5" s="206" t="s">
        <v>1293</v>
      </c>
      <c r="F5" s="211">
        <f ca="1">ROUND(2*($F$4-$C$7)/$C$8,0)/2+$F$3</f>
        <v>4092</v>
      </c>
      <c r="G5" s="125"/>
      <c r="S5" s="124"/>
      <c r="W5" s="135">
        <v>-400</v>
      </c>
      <c r="X5" s="135">
        <f t="shared" si="0"/>
        <v>-3.3420223341931649E-2</v>
      </c>
      <c r="Z5" s="135">
        <v>3E-11</v>
      </c>
      <c r="AA5" s="149" t="s">
        <v>16</v>
      </c>
      <c r="AB5" s="150">
        <f t="shared" si="10"/>
        <v>5.1962042968171757E-9</v>
      </c>
      <c r="AC5" s="151">
        <v>5.1962042968171751</v>
      </c>
      <c r="AD5" s="135">
        <v>1.0000000000000001E-9</v>
      </c>
      <c r="AE5" s="146"/>
      <c r="AF5" s="151">
        <v>6</v>
      </c>
      <c r="AG5" s="151"/>
      <c r="AH5" s="151"/>
      <c r="AI5" s="151"/>
      <c r="AJ5" s="151"/>
      <c r="AK5" s="151"/>
      <c r="AL5" s="151"/>
      <c r="AM5" s="151"/>
      <c r="AW5" s="135">
        <v>-7700</v>
      </c>
      <c r="AX5" s="135">
        <f t="shared" si="1"/>
        <v>1.6564752006912082</v>
      </c>
      <c r="AY5" s="135">
        <f t="shared" si="2"/>
        <v>1.5041565777398898</v>
      </c>
      <c r="AZ5" s="135">
        <f t="shared" si="3"/>
        <v>0.15231862295131848</v>
      </c>
      <c r="BA5" s="135">
        <f t="shared" si="4"/>
        <v>0.74806213256367371</v>
      </c>
      <c r="BB5" s="135">
        <f t="shared" si="5"/>
        <v>0.7673170334608248</v>
      </c>
      <c r="BC5" s="135">
        <f t="shared" si="6"/>
        <v>2.5987187572020778</v>
      </c>
      <c r="BD5" s="135">
        <f t="shared" si="7"/>
        <v>3.5931702834172965</v>
      </c>
      <c r="BE5" s="135">
        <f t="shared" si="8"/>
        <v>2.4207587171719891</v>
      </c>
      <c r="BF5" s="135">
        <f t="shared" si="8"/>
        <v>2.4207332349436204</v>
      </c>
      <c r="BG5" s="135">
        <f t="shared" si="8"/>
        <v>2.4208485094259991</v>
      </c>
      <c r="BH5" s="135">
        <f t="shared" si="8"/>
        <v>2.4203269467767994</v>
      </c>
      <c r="BI5" s="135">
        <f t="shared" si="8"/>
        <v>2.4226848705141517</v>
      </c>
      <c r="BJ5" s="135">
        <f t="shared" si="8"/>
        <v>2.4119856881000219</v>
      </c>
      <c r="BK5" s="135">
        <f t="shared" si="8"/>
        <v>2.4597627899692083</v>
      </c>
      <c r="BL5" s="135">
        <f t="shared" si="9"/>
        <v>2.2265501983010747</v>
      </c>
    </row>
    <row r="6" spans="1:64" s="135" customFormat="1" ht="12.95" customHeight="1" x14ac:dyDescent="0.2">
      <c r="A6" s="147" t="s">
        <v>50</v>
      </c>
      <c r="E6" s="206" t="s">
        <v>173</v>
      </c>
      <c r="F6" s="211">
        <f ca="1">ROUND(2*($F$4-$C$15)/$C$16,0)/2+$F$3</f>
        <v>91</v>
      </c>
      <c r="G6" s="125"/>
      <c r="S6" s="124"/>
      <c r="W6" s="135">
        <v>-200</v>
      </c>
      <c r="X6" s="135">
        <f t="shared" si="0"/>
        <v>-2.5223713999793181E-2</v>
      </c>
      <c r="AA6" s="149" t="s">
        <v>35</v>
      </c>
      <c r="AB6" s="150">
        <f t="shared" si="10"/>
        <v>0.23573591736424049</v>
      </c>
      <c r="AC6" s="151">
        <v>2.3573591736424047</v>
      </c>
      <c r="AD6" s="135">
        <v>0.1</v>
      </c>
      <c r="AE6" s="146" t="s">
        <v>14</v>
      </c>
      <c r="AF6" s="151">
        <v>2</v>
      </c>
      <c r="AG6" s="151"/>
      <c r="AH6" s="151"/>
      <c r="AI6" s="151"/>
      <c r="AJ6" s="151"/>
      <c r="AK6" s="151"/>
      <c r="AL6" s="151"/>
      <c r="AM6" s="151"/>
      <c r="AW6" s="135">
        <v>-7600</v>
      </c>
      <c r="AX6" s="135">
        <f t="shared" si="1"/>
        <v>1.6427630512549514</v>
      </c>
      <c r="AY6" s="135">
        <f t="shared" si="2"/>
        <v>1.4796673282955697</v>
      </c>
      <c r="AZ6" s="135">
        <f t="shared" si="3"/>
        <v>0.16309572295938166</v>
      </c>
      <c r="BA6" s="135">
        <f t="shared" si="4"/>
        <v>0.74105493196889027</v>
      </c>
      <c r="BB6" s="135">
        <f t="shared" si="5"/>
        <v>0.79721932822500341</v>
      </c>
      <c r="BC6" s="135">
        <f t="shared" si="6"/>
        <v>2.6467469693081798</v>
      </c>
      <c r="BD6" s="135">
        <f t="shared" si="7"/>
        <v>3.9588511751978839</v>
      </c>
      <c r="BE6" s="135">
        <f t="shared" si="8"/>
        <v>2.4824132653466946</v>
      </c>
      <c r="BF6" s="135">
        <f t="shared" si="8"/>
        <v>2.482380345544378</v>
      </c>
      <c r="BG6" s="135">
        <f t="shared" si="8"/>
        <v>2.4825218731186034</v>
      </c>
      <c r="BH6" s="135">
        <f t="shared" si="8"/>
        <v>2.4819133129806148</v>
      </c>
      <c r="BI6" s="135">
        <f t="shared" si="8"/>
        <v>2.4845280543808799</v>
      </c>
      <c r="BJ6" s="135">
        <f t="shared" si="8"/>
        <v>2.4732556424856291</v>
      </c>
      <c r="BK6" s="135">
        <f t="shared" si="8"/>
        <v>2.5211792120036343</v>
      </c>
      <c r="BL6" s="135">
        <f t="shared" si="9"/>
        <v>2.3021918656102329</v>
      </c>
    </row>
    <row r="7" spans="1:64" s="135" customFormat="1" ht="12.95" customHeight="1" x14ac:dyDescent="0.2">
      <c r="A7" s="135" t="s">
        <v>51</v>
      </c>
      <c r="C7" s="135">
        <f>+C4</f>
        <v>41867.817300000002</v>
      </c>
      <c r="E7" s="206" t="s">
        <v>1294</v>
      </c>
      <c r="F7" s="212">
        <f ca="1">+$C$15+$C$16*$F$6-15018.5-$C$5/24</f>
        <v>45562.54758073081</v>
      </c>
      <c r="G7" s="125"/>
      <c r="S7" s="124"/>
      <c r="W7" s="135">
        <v>0</v>
      </c>
      <c r="X7" s="135">
        <f t="shared" si="0"/>
        <v>-1.8837408461391342E-2</v>
      </c>
      <c r="AA7" s="155" t="s">
        <v>41</v>
      </c>
      <c r="AB7" s="156">
        <f t="shared" si="10"/>
        <v>0.29424171436438779</v>
      </c>
      <c r="AC7" s="151">
        <v>0.29424171436438779</v>
      </c>
      <c r="AD7" s="135">
        <v>1</v>
      </c>
      <c r="AE7" s="146"/>
      <c r="AF7" s="151">
        <v>0.34575009591939238</v>
      </c>
      <c r="AG7" s="151"/>
      <c r="AH7" s="151"/>
      <c r="AI7" s="151"/>
      <c r="AJ7" s="151"/>
      <c r="AK7" s="151"/>
      <c r="AL7" s="151"/>
      <c r="AM7" s="151"/>
      <c r="AW7" s="135">
        <v>-7500</v>
      </c>
      <c r="AX7" s="135">
        <f t="shared" si="1"/>
        <v>1.6284471758857424</v>
      </c>
      <c r="AY7" s="135">
        <f t="shared" si="2"/>
        <v>1.455282002937186</v>
      </c>
      <c r="AZ7" s="135">
        <f t="shared" si="3"/>
        <v>0.1731651729485563</v>
      </c>
      <c r="BA7" s="135">
        <f t="shared" si="4"/>
        <v>0.73475364820248878</v>
      </c>
      <c r="BB7" s="135">
        <f t="shared" si="5"/>
        <v>0.82480025064762175</v>
      </c>
      <c r="BC7" s="135">
        <f t="shared" si="6"/>
        <v>2.6939208250790458</v>
      </c>
      <c r="BD7" s="135">
        <f t="shared" si="7"/>
        <v>4.3926959322378325</v>
      </c>
      <c r="BE7" s="135">
        <f t="shared" si="8"/>
        <v>2.5435170742433137</v>
      </c>
      <c r="BF7" s="135">
        <f t="shared" si="8"/>
        <v>2.5434766845181418</v>
      </c>
      <c r="BG7" s="135">
        <f t="shared" si="8"/>
        <v>2.5436427780998763</v>
      </c>
      <c r="BH7" s="135">
        <f t="shared" si="8"/>
        <v>2.5429596355751367</v>
      </c>
      <c r="BI7" s="135">
        <f t="shared" si="8"/>
        <v>2.545767368619543</v>
      </c>
      <c r="BJ7" s="135">
        <f t="shared" si="8"/>
        <v>2.5341928389018933</v>
      </c>
      <c r="BK7" s="135">
        <f t="shared" si="8"/>
        <v>2.5813432598055805</v>
      </c>
      <c r="BL7" s="135">
        <f t="shared" si="9"/>
        <v>2.3778335329193907</v>
      </c>
    </row>
    <row r="8" spans="1:64" s="135" customFormat="1" ht="12.95" customHeight="1" x14ac:dyDescent="0.2">
      <c r="A8" s="135" t="s">
        <v>52</v>
      </c>
      <c r="C8" s="135">
        <f>+D4</f>
        <v>4.5731341099999998</v>
      </c>
      <c r="E8" s="207" t="s">
        <v>1295</v>
      </c>
      <c r="F8" s="213">
        <f ca="1">+($C$15+$C$16*$F$6)-($C$16/2)-15018.5-$C$5/24</f>
        <v>45560.261073195659</v>
      </c>
      <c r="G8" s="125"/>
      <c r="S8" s="124"/>
      <c r="W8" s="135">
        <v>200</v>
      </c>
      <c r="X8" s="135">
        <f t="shared" si="0"/>
        <v>-1.4261306726726132E-2</v>
      </c>
      <c r="AA8" s="149" t="s">
        <v>3</v>
      </c>
      <c r="AB8" s="156">
        <f t="shared" si="10"/>
        <v>104.00441193587443</v>
      </c>
      <c r="AC8" s="151">
        <v>10.400441193587444</v>
      </c>
      <c r="AD8" s="135">
        <v>10</v>
      </c>
      <c r="AE8" s="146" t="s">
        <v>15</v>
      </c>
      <c r="AF8" s="151">
        <v>10.032633286950643</v>
      </c>
      <c r="AG8" s="151"/>
      <c r="AH8" s="151"/>
      <c r="AI8" s="151"/>
      <c r="AJ8" s="151"/>
      <c r="AK8" s="151"/>
      <c r="AL8" s="151"/>
      <c r="AM8" s="151"/>
      <c r="AW8" s="135">
        <v>-7400</v>
      </c>
      <c r="AX8" s="135">
        <f t="shared" si="1"/>
        <v>1.6135154409692958</v>
      </c>
      <c r="AY8" s="135">
        <f t="shared" si="2"/>
        <v>1.4310006016647383</v>
      </c>
      <c r="AZ8" s="135">
        <f t="shared" si="3"/>
        <v>0.18251483930455739</v>
      </c>
      <c r="BA8" s="135">
        <f t="shared" si="4"/>
        <v>0.7291296938753713</v>
      </c>
      <c r="BB8" s="135">
        <f t="shared" si="5"/>
        <v>0.85014654012429902</v>
      </c>
      <c r="BC8" s="135">
        <f t="shared" si="6"/>
        <v>2.7403355253994861</v>
      </c>
      <c r="BD8" s="135">
        <f t="shared" si="7"/>
        <v>4.9172787915044891</v>
      </c>
      <c r="BE8" s="135">
        <f t="shared" si="8"/>
        <v>2.6041272391134731</v>
      </c>
      <c r="BF8" s="135">
        <f t="shared" si="8"/>
        <v>2.6040800341706323</v>
      </c>
      <c r="BG8" s="135">
        <f t="shared" si="8"/>
        <v>2.6042667897332334</v>
      </c>
      <c r="BH8" s="135">
        <f t="shared" si="8"/>
        <v>2.6035278124161527</v>
      </c>
      <c r="BI8" s="135">
        <f t="shared" si="8"/>
        <v>2.6064499891110828</v>
      </c>
      <c r="BJ8" s="135">
        <f t="shared" si="8"/>
        <v>2.5948646538555287</v>
      </c>
      <c r="BK8" s="135">
        <f t="shared" si="8"/>
        <v>2.6403434488631343</v>
      </c>
      <c r="BL8" s="135">
        <f t="shared" si="9"/>
        <v>2.4534752002285485</v>
      </c>
    </row>
    <row r="9" spans="1:64" s="135" customFormat="1" ht="12.95" customHeight="1" x14ac:dyDescent="0.2">
      <c r="A9" s="157" t="s">
        <v>174</v>
      </c>
      <c r="B9" s="158">
        <v>320</v>
      </c>
      <c r="C9" s="148" t="str">
        <f>"F"&amp;B9</f>
        <v>F320</v>
      </c>
      <c r="D9" s="148" t="str">
        <f>"G"&amp;B9</f>
        <v>G320</v>
      </c>
      <c r="G9" s="125"/>
      <c r="S9" s="124"/>
      <c r="W9" s="135">
        <v>400</v>
      </c>
      <c r="X9" s="135">
        <f t="shared" si="0"/>
        <v>-1.1495408795797553E-2</v>
      </c>
      <c r="AA9" s="155" t="s">
        <v>1256</v>
      </c>
      <c r="AB9" s="156">
        <f t="shared" si="10"/>
        <v>261.21795141578059</v>
      </c>
      <c r="AC9" s="151">
        <v>26.121795141578058</v>
      </c>
      <c r="AD9" s="135">
        <v>10</v>
      </c>
      <c r="AE9" s="146" t="s">
        <v>46</v>
      </c>
      <c r="AF9" s="151">
        <v>27.669866859401925</v>
      </c>
      <c r="AG9" s="151"/>
      <c r="AH9" s="151"/>
      <c r="AI9" s="151"/>
      <c r="AJ9" s="151"/>
      <c r="AK9" s="151"/>
      <c r="AL9" s="151"/>
      <c r="AM9" s="151"/>
      <c r="AW9" s="135">
        <v>-7300</v>
      </c>
      <c r="AX9" s="135">
        <f t="shared" si="1"/>
        <v>1.5979569993108746</v>
      </c>
      <c r="AY9" s="135">
        <f t="shared" si="2"/>
        <v>1.4068231244782274</v>
      </c>
      <c r="AZ9" s="135">
        <f t="shared" si="3"/>
        <v>0.19113387483264715</v>
      </c>
      <c r="BA9" s="135">
        <f t="shared" si="4"/>
        <v>0.72415768466838348</v>
      </c>
      <c r="BB9" s="135">
        <f t="shared" si="5"/>
        <v>0.87333573128328024</v>
      </c>
      <c r="BC9" s="135">
        <f t="shared" si="6"/>
        <v>2.7860807146436946</v>
      </c>
      <c r="BD9" s="135">
        <f t="shared" si="7"/>
        <v>5.5663129333687591</v>
      </c>
      <c r="BE9" s="135">
        <f t="shared" si="8"/>
        <v>2.664298595894814</v>
      </c>
      <c r="BF9" s="135">
        <f t="shared" si="8"/>
        <v>2.6642459661132927</v>
      </c>
      <c r="BG9" s="135">
        <f t="shared" si="8"/>
        <v>2.6644473318656399</v>
      </c>
      <c r="BH9" s="135">
        <f t="shared" si="8"/>
        <v>2.6636767769458927</v>
      </c>
      <c r="BI9" s="135">
        <f t="shared" si="8"/>
        <v>2.6666237590365309</v>
      </c>
      <c r="BJ9" s="135">
        <f t="shared" si="8"/>
        <v>2.6553285591093676</v>
      </c>
      <c r="BK9" s="135">
        <f t="shared" si="8"/>
        <v>2.6982749506960024</v>
      </c>
      <c r="BL9" s="135">
        <f t="shared" si="9"/>
        <v>2.5291168675377067</v>
      </c>
    </row>
    <row r="10" spans="1:64" s="135" customFormat="1" ht="12.95" customHeight="1" thickBot="1" x14ac:dyDescent="0.25">
      <c r="B10" s="135">
        <v>1</v>
      </c>
      <c r="C10" s="159" t="s">
        <v>69</v>
      </c>
      <c r="D10" s="159" t="s">
        <v>70</v>
      </c>
      <c r="G10" s="125"/>
      <c r="S10" s="124"/>
      <c r="W10" s="135">
        <v>600</v>
      </c>
      <c r="X10" s="135">
        <f t="shared" si="0"/>
        <v>-1.0539714668605605E-2</v>
      </c>
      <c r="Z10" s="135">
        <f>Y10/AD10</f>
        <v>0</v>
      </c>
      <c r="AA10" s="160" t="s">
        <v>43</v>
      </c>
      <c r="AB10" s="161">
        <f t="shared" si="10"/>
        <v>20756.864501349784</v>
      </c>
      <c r="AC10" s="162">
        <v>2.0756864501349783</v>
      </c>
      <c r="AD10" s="135">
        <v>10000</v>
      </c>
      <c r="AE10" s="146" t="s">
        <v>42</v>
      </c>
      <c r="AF10" s="162">
        <v>2.5198467571441756</v>
      </c>
      <c r="AG10" s="162"/>
      <c r="AH10" s="162"/>
      <c r="AI10" s="162"/>
      <c r="AJ10" s="162"/>
      <c r="AK10" s="162"/>
      <c r="AL10" s="162"/>
      <c r="AM10" s="162"/>
      <c r="AW10" s="135">
        <v>-7200</v>
      </c>
      <c r="AX10" s="135">
        <f t="shared" si="1"/>
        <v>1.5817620925607689</v>
      </c>
      <c r="AY10" s="135">
        <f t="shared" si="2"/>
        <v>1.3827495713776525</v>
      </c>
      <c r="AZ10" s="135">
        <f t="shared" si="3"/>
        <v>0.19901252118311644</v>
      </c>
      <c r="BA10" s="135">
        <f t="shared" si="4"/>
        <v>0.71981529973351543</v>
      </c>
      <c r="BB10" s="135">
        <f t="shared" si="5"/>
        <v>0.89443636600390342</v>
      </c>
      <c r="BC10" s="135">
        <f t="shared" si="6"/>
        <v>2.8312412238072553</v>
      </c>
      <c r="BD10" s="135">
        <f t="shared" si="7"/>
        <v>6.392498886189049</v>
      </c>
      <c r="BE10" s="135">
        <f t="shared" si="8"/>
        <v>2.7240840022527366</v>
      </c>
      <c r="BF10" s="135">
        <f t="shared" si="8"/>
        <v>2.7240280389334113</v>
      </c>
      <c r="BG10" s="135">
        <f t="shared" si="8"/>
        <v>2.7242361021534069</v>
      </c>
      <c r="BH10" s="135">
        <f t="shared" si="8"/>
        <v>2.7234624572518555</v>
      </c>
      <c r="BI10" s="135">
        <f t="shared" si="8"/>
        <v>2.7263377752083193</v>
      </c>
      <c r="BJ10" s="135">
        <f t="shared" si="8"/>
        <v>2.7156327295624458</v>
      </c>
      <c r="BK10" s="135">
        <f t="shared" si="8"/>
        <v>2.7552390485758469</v>
      </c>
      <c r="BL10" s="135">
        <f t="shared" si="9"/>
        <v>2.6047585348468645</v>
      </c>
    </row>
    <row r="11" spans="1:64" s="135" customFormat="1" ht="12.95" customHeight="1" x14ac:dyDescent="0.2">
      <c r="A11" s="135" t="s">
        <v>65</v>
      </c>
      <c r="C11" s="163">
        <f ca="1">INTERCEPT(INDIRECT($D$9):G986,INDIRECT($C$9):F986)</f>
        <v>5.6779742687654011E-2</v>
      </c>
      <c r="D11" s="124">
        <f>+E11*B10</f>
        <v>-1.8837408461391342E-2</v>
      </c>
      <c r="E11" s="135">
        <v>-1.8837408461391342E-2</v>
      </c>
      <c r="G11" s="125"/>
      <c r="S11" s="124"/>
      <c r="W11" s="135">
        <v>800</v>
      </c>
      <c r="X11" s="135">
        <f t="shared" si="0"/>
        <v>-1.1394224345150288E-2</v>
      </c>
      <c r="AA11" s="164" t="s">
        <v>4</v>
      </c>
      <c r="AB11" s="163">
        <f>1-AB7^2</f>
        <v>0.91342181352790608</v>
      </c>
      <c r="AC11" s="163">
        <f>SUM(AE21:AE1946)</f>
        <v>0.44214568443311808</v>
      </c>
      <c r="AD11" s="164" t="s">
        <v>5</v>
      </c>
      <c r="AE11" s="146"/>
      <c r="AF11" s="163">
        <v>0.15968492202690751</v>
      </c>
      <c r="AG11" s="163"/>
      <c r="AH11" s="163"/>
      <c r="AI11" s="163"/>
      <c r="AJ11" s="163"/>
      <c r="AK11" s="163"/>
      <c r="AL11" s="163"/>
      <c r="AM11" s="163"/>
      <c r="AW11" s="135">
        <v>-7100</v>
      </c>
      <c r="AX11" s="135">
        <f t="shared" si="1"/>
        <v>1.5649218827316667</v>
      </c>
      <c r="AY11" s="135">
        <f t="shared" si="2"/>
        <v>1.3587799423630142</v>
      </c>
      <c r="AZ11" s="135">
        <f t="shared" si="3"/>
        <v>0.20614194036865247</v>
      </c>
      <c r="BA11" s="135">
        <f t="shared" si="4"/>
        <v>0.71608314854888122</v>
      </c>
      <c r="BB11" s="135">
        <f t="shared" si="5"/>
        <v>0.91350822145041033</v>
      </c>
      <c r="BC11" s="135">
        <f t="shared" si="6"/>
        <v>2.8758977567320572</v>
      </c>
      <c r="BD11" s="135">
        <f t="shared" si="7"/>
        <v>7.4830963164833353</v>
      </c>
      <c r="BE11" s="135">
        <f t="shared" si="8"/>
        <v>2.7835346101081093</v>
      </c>
      <c r="BF11" s="135">
        <f t="shared" si="8"/>
        <v>2.7834779854168943</v>
      </c>
      <c r="BG11" s="135">
        <f t="shared" si="8"/>
        <v>2.783683455985404</v>
      </c>
      <c r="BH11" s="135">
        <f t="shared" si="8"/>
        <v>2.7829378020548123</v>
      </c>
      <c r="BI11" s="135">
        <f t="shared" si="8"/>
        <v>2.7856427944477886</v>
      </c>
      <c r="BJ11" s="135">
        <f t="shared" si="8"/>
        <v>2.775816793183469</v>
      </c>
      <c r="BK11" s="135">
        <f t="shared" si="8"/>
        <v>2.8113425582939171</v>
      </c>
      <c r="BL11" s="135">
        <f t="shared" si="9"/>
        <v>2.6804002021560223</v>
      </c>
    </row>
    <row r="12" spans="1:64" s="135" customFormat="1" ht="12.95" customHeight="1" x14ac:dyDescent="0.2">
      <c r="A12" s="135" t="s">
        <v>66</v>
      </c>
      <c r="C12" s="163">
        <f ca="1">SLOPE(INDIRECT($D$9):G986,INDIRECT($C$9):F986)</f>
        <v>-1.1903970313159648E-4</v>
      </c>
      <c r="D12" s="124">
        <f>+E12*F12</f>
        <v>2.7406018182667626E-5</v>
      </c>
      <c r="E12" s="135">
        <v>0.27406018182667624</v>
      </c>
      <c r="F12" s="135">
        <v>1E-4</v>
      </c>
      <c r="G12" s="125"/>
      <c r="S12" s="124"/>
      <c r="W12" s="135">
        <v>1000</v>
      </c>
      <c r="X12" s="135">
        <f t="shared" si="0"/>
        <v>-1.4058937825431606E-2</v>
      </c>
      <c r="AA12" s="165" t="s">
        <v>37</v>
      </c>
      <c r="AB12" s="163">
        <f>AB7*SIN(RADIANS(AB9))</f>
        <v>-0.29079210251879462</v>
      </c>
      <c r="AE12" s="146"/>
      <c r="AW12" s="135">
        <v>-7000</v>
      </c>
      <c r="AX12" s="135">
        <f t="shared" si="1"/>
        <v>1.5474283078758666</v>
      </c>
      <c r="AY12" s="135">
        <f t="shared" si="2"/>
        <v>1.3349142374343119</v>
      </c>
      <c r="AZ12" s="135">
        <f t="shared" si="3"/>
        <v>0.21251407044155465</v>
      </c>
      <c r="BA12" s="135">
        <f t="shared" si="4"/>
        <v>0.71294464887416831</v>
      </c>
      <c r="BB12" s="135">
        <f t="shared" si="5"/>
        <v>0.93060253145624572</v>
      </c>
      <c r="BC12" s="135">
        <f t="shared" si="6"/>
        <v>2.9201275245504617</v>
      </c>
      <c r="BD12" s="135">
        <f t="shared" si="7"/>
        <v>8.9938260321417207</v>
      </c>
      <c r="BE12" s="135">
        <f t="shared" si="8"/>
        <v>2.8427001267731189</v>
      </c>
      <c r="BF12" s="135">
        <f t="shared" si="8"/>
        <v>2.8426458976870288</v>
      </c>
      <c r="BG12" s="135">
        <f t="shared" si="8"/>
        <v>2.842838746754127</v>
      </c>
      <c r="BH12" s="135">
        <f t="shared" si="8"/>
        <v>2.8421528862363354</v>
      </c>
      <c r="BI12" s="135">
        <f t="shared" si="8"/>
        <v>2.8445914661323606</v>
      </c>
      <c r="BJ12" s="135">
        <f t="shared" si="8"/>
        <v>2.8359126943508337</v>
      </c>
      <c r="BK12" s="135">
        <f t="shared" si="8"/>
        <v>2.8666972172885643</v>
      </c>
      <c r="BL12" s="135">
        <f t="shared" si="9"/>
        <v>2.7560418694651805</v>
      </c>
    </row>
    <row r="13" spans="1:64" s="135" customFormat="1" ht="12.95" customHeight="1" x14ac:dyDescent="0.2">
      <c r="A13" s="135" t="s">
        <v>68</v>
      </c>
      <c r="C13" s="124" t="s">
        <v>63</v>
      </c>
      <c r="F13" s="135">
        <v>1E-8</v>
      </c>
      <c r="G13" s="125"/>
      <c r="S13" s="124"/>
      <c r="W13" s="135">
        <v>1200</v>
      </c>
      <c r="X13" s="135">
        <f t="shared" si="0"/>
        <v>-1.8533855109449549E-2</v>
      </c>
      <c r="AA13" s="166" t="s">
        <v>6</v>
      </c>
      <c r="AB13" s="167">
        <f>AB6*86400*300000/149600000</f>
        <v>40.844084078082304</v>
      </c>
      <c r="AC13" s="135" t="s">
        <v>1242</v>
      </c>
      <c r="AE13" s="146"/>
      <c r="AW13" s="135">
        <v>-6900</v>
      </c>
      <c r="AX13" s="135">
        <f t="shared" si="1"/>
        <v>1.5292739580790842</v>
      </c>
      <c r="AY13" s="135">
        <f t="shared" si="2"/>
        <v>1.3111524565915462</v>
      </c>
      <c r="AZ13" s="135">
        <f t="shared" si="3"/>
        <v>0.21812150148753803</v>
      </c>
      <c r="BA13" s="135">
        <f t="shared" si="4"/>
        <v>0.71038591876930879</v>
      </c>
      <c r="BB13" s="135">
        <f t="shared" si="5"/>
        <v>0.94576218519634236</v>
      </c>
      <c r="BC13" s="135">
        <f t="shared" si="6"/>
        <v>2.964004833348032</v>
      </c>
      <c r="BD13" s="135">
        <f t="shared" si="7"/>
        <v>11.232420069238835</v>
      </c>
      <c r="BE13" s="135">
        <f t="shared" si="8"/>
        <v>2.901629062166605</v>
      </c>
      <c r="BF13" s="135">
        <f t="shared" si="8"/>
        <v>2.9015804177992703</v>
      </c>
      <c r="BG13" s="135">
        <f t="shared" si="8"/>
        <v>2.9017506141355764</v>
      </c>
      <c r="BH13" s="135">
        <f t="shared" si="8"/>
        <v>2.9011551022070949</v>
      </c>
      <c r="BI13" s="135">
        <f t="shared" si="8"/>
        <v>2.9032384022092206</v>
      </c>
      <c r="BJ13" s="135">
        <f t="shared" si="8"/>
        <v>2.8959456457081867</v>
      </c>
      <c r="BK13" s="135">
        <f t="shared" si="8"/>
        <v>2.9214190456261782</v>
      </c>
      <c r="BL13" s="135">
        <f t="shared" si="9"/>
        <v>2.8316835367743383</v>
      </c>
    </row>
    <row r="14" spans="1:64" s="135" customFormat="1" ht="12.95" customHeight="1" x14ac:dyDescent="0.2">
      <c r="G14" s="125"/>
      <c r="S14" s="124"/>
      <c r="W14" s="135">
        <v>1400</v>
      </c>
      <c r="X14" s="135">
        <f t="shared" si="0"/>
        <v>-2.4818976197204121E-2</v>
      </c>
      <c r="AA14" s="166" t="s">
        <v>38</v>
      </c>
      <c r="AB14" s="163">
        <f>2*AB5*365.24/C8</f>
        <v>8.3000481145719353E-7</v>
      </c>
      <c r="AC14" s="135" t="s">
        <v>12</v>
      </c>
      <c r="AE14" s="146"/>
      <c r="AW14" s="135">
        <v>-6800</v>
      </c>
      <c r="AX14" s="135">
        <f t="shared" si="1"/>
        <v>1.5104519689970126</v>
      </c>
      <c r="AY14" s="135">
        <f t="shared" si="2"/>
        <v>1.2874945998347169</v>
      </c>
      <c r="AZ14" s="135">
        <f t="shared" si="3"/>
        <v>0.22295736916229561</v>
      </c>
      <c r="BA14" s="135">
        <f t="shared" si="4"/>
        <v>0.70839568438290024</v>
      </c>
      <c r="BB14" s="135">
        <f t="shared" si="5"/>
        <v>0.95902189216165645</v>
      </c>
      <c r="BC14" s="135">
        <f t="shared" si="6"/>
        <v>3.0076016301804143</v>
      </c>
      <c r="BD14" s="135">
        <f t="shared" si="7"/>
        <v>14.904034521958659</v>
      </c>
      <c r="BE14" s="135">
        <f t="shared" si="8"/>
        <v>2.9603689603659866</v>
      </c>
      <c r="BF14" s="135">
        <f t="shared" si="8"/>
        <v>2.9603289396561929</v>
      </c>
      <c r="BG14" s="135">
        <f t="shared" si="8"/>
        <v>2.9604672164065646</v>
      </c>
      <c r="BH14" s="135">
        <f t="shared" si="8"/>
        <v>2.9599894374046158</v>
      </c>
      <c r="BI14" s="135">
        <f t="shared" si="8"/>
        <v>2.9616401002308232</v>
      </c>
      <c r="BJ14" s="135">
        <f t="shared" si="8"/>
        <v>2.9559351474471742</v>
      </c>
      <c r="BK14" s="135">
        <f t="shared" si="8"/>
        <v>2.9756276824900594</v>
      </c>
      <c r="BL14" s="135">
        <f t="shared" si="9"/>
        <v>2.907325204083496</v>
      </c>
    </row>
    <row r="15" spans="1:64" s="135" customFormat="1" ht="12.95" customHeight="1" x14ac:dyDescent="0.2">
      <c r="A15" s="147" t="s">
        <v>67</v>
      </c>
      <c r="C15" s="168">
        <f ca="1">(C7+C11)+(C8+C12)*INT(MAX(F21:F3527))</f>
        <v>60164.50737600046</v>
      </c>
      <c r="E15" s="124">
        <f>+F15*F13</f>
        <v>-2.2627547546707887E-8</v>
      </c>
      <c r="F15" s="135">
        <v>-2.2627547546707887</v>
      </c>
      <c r="G15" s="125"/>
      <c r="R15" s="135" t="s">
        <v>263</v>
      </c>
      <c r="S15" s="124">
        <v>0.2</v>
      </c>
      <c r="W15" s="135">
        <v>1600</v>
      </c>
      <c r="X15" s="135">
        <f t="shared" si="0"/>
        <v>-3.2914301088695329E-2</v>
      </c>
      <c r="AA15" s="165" t="s">
        <v>7</v>
      </c>
      <c r="AB15" s="169">
        <f>(AB10-AB2)/AD2</f>
        <v>-4616.298645711533</v>
      </c>
      <c r="AC15" s="135" t="s">
        <v>44</v>
      </c>
      <c r="AE15" s="146"/>
      <c r="AW15" s="135">
        <v>-6700</v>
      </c>
      <c r="AX15" s="135">
        <f t="shared" si="1"/>
        <v>1.4909559311331404</v>
      </c>
      <c r="AY15" s="135">
        <f t="shared" si="2"/>
        <v>1.2639406671638238</v>
      </c>
      <c r="AZ15" s="135">
        <f t="shared" si="3"/>
        <v>0.22701526396931662</v>
      </c>
      <c r="BA15" s="135">
        <f t="shared" si="4"/>
        <v>0.70696520431744392</v>
      </c>
      <c r="BB15" s="135">
        <f t="shared" si="5"/>
        <v>0.97040830624229601</v>
      </c>
      <c r="BC15" s="135">
        <f t="shared" si="6"/>
        <v>3.0509880129496993</v>
      </c>
      <c r="BD15" s="135">
        <f t="shared" si="7"/>
        <v>22.058821694955157</v>
      </c>
      <c r="BE15" s="135">
        <f t="shared" si="8"/>
        <v>3.0189666148982655</v>
      </c>
      <c r="BF15" s="135">
        <f t="shared" si="8"/>
        <v>3.0189378258699797</v>
      </c>
      <c r="BG15" s="135">
        <f t="shared" si="8"/>
        <v>3.0190364073100633</v>
      </c>
      <c r="BH15" s="135">
        <f t="shared" si="8"/>
        <v>3.0186988327505393</v>
      </c>
      <c r="BI15" s="135">
        <f t="shared" si="8"/>
        <v>3.0198547384418761</v>
      </c>
      <c r="BJ15" s="135">
        <f t="shared" si="8"/>
        <v>3.0158960565581614</v>
      </c>
      <c r="BK15" s="135">
        <f t="shared" si="8"/>
        <v>3.0294457019717966</v>
      </c>
      <c r="BL15" s="135">
        <f t="shared" si="9"/>
        <v>2.9829668713926543</v>
      </c>
    </row>
    <row r="16" spans="1:64" s="135" customFormat="1" ht="12.95" customHeight="1" x14ac:dyDescent="0.2">
      <c r="A16" s="147" t="s">
        <v>53</v>
      </c>
      <c r="C16" s="168">
        <f ca="1">+C8+C12</f>
        <v>4.5730150702968686</v>
      </c>
      <c r="G16" s="125"/>
      <c r="R16" s="135" t="s">
        <v>264</v>
      </c>
      <c r="S16" s="124">
        <v>0.1</v>
      </c>
      <c r="W16" s="135">
        <v>1800</v>
      </c>
      <c r="X16" s="135">
        <f t="shared" si="0"/>
        <v>-4.2819829783923173E-2</v>
      </c>
      <c r="AA16" s="164" t="s">
        <v>8</v>
      </c>
      <c r="AB16" s="169">
        <f>365.24*AB8</f>
        <v>37986.571415458777</v>
      </c>
      <c r="AC16" s="135" t="s">
        <v>14</v>
      </c>
      <c r="AD16" s="163"/>
      <c r="AE16" s="146"/>
      <c r="AW16" s="135">
        <v>-6600</v>
      </c>
      <c r="AX16" s="135">
        <f t="shared" si="1"/>
        <v>1.4707798138612109</v>
      </c>
      <c r="AY16" s="135">
        <f t="shared" si="2"/>
        <v>1.2404906585788671</v>
      </c>
      <c r="AZ16" s="135">
        <f t="shared" si="3"/>
        <v>0.23028915528234375</v>
      </c>
      <c r="BA16" s="135">
        <f t="shared" si="4"/>
        <v>0.70608821078281447</v>
      </c>
      <c r="BB16" s="135">
        <f t="shared" si="5"/>
        <v>0.9799401044045325</v>
      </c>
      <c r="BC16" s="135">
        <f t="shared" si="6"/>
        <v>3.0942327101757594</v>
      </c>
      <c r="BD16" s="135">
        <f t="shared" si="7"/>
        <v>42.221886567091232</v>
      </c>
      <c r="BE16" s="135">
        <f t="shared" si="8"/>
        <v>3.0774682685373742</v>
      </c>
      <c r="BF16" s="135">
        <f t="shared" si="8"/>
        <v>3.077452640713108</v>
      </c>
      <c r="BG16" s="135">
        <f t="shared" si="8"/>
        <v>3.0775058622582332</v>
      </c>
      <c r="BH16" s="135">
        <f t="shared" si="8"/>
        <v>3.0773246121707096</v>
      </c>
      <c r="BI16" s="135">
        <f t="shared" si="8"/>
        <v>3.0779418647356813</v>
      </c>
      <c r="BJ16" s="135">
        <f t="shared" si="8"/>
        <v>3.0758396918673783</v>
      </c>
      <c r="BK16" s="135">
        <f t="shared" si="8"/>
        <v>3.0829979120780981</v>
      </c>
      <c r="BL16" s="135">
        <f t="shared" si="9"/>
        <v>3.058608538701812</v>
      </c>
    </row>
    <row r="17" spans="1:64" s="135" customFormat="1" ht="12.95" customHeight="1" thickBot="1" x14ac:dyDescent="0.25">
      <c r="A17" s="157" t="s">
        <v>168</v>
      </c>
      <c r="C17" s="135">
        <f>COUNT(C21:C2185)</f>
        <v>345</v>
      </c>
      <c r="E17" s="157"/>
      <c r="F17" s="163"/>
      <c r="G17" s="125"/>
      <c r="R17" s="135" t="s">
        <v>261</v>
      </c>
      <c r="S17" s="124">
        <v>1</v>
      </c>
      <c r="W17" s="135">
        <v>2000</v>
      </c>
      <c r="X17" s="135">
        <f t="shared" si="0"/>
        <v>-5.4535562282887647E-2</v>
      </c>
      <c r="AA17" s="164" t="s">
        <v>9</v>
      </c>
      <c r="AB17" s="170">
        <f>AB13^3/AB8^2</f>
        <v>6.2991791371749466</v>
      </c>
      <c r="AE17" s="146"/>
      <c r="AW17" s="135">
        <v>-6500</v>
      </c>
      <c r="AX17" s="135">
        <f t="shared" si="1"/>
        <v>1.4499179037849597</v>
      </c>
      <c r="AY17" s="135">
        <f t="shared" si="2"/>
        <v>1.2171445740798466</v>
      </c>
      <c r="AZ17" s="135">
        <f t="shared" si="3"/>
        <v>0.23277332970511314</v>
      </c>
      <c r="BA17" s="135">
        <f t="shared" si="4"/>
        <v>0.70576086741093802</v>
      </c>
      <c r="BB17" s="135">
        <f t="shared" si="5"/>
        <v>0.98762801715706983</v>
      </c>
      <c r="BC17" s="135">
        <f t="shared" si="6"/>
        <v>3.1374035372935456</v>
      </c>
      <c r="BD17" s="135">
        <f t="shared" si="7"/>
        <v>477.42696401342283</v>
      </c>
      <c r="BE17" s="135">
        <f t="shared" si="8"/>
        <v>3.1359197997841899</v>
      </c>
      <c r="BF17" s="135">
        <f t="shared" si="8"/>
        <v>3.1359183978635841</v>
      </c>
      <c r="BG17" s="135">
        <f t="shared" si="8"/>
        <v>3.1359231624604704</v>
      </c>
      <c r="BH17" s="135">
        <f t="shared" si="8"/>
        <v>3.1359069694006547</v>
      </c>
      <c r="BI17" s="135">
        <f t="shared" si="8"/>
        <v>3.1359620034704005</v>
      </c>
      <c r="BJ17" s="135">
        <f t="shared" si="8"/>
        <v>3.1357749634662886</v>
      </c>
      <c r="BK17" s="135">
        <f t="shared" si="8"/>
        <v>3.1364106409620103</v>
      </c>
      <c r="BL17" s="135">
        <f t="shared" si="9"/>
        <v>3.1342502060109698</v>
      </c>
    </row>
    <row r="18" spans="1:64" s="135" customFormat="1" ht="12.95" customHeight="1" thickTop="1" thickBot="1" x14ac:dyDescent="0.25">
      <c r="A18" s="147" t="s">
        <v>54</v>
      </c>
      <c r="C18" s="117">
        <f ca="1">+C15</f>
        <v>60164.50737600046</v>
      </c>
      <c r="D18" s="118">
        <f ca="1">+C16</f>
        <v>4.5730150702968686</v>
      </c>
      <c r="E18" s="157"/>
      <c r="F18" s="163"/>
      <c r="G18" s="125"/>
      <c r="R18" s="135" t="s">
        <v>260</v>
      </c>
      <c r="S18" s="124">
        <v>1</v>
      </c>
      <c r="W18" s="135">
        <v>2200</v>
      </c>
      <c r="X18" s="135">
        <f t="shared" si="0"/>
        <v>-6.8061498585588728E-2</v>
      </c>
      <c r="AA18" s="171" t="s">
        <v>10</v>
      </c>
      <c r="AB18" s="172">
        <f>2*PI()/(AB8*365.2422)*AD2</f>
        <v>7.5641667309157921E-4</v>
      </c>
      <c r="AC18" s="173" t="s">
        <v>36</v>
      </c>
      <c r="AD18" s="173"/>
      <c r="AE18" s="174"/>
      <c r="AW18" s="135">
        <v>-6400</v>
      </c>
      <c r="AX18" s="135">
        <f t="shared" si="1"/>
        <v>1.4283647573849629</v>
      </c>
      <c r="AY18" s="135">
        <f t="shared" si="2"/>
        <v>1.1939024136667626</v>
      </c>
      <c r="AZ18" s="135">
        <f t="shared" si="3"/>
        <v>0.23446234371820035</v>
      </c>
      <c r="BA18" s="135">
        <f t="shared" si="4"/>
        <v>0.70598174347583798</v>
      </c>
      <c r="BB18" s="135">
        <f t="shared" si="5"/>
        <v>0.99347480888752659</v>
      </c>
      <c r="BC18" s="135">
        <f t="shared" si="6"/>
        <v>-3.1026174705107881</v>
      </c>
      <c r="BD18" s="135">
        <f t="shared" si="7"/>
        <v>-51.308208406708367</v>
      </c>
      <c r="BE18" s="135">
        <f t="shared" ref="BE18:BK33" si="11">$BL18+$AB$7*SIN(BF18)</f>
        <v>3.1943668994765386</v>
      </c>
      <c r="BF18" s="135">
        <f t="shared" si="11"/>
        <v>3.1943798195402007</v>
      </c>
      <c r="BG18" s="135">
        <f t="shared" si="11"/>
        <v>3.1943358486492301</v>
      </c>
      <c r="BH18" s="135">
        <f t="shared" si="11"/>
        <v>3.1944854953307886</v>
      </c>
      <c r="BI18" s="135">
        <f t="shared" si="11"/>
        <v>3.1939762057417194</v>
      </c>
      <c r="BJ18" s="135">
        <f t="shared" si="11"/>
        <v>3.1957095173321139</v>
      </c>
      <c r="BK18" s="135">
        <f t="shared" si="11"/>
        <v>3.189811014460517</v>
      </c>
      <c r="BL18" s="135">
        <f t="shared" si="9"/>
        <v>3.209891873320128</v>
      </c>
    </row>
    <row r="19" spans="1:64" s="135" customFormat="1" ht="12.95" customHeight="1" thickTop="1" x14ac:dyDescent="0.2">
      <c r="E19" s="157"/>
      <c r="F19" s="175"/>
      <c r="G19" s="125"/>
      <c r="S19" s="124"/>
      <c r="W19" s="135">
        <v>2400</v>
      </c>
      <c r="X19" s="135">
        <f t="shared" si="0"/>
        <v>-8.3397638692026474E-2</v>
      </c>
      <c r="AA19" s="176"/>
      <c r="AC19" s="176"/>
      <c r="AW19" s="135">
        <v>-6300</v>
      </c>
      <c r="AX19" s="135">
        <f t="shared" si="1"/>
        <v>1.4061151680463539</v>
      </c>
      <c r="AY19" s="135">
        <f t="shared" si="2"/>
        <v>1.1707641773396149</v>
      </c>
      <c r="AZ19" s="135">
        <f t="shared" si="3"/>
        <v>0.23535099070673909</v>
      </c>
      <c r="BA19" s="135">
        <f t="shared" si="4"/>
        <v>0.70675180429182616</v>
      </c>
      <c r="BB19" s="135">
        <f t="shared" si="5"/>
        <v>0.99747520637135267</v>
      </c>
      <c r="BC19" s="135">
        <f t="shared" si="6"/>
        <v>-3.0593923982162239</v>
      </c>
      <c r="BD19" s="135">
        <f t="shared" si="7"/>
        <v>-24.317123068261914</v>
      </c>
      <c r="BE19" s="135">
        <f t="shared" si="11"/>
        <v>3.2528552419460217</v>
      </c>
      <c r="BF19" s="135">
        <f t="shared" si="11"/>
        <v>3.2528816020568767</v>
      </c>
      <c r="BG19" s="135">
        <f t="shared" si="11"/>
        <v>3.2527914582714317</v>
      </c>
      <c r="BH19" s="135">
        <f t="shared" si="11"/>
        <v>3.2530997271241158</v>
      </c>
      <c r="BI19" s="135">
        <f t="shared" si="11"/>
        <v>3.2520455697794231</v>
      </c>
      <c r="BJ19" s="135">
        <f t="shared" si="11"/>
        <v>3.2556508874639105</v>
      </c>
      <c r="BK19" s="135">
        <f t="shared" si="11"/>
        <v>3.243326229070238</v>
      </c>
      <c r="BL19" s="135">
        <f t="shared" si="9"/>
        <v>3.2855335406292858</v>
      </c>
    </row>
    <row r="20" spans="1:64" s="135" customFormat="1" ht="12.95" customHeight="1" thickBot="1" x14ac:dyDescent="0.25">
      <c r="A20" s="159" t="s">
        <v>55</v>
      </c>
      <c r="B20" s="159" t="s">
        <v>56</v>
      </c>
      <c r="C20" s="159" t="s">
        <v>57</v>
      </c>
      <c r="D20" s="159" t="s">
        <v>62</v>
      </c>
      <c r="E20" s="159" t="s">
        <v>58</v>
      </c>
      <c r="F20" s="159" t="s">
        <v>59</v>
      </c>
      <c r="G20" s="177" t="s">
        <v>60</v>
      </c>
      <c r="H20" s="178" t="s">
        <v>263</v>
      </c>
      <c r="I20" s="178" t="s">
        <v>264</v>
      </c>
      <c r="J20" s="178" t="s">
        <v>261</v>
      </c>
      <c r="K20" s="178" t="s">
        <v>260</v>
      </c>
      <c r="L20" s="178" t="s">
        <v>1237</v>
      </c>
      <c r="M20" s="178" t="s">
        <v>1238</v>
      </c>
      <c r="N20" s="178" t="s">
        <v>1239</v>
      </c>
      <c r="O20" s="178" t="s">
        <v>72</v>
      </c>
      <c r="P20" s="178" t="s">
        <v>71</v>
      </c>
      <c r="Q20" s="159" t="s">
        <v>64</v>
      </c>
      <c r="R20" s="159"/>
      <c r="S20" s="159"/>
      <c r="T20" s="159"/>
      <c r="U20" s="179" t="s">
        <v>1240</v>
      </c>
      <c r="W20" s="135">
        <v>2600</v>
      </c>
      <c r="X20" s="135">
        <f t="shared" si="0"/>
        <v>-0.10054398260220082</v>
      </c>
      <c r="Z20" s="159" t="s">
        <v>59</v>
      </c>
      <c r="AA20" s="178" t="s">
        <v>45</v>
      </c>
      <c r="AB20" s="178" t="s">
        <v>47</v>
      </c>
      <c r="AC20" s="178" t="s">
        <v>48</v>
      </c>
      <c r="AD20" s="178" t="s">
        <v>39</v>
      </c>
      <c r="AE20" s="178" t="s">
        <v>11</v>
      </c>
      <c r="AF20" s="178" t="s">
        <v>13</v>
      </c>
      <c r="AG20" s="180"/>
      <c r="AH20" s="178" t="s">
        <v>21</v>
      </c>
      <c r="AI20" s="178" t="s">
        <v>22</v>
      </c>
      <c r="AJ20" s="178" t="s">
        <v>23</v>
      </c>
      <c r="AK20" s="178" t="s">
        <v>40</v>
      </c>
      <c r="AL20" s="178" t="s">
        <v>24</v>
      </c>
      <c r="AM20" s="178" t="s">
        <v>25</v>
      </c>
      <c r="AN20" s="159" t="s">
        <v>26</v>
      </c>
      <c r="AO20" s="159" t="s">
        <v>27</v>
      </c>
      <c r="AP20" s="159" t="s">
        <v>28</v>
      </c>
      <c r="AQ20" s="159" t="s">
        <v>29</v>
      </c>
      <c r="AR20" s="159" t="s">
        <v>30</v>
      </c>
      <c r="AS20" s="159" t="s">
        <v>31</v>
      </c>
      <c r="AT20" s="159" t="s">
        <v>32</v>
      </c>
      <c r="AU20" s="159" t="s">
        <v>216</v>
      </c>
      <c r="AV20" s="181"/>
      <c r="AW20" s="135">
        <v>-6200</v>
      </c>
      <c r="AX20" s="135">
        <f t="shared" si="1"/>
        <v>1.383164147543674</v>
      </c>
      <c r="AY20" s="135">
        <f t="shared" si="2"/>
        <v>1.1477298650984038</v>
      </c>
      <c r="AZ20" s="135">
        <f t="shared" si="3"/>
        <v>0.23543428244527018</v>
      </c>
      <c r="BA20" s="135">
        <f t="shared" si="4"/>
        <v>0.70807441769101742</v>
      </c>
      <c r="BB20" s="135">
        <f t="shared" si="5"/>
        <v>0.99961577349386133</v>
      </c>
      <c r="BC20" s="135">
        <f t="shared" si="6"/>
        <v>-3.0160388634490047</v>
      </c>
      <c r="BD20" s="135">
        <f t="shared" si="7"/>
        <v>-15.908496389195264</v>
      </c>
      <c r="BE20" s="135">
        <f t="shared" si="11"/>
        <v>3.3114306556824875</v>
      </c>
      <c r="BF20" s="135">
        <f t="shared" si="11"/>
        <v>3.3114686819605241</v>
      </c>
      <c r="BG20" s="135">
        <f t="shared" si="11"/>
        <v>3.3113375611958267</v>
      </c>
      <c r="BH20" s="135">
        <f t="shared" si="11"/>
        <v>3.311789699279061</v>
      </c>
      <c r="BI20" s="135">
        <f t="shared" si="11"/>
        <v>3.3102307586907878</v>
      </c>
      <c r="BJ20" s="135">
        <f t="shared" si="11"/>
        <v>3.3156076486692583</v>
      </c>
      <c r="BK20" s="135">
        <f t="shared" si="11"/>
        <v>3.2970828245190327</v>
      </c>
      <c r="BL20" s="135">
        <f t="shared" si="9"/>
        <v>3.3611752079384436</v>
      </c>
    </row>
    <row r="21" spans="1:64" s="135" customFormat="1" ht="12.95" customHeight="1" x14ac:dyDescent="0.2">
      <c r="A21" s="182" t="s">
        <v>270</v>
      </c>
      <c r="B21" s="183" t="s">
        <v>159</v>
      </c>
      <c r="C21" s="182">
        <v>11343.605</v>
      </c>
      <c r="D21" s="182" t="s">
        <v>264</v>
      </c>
      <c r="E21" s="135">
        <f t="shared" ref="E21:E84" si="12">+(C21-C$7)/C$8</f>
        <v>-6674.6812067577885</v>
      </c>
      <c r="F21" s="184">
        <f t="shared" ref="F21:F52" si="13">ROUND(2*E21,0)/2-0.5</f>
        <v>-6675</v>
      </c>
      <c r="G21" s="125">
        <f t="shared" ref="G21:G26" si="14">+C21-(C$7+F21*C$8)</f>
        <v>1.4578842499940947</v>
      </c>
      <c r="H21" s="135">
        <f t="shared" ref="H21:H26" si="15">G21</f>
        <v>1.4578842499940947</v>
      </c>
      <c r="Q21" s="185" t="s">
        <v>1257</v>
      </c>
      <c r="R21" s="186"/>
      <c r="S21" s="124">
        <f t="shared" ref="S21:S26" si="16">S$15</f>
        <v>0.2</v>
      </c>
      <c r="T21" s="186"/>
      <c r="W21" s="135">
        <f>W20+200</f>
        <v>2800</v>
      </c>
      <c r="X21" s="135">
        <f t="shared" si="0"/>
        <v>-0.11950053031611181</v>
      </c>
      <c r="Z21" s="135">
        <f t="shared" ref="Z21:Z84" si="17">F21</f>
        <v>-6675</v>
      </c>
      <c r="AA21" s="135">
        <f t="shared" ref="AA21:AA84" si="18">AB$3+AB$4*Z21+AB$5*Z21^2+AH21</f>
        <v>1.4859758874459783</v>
      </c>
      <c r="AB21" s="135">
        <f t="shared" ref="AB21:AB26" si="19">IF(S21&lt;&gt;0,G21-AH21, -9999)</f>
        <v>1.2299767846826446</v>
      </c>
      <c r="AC21" s="135">
        <f t="shared" ref="AC21:AC26" si="20">+G21-P21</f>
        <v>1.4578842499940947</v>
      </c>
      <c r="AD21" s="135">
        <f t="shared" ref="AD21:AD26" si="21">IF(S21&lt;&gt;0,G21-AA21, -9999)</f>
        <v>-2.8091637451883589E-2</v>
      </c>
      <c r="AE21" s="135">
        <f t="shared" ref="AE21:AE26" si="22">+(G21-AA21)^2*S21</f>
        <v>1.5782801894561376E-4</v>
      </c>
      <c r="AF21" s="135">
        <f t="shared" ref="AF21:AF26" si="23">IF(S21&lt;&gt;0,G21-P21, -9999)</f>
        <v>1.4578842499940947</v>
      </c>
      <c r="AG21" s="124"/>
      <c r="AH21" s="135">
        <f t="shared" ref="AH21:AH84" si="24">$AB$6*($AB$11/AI21*AJ21+$AB$12)</f>
        <v>0.22790746531145006</v>
      </c>
      <c r="AI21" s="135">
        <f t="shared" ref="AI21:AI84" si="25">1+$AB$7*COS(AL21)</f>
        <v>0.70669425772662842</v>
      </c>
      <c r="AJ21" s="135">
        <f t="shared" ref="AJ21:AJ84" si="26">SIN(AL21+RADIANS($AB$9))</f>
        <v>0.97296457108920675</v>
      </c>
      <c r="AK21" s="135">
        <f t="shared" ref="AK21:AK84" si="27">$AB$7*SIN(AL21)</f>
        <v>2.345054416341915E-2</v>
      </c>
      <c r="AL21" s="135">
        <f t="shared" ref="AL21:AL84" si="28">2*ATAN(AM21)</f>
        <v>3.0618098090600725</v>
      </c>
      <c r="AM21" s="135">
        <f t="shared" ref="AM21:AM84" si="29">SQRT((1+$AB$7)/(1-$AB$7))*TAN(AN21/2)</f>
        <v>25.054747239268107</v>
      </c>
      <c r="AN21" s="135">
        <f t="shared" ref="AN21:AT30" si="30">$AU21+$AB$7*SIN(AO21)</f>
        <v>3.033599231423842</v>
      </c>
      <c r="AO21" s="135">
        <f t="shared" si="30"/>
        <v>3.0335735829752708</v>
      </c>
      <c r="AP21" s="135">
        <f t="shared" si="30"/>
        <v>3.0336612615409893</v>
      </c>
      <c r="AQ21" s="135">
        <f t="shared" si="30"/>
        <v>3.0333615311581772</v>
      </c>
      <c r="AR21" s="135">
        <f t="shared" si="30"/>
        <v>3.0343861234101586</v>
      </c>
      <c r="AS21" s="135">
        <f t="shared" si="30"/>
        <v>3.0308832043515892</v>
      </c>
      <c r="AT21" s="135">
        <f t="shared" si="30"/>
        <v>3.0428537598807686</v>
      </c>
      <c r="AU21" s="135">
        <f t="shared" ref="AU21:AU84" si="31">RADIANS($AB$9)+$AB$18*(F21-AB$15)</f>
        <v>3.0018772882199434</v>
      </c>
      <c r="AW21" s="135">
        <v>-6100</v>
      </c>
      <c r="AX21" s="135">
        <f t="shared" si="1"/>
        <v>1.3595069219570799</v>
      </c>
      <c r="AY21" s="135">
        <f t="shared" si="2"/>
        <v>1.1247994769431287</v>
      </c>
      <c r="AZ21" s="135">
        <f t="shared" si="3"/>
        <v>0.23470744501395116</v>
      </c>
      <c r="BA21" s="135">
        <f t="shared" si="4"/>
        <v>0.70995537664768815</v>
      </c>
      <c r="BB21" s="135">
        <f t="shared" si="5"/>
        <v>0.99987472968249202</v>
      </c>
      <c r="BC21" s="135">
        <f t="shared" si="6"/>
        <v>-2.9724883500356376</v>
      </c>
      <c r="BD21" s="135">
        <f t="shared" si="7"/>
        <v>-11.798822624574974</v>
      </c>
      <c r="BE21" s="135">
        <f t="shared" si="11"/>
        <v>3.3701392985163467</v>
      </c>
      <c r="BF21" s="135">
        <f t="shared" si="11"/>
        <v>3.3701864968388668</v>
      </c>
      <c r="BG21" s="135">
        <f t="shared" si="11"/>
        <v>3.3700218090924512</v>
      </c>
      <c r="BH21" s="135">
        <f t="shared" si="11"/>
        <v>3.3705964767161545</v>
      </c>
      <c r="BI21" s="135">
        <f t="shared" si="11"/>
        <v>3.3685915428226703</v>
      </c>
      <c r="BJ21" s="135">
        <f t="shared" si="11"/>
        <v>3.3755905632087551</v>
      </c>
      <c r="BK21" s="135">
        <f t="shared" si="11"/>
        <v>3.3512059600936137</v>
      </c>
      <c r="BL21" s="135">
        <f t="shared" si="9"/>
        <v>3.4368168752476018</v>
      </c>
    </row>
    <row r="22" spans="1:64" s="135" customFormat="1" ht="12.95" customHeight="1" x14ac:dyDescent="0.2">
      <c r="A22" s="135" t="s">
        <v>77</v>
      </c>
      <c r="B22" s="124"/>
      <c r="C22" s="125">
        <v>13081.322</v>
      </c>
      <c r="D22" s="125" t="s">
        <v>63</v>
      </c>
      <c r="E22" s="135">
        <f t="shared" si="12"/>
        <v>-6294.6973798675681</v>
      </c>
      <c r="F22" s="184">
        <f t="shared" si="13"/>
        <v>-6295</v>
      </c>
      <c r="G22" s="125">
        <f t="shared" si="14"/>
        <v>1.3839224499970442</v>
      </c>
      <c r="H22" s="135">
        <f t="shared" si="15"/>
        <v>1.3839224499970442</v>
      </c>
      <c r="Q22" s="185" t="s">
        <v>1258</v>
      </c>
      <c r="R22" s="187"/>
      <c r="S22" s="124">
        <f t="shared" si="16"/>
        <v>0.2</v>
      </c>
      <c r="T22" s="187"/>
      <c r="V22" s="135" t="s">
        <v>78</v>
      </c>
      <c r="W22" s="135">
        <f t="shared" ref="W22:W41" si="32">W21+200</f>
        <v>3000</v>
      </c>
      <c r="X22" s="135">
        <f t="shared" si="0"/>
        <v>-0.14026728183375944</v>
      </c>
      <c r="Z22" s="135">
        <f t="shared" si="17"/>
        <v>-6295</v>
      </c>
      <c r="AA22" s="135">
        <f t="shared" si="18"/>
        <v>1.4049843165683704</v>
      </c>
      <c r="AB22" s="135">
        <f t="shared" si="19"/>
        <v>1.1485481269591873</v>
      </c>
      <c r="AC22" s="135">
        <f t="shared" si="20"/>
        <v>1.3839224499970442</v>
      </c>
      <c r="AD22" s="135">
        <f t="shared" si="21"/>
        <v>-2.1061866571326249E-2</v>
      </c>
      <c r="AE22" s="135">
        <f t="shared" si="22"/>
        <v>8.8720444693670035E-5</v>
      </c>
      <c r="AF22" s="135">
        <f t="shared" si="23"/>
        <v>1.3839224499970442</v>
      </c>
      <c r="AG22" s="124"/>
      <c r="AH22" s="135">
        <f t="shared" si="24"/>
        <v>0.2353743230378568</v>
      </c>
      <c r="AI22" s="135">
        <f t="shared" si="25"/>
        <v>0.70680477356265525</v>
      </c>
      <c r="AJ22" s="135">
        <f t="shared" si="26"/>
        <v>0.99762655258433008</v>
      </c>
      <c r="AK22" s="135">
        <f t="shared" si="27"/>
        <v>-2.47940651456784E-2</v>
      </c>
      <c r="AL22" s="135">
        <f t="shared" si="28"/>
        <v>-3.0572283379154181</v>
      </c>
      <c r="AM22" s="135">
        <f t="shared" si="29"/>
        <v>-23.692643273711859</v>
      </c>
      <c r="AN22" s="135">
        <f t="shared" si="30"/>
        <v>3.2557815626351219</v>
      </c>
      <c r="AO22" s="135">
        <f t="shared" si="30"/>
        <v>3.2558085549956339</v>
      </c>
      <c r="AP22" s="135">
        <f t="shared" si="30"/>
        <v>3.2557162185295052</v>
      </c>
      <c r="AQ22" s="135">
        <f t="shared" si="30"/>
        <v>3.2560320905827047</v>
      </c>
      <c r="AR22" s="135">
        <f t="shared" si="30"/>
        <v>3.2549515771991433</v>
      </c>
      <c r="AS22" s="135">
        <f t="shared" si="30"/>
        <v>3.2586482812856676</v>
      </c>
      <c r="AT22" s="135">
        <f t="shared" si="30"/>
        <v>3.2460072788700045</v>
      </c>
      <c r="AU22" s="135">
        <f t="shared" si="31"/>
        <v>3.2893156239947436</v>
      </c>
      <c r="AW22" s="135">
        <v>-6000</v>
      </c>
      <c r="AX22" s="135">
        <f t="shared" si="1"/>
        <v>1.3351389418981945</v>
      </c>
      <c r="AY22" s="135">
        <f t="shared" si="2"/>
        <v>1.1019730128737899</v>
      </c>
      <c r="AZ22" s="135">
        <f t="shared" si="3"/>
        <v>0.2331659290244045</v>
      </c>
      <c r="BA22" s="135">
        <f t="shared" si="4"/>
        <v>0.71240293825770562</v>
      </c>
      <c r="BB22" s="135">
        <f t="shared" si="5"/>
        <v>0.99822170893377782</v>
      </c>
      <c r="BC22" s="135">
        <f t="shared" si="6"/>
        <v>-2.9286710626245482</v>
      </c>
      <c r="BD22" s="135">
        <f t="shared" si="7"/>
        <v>-9.3576153625423739</v>
      </c>
      <c r="BE22" s="135">
        <f t="shared" si="11"/>
        <v>3.4290278418774514</v>
      </c>
      <c r="BF22" s="135">
        <f t="shared" si="11"/>
        <v>3.4290812356008149</v>
      </c>
      <c r="BG22" s="135">
        <f t="shared" si="11"/>
        <v>3.4288920126635833</v>
      </c>
      <c r="BH22" s="135">
        <f t="shared" si="11"/>
        <v>3.4295626508400963</v>
      </c>
      <c r="BI22" s="135">
        <f t="shared" si="11"/>
        <v>3.4271863935575504</v>
      </c>
      <c r="BJ22" s="135">
        <f t="shared" si="11"/>
        <v>3.4356137138370575</v>
      </c>
      <c r="BK22" s="135">
        <f t="shared" si="11"/>
        <v>3.40581869886182</v>
      </c>
      <c r="BL22" s="135">
        <f t="shared" si="9"/>
        <v>3.5124585425567596</v>
      </c>
    </row>
    <row r="23" spans="1:64" s="135" customFormat="1" ht="12.95" customHeight="1" x14ac:dyDescent="0.2">
      <c r="A23" s="182" t="s">
        <v>281</v>
      </c>
      <c r="B23" s="183" t="s">
        <v>159</v>
      </c>
      <c r="C23" s="182">
        <v>13456.324000000001</v>
      </c>
      <c r="D23" s="182" t="s">
        <v>264</v>
      </c>
      <c r="E23" s="135">
        <f t="shared" si="12"/>
        <v>-6212.696285873847</v>
      </c>
      <c r="F23" s="184">
        <f t="shared" si="13"/>
        <v>-6213</v>
      </c>
      <c r="G23" s="125">
        <f t="shared" si="14"/>
        <v>1.3889254299974709</v>
      </c>
      <c r="H23" s="135">
        <f t="shared" si="15"/>
        <v>1.3889254299974709</v>
      </c>
      <c r="Q23" s="185" t="s">
        <v>1259</v>
      </c>
      <c r="R23" s="186"/>
      <c r="S23" s="124">
        <f t="shared" si="16"/>
        <v>0.2</v>
      </c>
      <c r="T23" s="186"/>
      <c r="W23" s="135">
        <f t="shared" si="32"/>
        <v>3200</v>
      </c>
      <c r="X23" s="135">
        <f t="shared" si="0"/>
        <v>-0.16284423715514368</v>
      </c>
      <c r="Z23" s="135">
        <f t="shared" si="17"/>
        <v>-6213</v>
      </c>
      <c r="AA23" s="135">
        <f t="shared" si="18"/>
        <v>1.3861876165832743</v>
      </c>
      <c r="AB23" s="135">
        <f t="shared" si="19"/>
        <v>1.1534562621968982</v>
      </c>
      <c r="AC23" s="135">
        <f t="shared" si="20"/>
        <v>1.3889254299974709</v>
      </c>
      <c r="AD23" s="135">
        <f t="shared" si="21"/>
        <v>2.7378134141966548E-3</v>
      </c>
      <c r="AE23" s="135">
        <f t="shared" si="22"/>
        <v>1.499124458191029E-6</v>
      </c>
      <c r="AF23" s="135">
        <f t="shared" si="23"/>
        <v>1.3889254299974709</v>
      </c>
      <c r="AG23" s="124"/>
      <c r="AH23" s="135">
        <f t="shared" si="24"/>
        <v>0.23546916780057267</v>
      </c>
      <c r="AI23" s="135">
        <f t="shared" si="25"/>
        <v>0.70787105123993821</v>
      </c>
      <c r="AJ23" s="135">
        <f t="shared" si="26"/>
        <v>0.99944335658223016</v>
      </c>
      <c r="AK23" s="135">
        <f t="shared" si="27"/>
        <v>-3.5197496621708027E-2</v>
      </c>
      <c r="AL23" s="135">
        <f t="shared" si="28"/>
        <v>-3.0216844919026782</v>
      </c>
      <c r="AM23" s="135">
        <f t="shared" si="29"/>
        <v>-16.659442273028187</v>
      </c>
      <c r="AN23" s="135">
        <f t="shared" si="30"/>
        <v>3.3038093052859137</v>
      </c>
      <c r="AO23" s="135">
        <f t="shared" si="30"/>
        <v>3.3038459427998621</v>
      </c>
      <c r="AP23" s="135">
        <f t="shared" si="30"/>
        <v>3.3037197719066089</v>
      </c>
      <c r="AQ23" s="135">
        <f t="shared" si="30"/>
        <v>3.3041542854553829</v>
      </c>
      <c r="AR23" s="135">
        <f t="shared" si="30"/>
        <v>3.3026580160150454</v>
      </c>
      <c r="AS23" s="135">
        <f t="shared" si="30"/>
        <v>3.3078120482787563</v>
      </c>
      <c r="AT23" s="135">
        <f t="shared" si="30"/>
        <v>3.2900763873636141</v>
      </c>
      <c r="AU23" s="135">
        <f t="shared" si="31"/>
        <v>3.3513417911882533</v>
      </c>
      <c r="AW23" s="135">
        <v>-5900</v>
      </c>
      <c r="AX23" s="135">
        <f t="shared" si="1"/>
        <v>1.3100559069246733</v>
      </c>
      <c r="AY23" s="135">
        <f t="shared" si="2"/>
        <v>1.0792504728903878</v>
      </c>
      <c r="AZ23" s="135">
        <f t="shared" si="3"/>
        <v>0.23080543403428552</v>
      </c>
      <c r="BA23" s="135">
        <f t="shared" si="4"/>
        <v>0.71542787933390228</v>
      </c>
      <c r="BB23" s="135">
        <f t="shared" si="5"/>
        <v>0.99461745585312344</v>
      </c>
      <c r="BC23" s="135">
        <f t="shared" si="6"/>
        <v>-2.884515452009198</v>
      </c>
      <c r="BD23" s="135">
        <f t="shared" si="7"/>
        <v>-7.7368706942731356</v>
      </c>
      <c r="BE23" s="135">
        <f t="shared" si="11"/>
        <v>3.488143667794199</v>
      </c>
      <c r="BF23" s="135">
        <f t="shared" si="11"/>
        <v>3.4882000744723292</v>
      </c>
      <c r="BG23" s="135">
        <f t="shared" si="11"/>
        <v>3.4879962588993592</v>
      </c>
      <c r="BH23" s="135">
        <f t="shared" si="11"/>
        <v>3.4887327813643556</v>
      </c>
      <c r="BI23" s="135">
        <f t="shared" si="11"/>
        <v>3.4860721543890256</v>
      </c>
      <c r="BJ23" s="135">
        <f t="shared" si="11"/>
        <v>3.4956956143896014</v>
      </c>
      <c r="BK23" s="135">
        <f t="shared" si="11"/>
        <v>3.4610413038830257</v>
      </c>
      <c r="BL23" s="135">
        <f t="shared" si="9"/>
        <v>3.5881002098659174</v>
      </c>
    </row>
    <row r="24" spans="1:64" s="135" customFormat="1" ht="12.95" customHeight="1" x14ac:dyDescent="0.2">
      <c r="A24" s="182" t="s">
        <v>270</v>
      </c>
      <c r="B24" s="183" t="s">
        <v>159</v>
      </c>
      <c r="C24" s="182">
        <v>13643.812</v>
      </c>
      <c r="D24" s="182" t="s">
        <v>264</v>
      </c>
      <c r="E24" s="135">
        <f t="shared" si="12"/>
        <v>-6171.6985815664184</v>
      </c>
      <c r="F24" s="184">
        <f t="shared" si="13"/>
        <v>-6172</v>
      </c>
      <c r="G24" s="125">
        <f t="shared" si="14"/>
        <v>1.3784269199950359</v>
      </c>
      <c r="H24" s="135">
        <f t="shared" si="15"/>
        <v>1.3784269199950359</v>
      </c>
      <c r="Q24" s="185" t="s">
        <v>1260</v>
      </c>
      <c r="R24" s="186"/>
      <c r="S24" s="124">
        <f t="shared" si="16"/>
        <v>0.2</v>
      </c>
      <c r="T24" s="186"/>
      <c r="W24" s="135">
        <f t="shared" si="32"/>
        <v>3400</v>
      </c>
      <c r="X24" s="135">
        <f t="shared" si="0"/>
        <v>-0.18723139628026461</v>
      </c>
      <c r="Z24" s="135">
        <f t="shared" si="17"/>
        <v>-6172</v>
      </c>
      <c r="AA24" s="135">
        <f t="shared" si="18"/>
        <v>1.3766115098161176</v>
      </c>
      <c r="AB24" s="135">
        <f t="shared" si="19"/>
        <v>1.1431142910459826</v>
      </c>
      <c r="AC24" s="135">
        <f t="shared" si="20"/>
        <v>1.3784269199950359</v>
      </c>
      <c r="AD24" s="135">
        <f t="shared" si="21"/>
        <v>1.8154101789182864E-3</v>
      </c>
      <c r="AE24" s="135">
        <f t="shared" si="22"/>
        <v>6.5914282354402489E-7</v>
      </c>
      <c r="AF24" s="135">
        <f t="shared" si="23"/>
        <v>1.3784269199950359</v>
      </c>
      <c r="AG24" s="124"/>
      <c r="AH24" s="135">
        <f t="shared" si="24"/>
        <v>0.23531262894905317</v>
      </c>
      <c r="AI24" s="135">
        <f t="shared" si="25"/>
        <v>0.70854449582046419</v>
      </c>
      <c r="AJ24" s="135">
        <f t="shared" si="26"/>
        <v>0.99987909249994333</v>
      </c>
      <c r="AK24" s="135">
        <f t="shared" si="27"/>
        <v>-4.039647949446263E-2</v>
      </c>
      <c r="AL24" s="135">
        <f t="shared" si="28"/>
        <v>-3.0038675493370519</v>
      </c>
      <c r="AM24" s="135">
        <f t="shared" si="29"/>
        <v>-14.498719340733853</v>
      </c>
      <c r="AN24" s="135">
        <f t="shared" si="30"/>
        <v>3.3278536500434157</v>
      </c>
      <c r="AO24" s="135">
        <f t="shared" si="30"/>
        <v>3.3278945214926789</v>
      </c>
      <c r="AP24" s="135">
        <f t="shared" si="30"/>
        <v>3.3277531731085181</v>
      </c>
      <c r="AQ24" s="135">
        <f t="shared" si="30"/>
        <v>3.3282420234096111</v>
      </c>
      <c r="AR24" s="135">
        <f t="shared" si="30"/>
        <v>3.3265515363756144</v>
      </c>
      <c r="AS24" s="135">
        <f t="shared" si="30"/>
        <v>3.33239969368949</v>
      </c>
      <c r="AT24" s="135">
        <f t="shared" si="30"/>
        <v>3.312195017784346</v>
      </c>
      <c r="AU24" s="135">
        <f t="shared" si="31"/>
        <v>3.3823548747850078</v>
      </c>
      <c r="AW24" s="135">
        <v>-5800</v>
      </c>
      <c r="AX24" s="135">
        <f t="shared" si="1"/>
        <v>1.2842538041973117</v>
      </c>
      <c r="AY24" s="135">
        <f t="shared" si="2"/>
        <v>1.0566318569929218</v>
      </c>
      <c r="AZ24" s="135">
        <f t="shared" si="3"/>
        <v>0.22762194720438991</v>
      </c>
      <c r="BA24" s="135">
        <f t="shared" si="4"/>
        <v>0.71904356878427778</v>
      </c>
      <c r="BB24" s="135">
        <f t="shared" si="5"/>
        <v>0.9890134550134575</v>
      </c>
      <c r="BC24" s="135">
        <f t="shared" si="6"/>
        <v>-2.8399477115866079</v>
      </c>
      <c r="BD24" s="135">
        <f t="shared" si="7"/>
        <v>-6.5799611760576795</v>
      </c>
      <c r="BE24" s="135">
        <f t="shared" si="11"/>
        <v>3.5475350810722239</v>
      </c>
      <c r="BF24" s="135">
        <f t="shared" si="11"/>
        <v>3.5475913969713311</v>
      </c>
      <c r="BG24" s="135">
        <f t="shared" si="11"/>
        <v>3.5473830776064093</v>
      </c>
      <c r="BH24" s="135">
        <f t="shared" si="11"/>
        <v>3.5481537694718197</v>
      </c>
      <c r="BI24" s="135">
        <f t="shared" si="11"/>
        <v>3.5453038136222053</v>
      </c>
      <c r="BJ24" s="135">
        <f t="shared" si="11"/>
        <v>3.5558602869957401</v>
      </c>
      <c r="BK24" s="135">
        <f t="shared" si="11"/>
        <v>3.5169905504316112</v>
      </c>
      <c r="BL24" s="135">
        <f t="shared" si="9"/>
        <v>3.6637418771750756</v>
      </c>
    </row>
    <row r="25" spans="1:64" s="135" customFormat="1" ht="12.95" customHeight="1" x14ac:dyDescent="0.2">
      <c r="A25" s="182" t="s">
        <v>270</v>
      </c>
      <c r="B25" s="183" t="s">
        <v>159</v>
      </c>
      <c r="C25" s="182">
        <v>13730.728999999999</v>
      </c>
      <c r="D25" s="182" t="s">
        <v>264</v>
      </c>
      <c r="E25" s="135">
        <f t="shared" si="12"/>
        <v>-6152.692578700694</v>
      </c>
      <c r="F25" s="184">
        <f t="shared" si="13"/>
        <v>-6153</v>
      </c>
      <c r="G25" s="125">
        <f t="shared" si="14"/>
        <v>1.4058788299953449</v>
      </c>
      <c r="H25" s="135">
        <f t="shared" si="15"/>
        <v>1.4058788299953449</v>
      </c>
      <c r="Q25" s="185" t="s">
        <v>1261</v>
      </c>
      <c r="R25" s="186"/>
      <c r="S25" s="124">
        <f t="shared" si="16"/>
        <v>0.2</v>
      </c>
      <c r="T25" s="186"/>
      <c r="W25" s="135">
        <f t="shared" si="32"/>
        <v>3600</v>
      </c>
      <c r="X25" s="135">
        <f t="shared" si="0"/>
        <v>-0.21342875920912213</v>
      </c>
      <c r="Z25" s="135">
        <f t="shared" si="17"/>
        <v>-6153</v>
      </c>
      <c r="AA25" s="135">
        <f t="shared" si="18"/>
        <v>1.3721334924622055</v>
      </c>
      <c r="AB25" s="135">
        <f t="shared" si="19"/>
        <v>1.1706849764536604</v>
      </c>
      <c r="AC25" s="135">
        <f t="shared" si="20"/>
        <v>1.4058788299953449</v>
      </c>
      <c r="AD25" s="135">
        <f t="shared" si="21"/>
        <v>3.3745337533139352E-2</v>
      </c>
      <c r="AE25" s="135">
        <f t="shared" si="22"/>
        <v>2.2774956104510072E-4</v>
      </c>
      <c r="AF25" s="135">
        <f t="shared" si="23"/>
        <v>1.4058788299953449</v>
      </c>
      <c r="AG25" s="124"/>
      <c r="AH25" s="135">
        <f t="shared" si="24"/>
        <v>0.23519385354168443</v>
      </c>
      <c r="AI25" s="135">
        <f t="shared" si="25"/>
        <v>0.70888848061668197</v>
      </c>
      <c r="AJ25" s="135">
        <f t="shared" si="26"/>
        <v>0.99997348715999179</v>
      </c>
      <c r="AK25" s="135">
        <f t="shared" si="27"/>
        <v>-4.2805020201257316E-2</v>
      </c>
      <c r="AL25" s="135">
        <f t="shared" si="28"/>
        <v>-2.9955988802002036</v>
      </c>
      <c r="AM25" s="135">
        <f t="shared" si="29"/>
        <v>-13.674873437637416</v>
      </c>
      <c r="AN25" s="135">
        <f t="shared" si="30"/>
        <v>3.339004289988142</v>
      </c>
      <c r="AO25" s="135">
        <f t="shared" si="30"/>
        <v>3.3390469733624215</v>
      </c>
      <c r="AP25" s="135">
        <f t="shared" si="30"/>
        <v>3.3388990387318098</v>
      </c>
      <c r="AQ25" s="135">
        <f t="shared" si="30"/>
        <v>3.3394117782754011</v>
      </c>
      <c r="AR25" s="135">
        <f t="shared" si="30"/>
        <v>3.3376348538166312</v>
      </c>
      <c r="AS25" s="135">
        <f t="shared" si="30"/>
        <v>3.3437955920945344</v>
      </c>
      <c r="AT25" s="135">
        <f t="shared" si="30"/>
        <v>3.3224674780711783</v>
      </c>
      <c r="AU25" s="135">
        <f t="shared" si="31"/>
        <v>3.396726791573748</v>
      </c>
      <c r="AW25" s="135">
        <v>-5700</v>
      </c>
      <c r="AX25" s="135">
        <f t="shared" si="1"/>
        <v>1.2577289618344447</v>
      </c>
      <c r="AY25" s="135">
        <f t="shared" si="2"/>
        <v>1.0341171651813921</v>
      </c>
      <c r="AZ25" s="135">
        <f t="shared" si="3"/>
        <v>0.22361179665305272</v>
      </c>
      <c r="BA25" s="135">
        <f t="shared" si="4"/>
        <v>0.72326605664600185</v>
      </c>
      <c r="BB25" s="135">
        <f t="shared" si="5"/>
        <v>0.98135149037477554</v>
      </c>
      <c r="BC25" s="135">
        <f t="shared" si="6"/>
        <v>-2.7948912388021614</v>
      </c>
      <c r="BD25" s="135">
        <f t="shared" si="7"/>
        <v>-5.7107528855627328</v>
      </c>
      <c r="BE25" s="135">
        <f t="shared" si="11"/>
        <v>3.6072515376957774</v>
      </c>
      <c r="BF25" s="135">
        <f t="shared" si="11"/>
        <v>3.6073049985166188</v>
      </c>
      <c r="BG25" s="135">
        <f t="shared" si="11"/>
        <v>3.6071016627819779</v>
      </c>
      <c r="BH25" s="135">
        <f t="shared" si="11"/>
        <v>3.6078751515925735</v>
      </c>
      <c r="BI25" s="135">
        <f t="shared" si="11"/>
        <v>3.6049344009850639</v>
      </c>
      <c r="BJ25" s="135">
        <f t="shared" si="11"/>
        <v>3.6161382923199237</v>
      </c>
      <c r="BK25" s="135">
        <f t="shared" si="11"/>
        <v>3.5737790581668469</v>
      </c>
      <c r="BL25" s="135">
        <f t="shared" si="9"/>
        <v>3.7393835444842334</v>
      </c>
    </row>
    <row r="26" spans="1:64" s="135" customFormat="1" ht="12.95" customHeight="1" x14ac:dyDescent="0.2">
      <c r="A26" s="182" t="s">
        <v>270</v>
      </c>
      <c r="B26" s="183" t="s">
        <v>159</v>
      </c>
      <c r="C26" s="182">
        <v>13826.68</v>
      </c>
      <c r="D26" s="182" t="s">
        <v>264</v>
      </c>
      <c r="E26" s="135">
        <f t="shared" si="12"/>
        <v>-6131.7111253490011</v>
      </c>
      <c r="F26" s="184">
        <f t="shared" si="13"/>
        <v>-6132</v>
      </c>
      <c r="G26" s="125">
        <f t="shared" si="14"/>
        <v>1.3210625199972128</v>
      </c>
      <c r="H26" s="135">
        <f t="shared" si="15"/>
        <v>1.3210625199972128</v>
      </c>
      <c r="Q26" s="185" t="s">
        <v>1262</v>
      </c>
      <c r="R26" s="186"/>
      <c r="S26" s="124">
        <f t="shared" si="16"/>
        <v>0.2</v>
      </c>
      <c r="T26" s="186"/>
      <c r="W26" s="135">
        <f t="shared" si="32"/>
        <v>3800</v>
      </c>
      <c r="X26" s="135">
        <f t="shared" si="0"/>
        <v>-0.24143632594171627</v>
      </c>
      <c r="Z26" s="135">
        <f t="shared" si="17"/>
        <v>-6132</v>
      </c>
      <c r="AA26" s="135">
        <f t="shared" si="18"/>
        <v>1.3671543511616675</v>
      </c>
      <c r="AB26" s="135">
        <f t="shared" si="19"/>
        <v>1.086034063047812</v>
      </c>
      <c r="AC26" s="135">
        <f t="shared" si="20"/>
        <v>1.3210625199972128</v>
      </c>
      <c r="AD26" s="135">
        <f t="shared" si="21"/>
        <v>-4.60918311644547E-2</v>
      </c>
      <c r="AE26" s="135">
        <f t="shared" si="22"/>
        <v>4.2489138001851952E-4</v>
      </c>
      <c r="AF26" s="135">
        <f t="shared" si="23"/>
        <v>1.3210625199972128</v>
      </c>
      <c r="AG26" s="124"/>
      <c r="AH26" s="135">
        <f t="shared" si="24"/>
        <v>0.2350284569494008</v>
      </c>
      <c r="AI26" s="135">
        <f t="shared" si="25"/>
        <v>0.70929226877015572</v>
      </c>
      <c r="AJ26" s="135">
        <f t="shared" si="26"/>
        <v>0.9999982574857833</v>
      </c>
      <c r="AK26" s="135">
        <f t="shared" si="27"/>
        <v>-4.5466487386762365E-2</v>
      </c>
      <c r="AL26" s="135">
        <f t="shared" si="28"/>
        <v>-2.9864501673682566</v>
      </c>
      <c r="AM26" s="135">
        <f t="shared" si="29"/>
        <v>-12.865507744601809</v>
      </c>
      <c r="AN26" s="135">
        <f t="shared" si="30"/>
        <v>3.3513352062767758</v>
      </c>
      <c r="AO26" s="135">
        <f t="shared" si="30"/>
        <v>3.3513797756296566</v>
      </c>
      <c r="AP26" s="135">
        <f t="shared" si="30"/>
        <v>3.3512249108531811</v>
      </c>
      <c r="AQ26" s="135">
        <f t="shared" si="30"/>
        <v>3.3517630402264507</v>
      </c>
      <c r="AR26" s="135">
        <f t="shared" si="30"/>
        <v>3.3498933945570082</v>
      </c>
      <c r="AS26" s="135">
        <f t="shared" si="30"/>
        <v>3.3563924058859707</v>
      </c>
      <c r="AT26" s="135">
        <f t="shared" si="30"/>
        <v>3.333839129366837</v>
      </c>
      <c r="AU26" s="135">
        <f t="shared" si="31"/>
        <v>3.4126115417086709</v>
      </c>
      <c r="AW26" s="135">
        <v>-5600</v>
      </c>
      <c r="AX26" s="135">
        <f t="shared" si="1"/>
        <v>1.2304781180653734</v>
      </c>
      <c r="AY26" s="135">
        <f t="shared" si="2"/>
        <v>1.0117063974557987</v>
      </c>
      <c r="AZ26" s="135">
        <f t="shared" si="3"/>
        <v>0.21877172060957475</v>
      </c>
      <c r="BA26" s="135">
        <f t="shared" si="4"/>
        <v>0.7281141791060719</v>
      </c>
      <c r="BB26" s="135">
        <f t="shared" si="5"/>
        <v>0.97156313266834138</v>
      </c>
      <c r="BC26" s="135">
        <f t="shared" si="6"/>
        <v>-2.7492660559822162</v>
      </c>
      <c r="BD26" s="135">
        <f t="shared" si="7"/>
        <v>-5.03223742815024</v>
      </c>
      <c r="BE26" s="135">
        <f t="shared" si="11"/>
        <v>3.6673438891072156</v>
      </c>
      <c r="BF26" s="135">
        <f t="shared" si="11"/>
        <v>3.6673922788252744</v>
      </c>
      <c r="BG26" s="135">
        <f t="shared" si="11"/>
        <v>3.6672021502000169</v>
      </c>
      <c r="BH26" s="135">
        <f t="shared" si="11"/>
        <v>3.6679493076496508</v>
      </c>
      <c r="BI26" s="135">
        <f t="shared" si="11"/>
        <v>3.6650150277728129</v>
      </c>
      <c r="BJ26" s="135">
        <f t="shared" si="11"/>
        <v>3.6765676960403764</v>
      </c>
      <c r="BK26" s="135">
        <f t="shared" si="11"/>
        <v>3.6315146470684732</v>
      </c>
      <c r="BL26" s="135">
        <f t="shared" si="9"/>
        <v>3.8150252117933912</v>
      </c>
    </row>
    <row r="27" spans="1:64" s="135" customFormat="1" ht="12.95" customHeight="1" x14ac:dyDescent="0.2">
      <c r="A27" s="135" t="s">
        <v>77</v>
      </c>
      <c r="B27" s="124"/>
      <c r="C27" s="125">
        <v>14456.324000000001</v>
      </c>
      <c r="D27" s="125"/>
      <c r="E27" s="135">
        <f t="shared" si="12"/>
        <v>-5994.0278681221534</v>
      </c>
      <c r="F27" s="184">
        <f t="shared" si="13"/>
        <v>-5994.5</v>
      </c>
      <c r="G27" s="125"/>
      <c r="Q27" s="185" t="s">
        <v>1263</v>
      </c>
      <c r="R27" s="186"/>
      <c r="S27" s="124">
        <v>0</v>
      </c>
      <c r="T27" s="186"/>
      <c r="U27" s="125">
        <f>+C27-(C$7+F27*C$8)</f>
        <v>2.1591223949981213</v>
      </c>
      <c r="W27" s="135">
        <f t="shared" si="32"/>
        <v>4000</v>
      </c>
      <c r="X27" s="135">
        <f t="shared" si="0"/>
        <v>-0.27125409647804705</v>
      </c>
      <c r="Z27" s="135">
        <f t="shared" si="17"/>
        <v>-5994.5</v>
      </c>
      <c r="AA27" s="135">
        <f t="shared" si="18"/>
        <v>1.3337779954993711</v>
      </c>
      <c r="AB27" s="135">
        <f>IF(S27&lt;&gt;0,U27-AH27, -9999)</f>
        <v>-9999</v>
      </c>
      <c r="AC27" s="135">
        <f>+U27-P27</f>
        <v>2.1591223949981213</v>
      </c>
      <c r="AD27" s="135">
        <f>IF(S27&lt;&gt;0,U27-AA27, -9999)</f>
        <v>-9999</v>
      </c>
      <c r="AE27" s="135">
        <f>+(U27-AA27)^2*S27</f>
        <v>0</v>
      </c>
      <c r="AF27" s="135">
        <f>IF(S27&lt;&gt;0,U27-P27, -9999)</f>
        <v>-9999</v>
      </c>
      <c r="AG27" s="124"/>
      <c r="AH27" s="135">
        <f t="shared" si="24"/>
        <v>0.23305742305185165</v>
      </c>
      <c r="AI27" s="135">
        <f t="shared" si="25"/>
        <v>0.71255419485699312</v>
      </c>
      <c r="AJ27" s="135">
        <f t="shared" si="26"/>
        <v>0.99807458415334815</v>
      </c>
      <c r="AK27" s="135">
        <f t="shared" si="27"/>
        <v>-6.2873647721303091E-2</v>
      </c>
      <c r="AL27" s="135">
        <f t="shared" si="28"/>
        <v>-2.9262519597475256</v>
      </c>
      <c r="AM27" s="135">
        <f t="shared" si="29"/>
        <v>-9.2516903438752678</v>
      </c>
      <c r="AN27" s="135">
        <f t="shared" si="30"/>
        <v>3.4322728688459896</v>
      </c>
      <c r="AO27" s="135">
        <f t="shared" si="30"/>
        <v>3.4323265115148973</v>
      </c>
      <c r="AP27" s="135">
        <f t="shared" si="30"/>
        <v>3.4321362228334964</v>
      </c>
      <c r="AQ27" s="135">
        <f t="shared" si="30"/>
        <v>3.4328112900911192</v>
      </c>
      <c r="AR27" s="135">
        <f t="shared" si="30"/>
        <v>3.4304170392902038</v>
      </c>
      <c r="AS27" s="135">
        <f t="shared" si="30"/>
        <v>3.4389164984745149</v>
      </c>
      <c r="AT27" s="135">
        <f t="shared" si="30"/>
        <v>3.4088390092986267</v>
      </c>
      <c r="AU27" s="135">
        <f t="shared" si="31"/>
        <v>3.5166188342587632</v>
      </c>
      <c r="AW27" s="135">
        <v>-5500</v>
      </c>
      <c r="AX27" s="135">
        <f t="shared" si="1"/>
        <v>1.2024985081630086</v>
      </c>
      <c r="AY27" s="135">
        <f t="shared" si="2"/>
        <v>0.98939955381614175</v>
      </c>
      <c r="AZ27" s="135">
        <f t="shared" si="3"/>
        <v>0.2130989543468669</v>
      </c>
      <c r="BA27" s="135">
        <f t="shared" si="4"/>
        <v>0.73360967800280674</v>
      </c>
      <c r="BB27" s="135">
        <f t="shared" si="5"/>
        <v>0.95956915470573645</v>
      </c>
      <c r="BC27" s="135">
        <f t="shared" si="6"/>
        <v>-2.7029881853636089</v>
      </c>
      <c r="BD27" s="135">
        <f t="shared" si="7"/>
        <v>-4.4865808649359975</v>
      </c>
      <c r="BE27" s="135">
        <f t="shared" si="11"/>
        <v>3.7278646408195764</v>
      </c>
      <c r="BF27" s="135">
        <f t="shared" si="11"/>
        <v>3.7279064275627287</v>
      </c>
      <c r="BG27" s="135">
        <f t="shared" si="11"/>
        <v>3.7277359481093923</v>
      </c>
      <c r="BH27" s="135">
        <f t="shared" si="11"/>
        <v>3.7284315829517976</v>
      </c>
      <c r="BI27" s="135">
        <f t="shared" si="11"/>
        <v>3.725595086812973</v>
      </c>
      <c r="BJ27" s="135">
        <f t="shared" si="11"/>
        <v>3.7371949512011682</v>
      </c>
      <c r="BK27" s="135">
        <f t="shared" si="11"/>
        <v>3.6902997208213217</v>
      </c>
      <c r="BL27" s="135">
        <f t="shared" si="9"/>
        <v>3.8906668791025494</v>
      </c>
    </row>
    <row r="28" spans="1:64" s="135" customFormat="1" ht="12.95" customHeight="1" x14ac:dyDescent="0.2">
      <c r="A28" s="135" t="s">
        <v>77</v>
      </c>
      <c r="B28" s="124"/>
      <c r="C28" s="125">
        <v>14553.805</v>
      </c>
      <c r="D28" s="125" t="s">
        <v>63</v>
      </c>
      <c r="E28" s="135">
        <f t="shared" si="12"/>
        <v>-5972.7118520913009</v>
      </c>
      <c r="F28" s="184">
        <f t="shared" si="13"/>
        <v>-5973</v>
      </c>
      <c r="G28" s="125">
        <f t="shared" ref="G28:G59" si="33">+C28-(C$7+F28*C$8)</f>
        <v>1.3177390299970284</v>
      </c>
      <c r="H28" s="135">
        <f t="shared" ref="H28:H59" si="34">G28</f>
        <v>1.3177390299970284</v>
      </c>
      <c r="N28" s="135">
        <f>+G28</f>
        <v>1.3177390299970284</v>
      </c>
      <c r="Q28" s="185" t="s">
        <v>1264</v>
      </c>
      <c r="R28" s="186"/>
      <c r="S28" s="124">
        <f t="shared" ref="S28:S59" si="35">S$15</f>
        <v>0.2</v>
      </c>
      <c r="T28" s="186"/>
      <c r="W28" s="135">
        <f t="shared" si="32"/>
        <v>4200</v>
      </c>
      <c r="X28" s="135">
        <f t="shared" si="0"/>
        <v>-0.30288207081811447</v>
      </c>
      <c r="Z28" s="135">
        <f t="shared" si="17"/>
        <v>-5973</v>
      </c>
      <c r="AA28" s="135">
        <f t="shared" si="18"/>
        <v>1.3284371641012374</v>
      </c>
      <c r="AB28" s="135">
        <f t="shared" ref="AB28:AB91" si="36">IF(S28&lt;&gt;0,G28-AH28, -9999)</f>
        <v>1.0851295512553933</v>
      </c>
      <c r="AC28" s="135">
        <f t="shared" ref="AC28:AC91" si="37">+G28-P28</f>
        <v>1.3177390299970284</v>
      </c>
      <c r="AD28" s="135">
        <f t="shared" ref="AD28:AD91" si="38">IF(S28&lt;&gt;0,G28-AA28, -9999)</f>
        <v>-1.0698134104208945E-2</v>
      </c>
      <c r="AE28" s="135">
        <f t="shared" ref="AE28:AE91" si="39">+(G28-AA28)^2*S28</f>
        <v>2.2890014662327707E-5</v>
      </c>
      <c r="AF28" s="135">
        <f t="shared" ref="AF28:AF91" si="40">IF(S28&lt;&gt;0,G28-P28, -9999)</f>
        <v>1.3177390299970284</v>
      </c>
      <c r="AG28" s="124"/>
      <c r="AH28" s="135">
        <f t="shared" si="24"/>
        <v>0.23260947874163498</v>
      </c>
      <c r="AI28" s="135">
        <f t="shared" si="25"/>
        <v>0.71316226129656579</v>
      </c>
      <c r="AJ28" s="135">
        <f t="shared" si="26"/>
        <v>0.99744270815900471</v>
      </c>
      <c r="AK28" s="135">
        <f t="shared" si="27"/>
        <v>-6.5591905960982175E-2</v>
      </c>
      <c r="AL28" s="135">
        <f t="shared" si="28"/>
        <v>-2.916785423681918</v>
      </c>
      <c r="AM28" s="135">
        <f t="shared" si="29"/>
        <v>-8.8590115587353235</v>
      </c>
      <c r="AN28" s="135">
        <f t="shared" si="30"/>
        <v>3.4449647193871504</v>
      </c>
      <c r="AO28" s="135">
        <f t="shared" si="30"/>
        <v>3.4450192420080601</v>
      </c>
      <c r="AP28" s="135">
        <f t="shared" si="30"/>
        <v>3.4448250791965029</v>
      </c>
      <c r="AQ28" s="135">
        <f t="shared" si="30"/>
        <v>3.4455165744504224</v>
      </c>
      <c r="AR28" s="135">
        <f t="shared" si="30"/>
        <v>3.4430545508876342</v>
      </c>
      <c r="AS28" s="135">
        <f t="shared" si="30"/>
        <v>3.4518291430210088</v>
      </c>
      <c r="AT28" s="135">
        <f t="shared" si="30"/>
        <v>3.4206637596079141</v>
      </c>
      <c r="AU28" s="135">
        <f t="shared" si="31"/>
        <v>3.5328817927302323</v>
      </c>
      <c r="AW28" s="135">
        <v>-5400</v>
      </c>
      <c r="AX28" s="135">
        <f t="shared" si="1"/>
        <v>1.1737879722012006</v>
      </c>
      <c r="AY28" s="135">
        <f t="shared" si="2"/>
        <v>0.9671966342624212</v>
      </c>
      <c r="AZ28" s="135">
        <f t="shared" si="3"/>
        <v>0.20659133793877929</v>
      </c>
      <c r="BA28" s="135">
        <f t="shared" si="4"/>
        <v>0.73977733212018437</v>
      </c>
      <c r="BB28" s="135">
        <f t="shared" si="5"/>
        <v>0.94527887770275776</v>
      </c>
      <c r="BC28" s="135">
        <f t="shared" si="6"/>
        <v>-2.6559689733147342</v>
      </c>
      <c r="BD28" s="135">
        <f t="shared" si="7"/>
        <v>-4.0371581091532729</v>
      </c>
      <c r="BE28" s="135">
        <f t="shared" si="11"/>
        <v>3.7888682229532806</v>
      </c>
      <c r="BF28" s="135">
        <f t="shared" si="11"/>
        <v>3.7889026105182766</v>
      </c>
      <c r="BG28" s="135">
        <f t="shared" si="11"/>
        <v>3.7887561135282177</v>
      </c>
      <c r="BH28" s="135">
        <f t="shared" si="11"/>
        <v>3.7893803288347887</v>
      </c>
      <c r="BI28" s="135">
        <f t="shared" si="11"/>
        <v>3.7867226244417154</v>
      </c>
      <c r="BJ28" s="135">
        <f t="shared" si="11"/>
        <v>3.7980756722887024</v>
      </c>
      <c r="BK28" s="135">
        <f t="shared" si="11"/>
        <v>3.7502306811753794</v>
      </c>
      <c r="BL28" s="135">
        <f t="shared" si="9"/>
        <v>3.9663085464117072</v>
      </c>
    </row>
    <row r="29" spans="1:64" s="135" customFormat="1" ht="12.95" customHeight="1" x14ac:dyDescent="0.2">
      <c r="A29" s="135" t="s">
        <v>77</v>
      </c>
      <c r="B29" s="124"/>
      <c r="C29" s="125">
        <v>14736.732</v>
      </c>
      <c r="D29" s="125"/>
      <c r="E29" s="135">
        <f t="shared" si="12"/>
        <v>-5932.711494437237</v>
      </c>
      <c r="F29" s="184">
        <f t="shared" si="13"/>
        <v>-5933</v>
      </c>
      <c r="G29" s="125">
        <f t="shared" si="33"/>
        <v>1.3193746299948543</v>
      </c>
      <c r="H29" s="135">
        <f t="shared" si="34"/>
        <v>1.3193746299948543</v>
      </c>
      <c r="Q29" s="185" t="s">
        <v>1265</v>
      </c>
      <c r="R29" s="186"/>
      <c r="S29" s="124">
        <f t="shared" si="35"/>
        <v>0.2</v>
      </c>
      <c r="T29" s="186"/>
      <c r="W29" s="135">
        <f t="shared" si="32"/>
        <v>4400</v>
      </c>
      <c r="X29" s="135">
        <f t="shared" si="0"/>
        <v>-0.33632024896191848</v>
      </c>
      <c r="Z29" s="135">
        <f t="shared" si="17"/>
        <v>-5933</v>
      </c>
      <c r="AA29" s="135">
        <f t="shared" si="18"/>
        <v>1.3184126111386558</v>
      </c>
      <c r="AB29" s="135">
        <f t="shared" si="36"/>
        <v>1.0876994411334087</v>
      </c>
      <c r="AC29" s="135">
        <f t="shared" si="37"/>
        <v>1.3193746299948543</v>
      </c>
      <c r="AD29" s="135">
        <f t="shared" si="38"/>
        <v>9.6201885619850991E-4</v>
      </c>
      <c r="AE29" s="135">
        <f t="shared" si="39"/>
        <v>1.8509605593629785E-7</v>
      </c>
      <c r="AF29" s="135">
        <f t="shared" si="40"/>
        <v>1.3193746299948543</v>
      </c>
      <c r="AG29" s="124"/>
      <c r="AH29" s="135">
        <f t="shared" si="24"/>
        <v>0.23167518886144572</v>
      </c>
      <c r="AI29" s="135">
        <f t="shared" si="25"/>
        <v>0.71436505070503165</v>
      </c>
      <c r="AJ29" s="135">
        <f t="shared" si="26"/>
        <v>0.99602535973028328</v>
      </c>
      <c r="AK29" s="135">
        <f t="shared" si="27"/>
        <v>-7.064603466122385E-2</v>
      </c>
      <c r="AL29" s="135">
        <f t="shared" si="28"/>
        <v>-2.8991286952502375</v>
      </c>
      <c r="AM29" s="135">
        <f t="shared" si="29"/>
        <v>-8.2081983290371134</v>
      </c>
      <c r="AN29" s="135">
        <f t="shared" si="30"/>
        <v>3.4686073678096818</v>
      </c>
      <c r="AO29" s="135">
        <f t="shared" si="30"/>
        <v>3.4686631328797439</v>
      </c>
      <c r="AP29" s="135">
        <f t="shared" si="30"/>
        <v>3.4684630089648376</v>
      </c>
      <c r="AQ29" s="135">
        <f t="shared" si="30"/>
        <v>3.4691812561119706</v>
      </c>
      <c r="AR29" s="135">
        <f t="shared" si="30"/>
        <v>3.4666042695881143</v>
      </c>
      <c r="AS29" s="135">
        <f t="shared" si="30"/>
        <v>3.4758607382939508</v>
      </c>
      <c r="AT29" s="135">
        <f t="shared" si="30"/>
        <v>3.4427431584627177</v>
      </c>
      <c r="AU29" s="135">
        <f t="shared" si="31"/>
        <v>3.5631384596538953</v>
      </c>
      <c r="AW29" s="135">
        <v>-5300</v>
      </c>
      <c r="AX29" s="135">
        <f t="shared" si="1"/>
        <v>1.1443450878701662</v>
      </c>
      <c r="AY29" s="135">
        <f t="shared" si="2"/>
        <v>0.94509763879463704</v>
      </c>
      <c r="AZ29" s="135">
        <f t="shared" si="3"/>
        <v>0.19924744907552919</v>
      </c>
      <c r="BA29" s="135">
        <f t="shared" si="4"/>
        <v>0.74664509599303208</v>
      </c>
      <c r="BB29" s="135">
        <f t="shared" si="5"/>
        <v>0.92858945613339272</v>
      </c>
      <c r="BC29" s="135">
        <f t="shared" si="6"/>
        <v>-2.6081143586665427</v>
      </c>
      <c r="BD29" s="135">
        <f t="shared" si="7"/>
        <v>-3.6596433454655908</v>
      </c>
      <c r="BE29" s="135">
        <f t="shared" si="11"/>
        <v>3.850411269851878</v>
      </c>
      <c r="BF29" s="135">
        <f t="shared" si="11"/>
        <v>3.8504381645886183</v>
      </c>
      <c r="BG29" s="135">
        <f t="shared" si="11"/>
        <v>3.8503177625916472</v>
      </c>
      <c r="BH29" s="135">
        <f t="shared" si="11"/>
        <v>3.8508568734287447</v>
      </c>
      <c r="BI29" s="135">
        <f t="shared" si="11"/>
        <v>3.8484448916981808</v>
      </c>
      <c r="BJ29" s="135">
        <f t="shared" si="11"/>
        <v>3.8592752730994668</v>
      </c>
      <c r="BK29" s="135">
        <f t="shared" si="11"/>
        <v>3.8113973766305191</v>
      </c>
      <c r="BL29" s="135">
        <f t="shared" si="9"/>
        <v>4.0419502137208649</v>
      </c>
    </row>
    <row r="30" spans="1:64" s="135" customFormat="1" ht="12.95" customHeight="1" x14ac:dyDescent="0.2">
      <c r="A30" s="123" t="s">
        <v>77</v>
      </c>
      <c r="B30" s="124"/>
      <c r="C30" s="125">
        <v>14782.448</v>
      </c>
      <c r="D30" s="125"/>
      <c r="E30" s="135">
        <f t="shared" si="12"/>
        <v>-5922.7148490513</v>
      </c>
      <c r="F30" s="184">
        <f t="shared" si="13"/>
        <v>-5923</v>
      </c>
      <c r="G30" s="125">
        <f t="shared" si="33"/>
        <v>1.3040335299956496</v>
      </c>
      <c r="H30" s="135">
        <f t="shared" si="34"/>
        <v>1.3040335299956496</v>
      </c>
      <c r="Q30" s="185" t="s">
        <v>1266</v>
      </c>
      <c r="R30" s="186"/>
      <c r="S30" s="124">
        <f t="shared" si="35"/>
        <v>0.2</v>
      </c>
      <c r="T30" s="186"/>
      <c r="W30" s="135">
        <f t="shared" si="32"/>
        <v>4600</v>
      </c>
      <c r="X30" s="135">
        <f t="shared" si="0"/>
        <v>-0.37156863090945919</v>
      </c>
      <c r="Z30" s="135">
        <f t="shared" si="17"/>
        <v>-5923</v>
      </c>
      <c r="AA30" s="135">
        <f t="shared" si="18"/>
        <v>1.3158885377752885</v>
      </c>
      <c r="AB30" s="135">
        <f t="shared" si="36"/>
        <v>1.0726124468291216</v>
      </c>
      <c r="AC30" s="135">
        <f t="shared" si="37"/>
        <v>1.3040335299956496</v>
      </c>
      <c r="AD30" s="135">
        <f t="shared" si="38"/>
        <v>-1.1855007779638882E-2</v>
      </c>
      <c r="AE30" s="135">
        <f t="shared" si="39"/>
        <v>2.8108241891059685E-5</v>
      </c>
      <c r="AF30" s="135">
        <f t="shared" si="40"/>
        <v>1.3040335299956496</v>
      </c>
      <c r="AG30" s="124"/>
      <c r="AH30" s="135">
        <f t="shared" si="24"/>
        <v>0.23142108316652804</v>
      </c>
      <c r="AI30" s="135">
        <f t="shared" si="25"/>
        <v>0.71468035986323275</v>
      </c>
      <c r="AJ30" s="135">
        <f t="shared" si="26"/>
        <v>0.99562159789979221</v>
      </c>
      <c r="AK30" s="135">
        <f t="shared" si="27"/>
        <v>-7.1908896697971958E-2</v>
      </c>
      <c r="AL30" s="135">
        <f t="shared" si="28"/>
        <v>-2.8947050160269963</v>
      </c>
      <c r="AM30" s="135">
        <f t="shared" si="29"/>
        <v>-8.059661336974731</v>
      </c>
      <c r="AN30" s="135">
        <f t="shared" si="30"/>
        <v>3.4745243951060081</v>
      </c>
      <c r="AO30" s="135">
        <f t="shared" si="30"/>
        <v>3.474580390957871</v>
      </c>
      <c r="AP30" s="135">
        <f t="shared" si="30"/>
        <v>3.4743790312688487</v>
      </c>
      <c r="AQ30" s="135">
        <f t="shared" si="30"/>
        <v>3.4751031811836115</v>
      </c>
      <c r="AR30" s="135">
        <f t="shared" si="30"/>
        <v>3.472499765301114</v>
      </c>
      <c r="AS30" s="135">
        <f t="shared" si="30"/>
        <v>3.4818704177764279</v>
      </c>
      <c r="AT30" s="135">
        <f t="shared" si="30"/>
        <v>3.448279938157079</v>
      </c>
      <c r="AU30" s="135">
        <f t="shared" si="31"/>
        <v>3.5707026263848114</v>
      </c>
      <c r="AW30" s="135">
        <v>-5200</v>
      </c>
      <c r="AX30" s="135">
        <f t="shared" si="1"/>
        <v>1.1141693338263261</v>
      </c>
      <c r="AY30" s="135">
        <f t="shared" si="2"/>
        <v>0.92310256741278907</v>
      </c>
      <c r="AZ30" s="135">
        <f t="shared" si="3"/>
        <v>0.19106676641353693</v>
      </c>
      <c r="BA30" s="135">
        <f t="shared" si="4"/>
        <v>0.75424423983797473</v>
      </c>
      <c r="BB30" s="135">
        <f t="shared" si="5"/>
        <v>0.90938511466647665</v>
      </c>
      <c r="BC30" s="135">
        <f t="shared" si="6"/>
        <v>-2.5593240797547341</v>
      </c>
      <c r="BD30" s="135">
        <f t="shared" si="7"/>
        <v>-3.337243461853018</v>
      </c>
      <c r="BE30" s="135">
        <f t="shared" si="11"/>
        <v>3.9125529059313995</v>
      </c>
      <c r="BF30" s="135">
        <f t="shared" si="11"/>
        <v>3.9125728098080463</v>
      </c>
      <c r="BG30" s="135">
        <f t="shared" si="11"/>
        <v>3.9124785001227749</v>
      </c>
      <c r="BH30" s="135">
        <f t="shared" si="11"/>
        <v>3.9129254402260685</v>
      </c>
      <c r="BI30" s="135">
        <f t="shared" si="11"/>
        <v>3.9108090759134675</v>
      </c>
      <c r="BJ30" s="135">
        <f t="shared" si="11"/>
        <v>3.920869436937843</v>
      </c>
      <c r="BK30" s="135">
        <f t="shared" si="11"/>
        <v>3.8738825885988382</v>
      </c>
      <c r="BL30" s="135">
        <f t="shared" si="9"/>
        <v>4.1175918810300232</v>
      </c>
    </row>
    <row r="31" spans="1:64" s="135" customFormat="1" ht="12.95" customHeight="1" x14ac:dyDescent="0.2">
      <c r="A31" s="182" t="s">
        <v>302</v>
      </c>
      <c r="B31" s="183" t="s">
        <v>159</v>
      </c>
      <c r="C31" s="182">
        <v>14782.462</v>
      </c>
      <c r="D31" s="182" t="s">
        <v>264</v>
      </c>
      <c r="E31" s="135">
        <f t="shared" si="12"/>
        <v>-5922.7117876934517</v>
      </c>
      <c r="F31" s="184">
        <f t="shared" si="13"/>
        <v>-5923</v>
      </c>
      <c r="G31" s="125">
        <f t="shared" si="33"/>
        <v>1.3180335299948638</v>
      </c>
      <c r="H31" s="135">
        <f t="shared" si="34"/>
        <v>1.3180335299948638</v>
      </c>
      <c r="Q31" s="185" t="s">
        <v>1266</v>
      </c>
      <c r="R31" s="186"/>
      <c r="S31" s="124">
        <f t="shared" si="35"/>
        <v>0.2</v>
      </c>
      <c r="T31" s="186"/>
      <c r="W31" s="135">
        <f t="shared" si="32"/>
        <v>4800</v>
      </c>
      <c r="X31" s="135">
        <f t="shared" si="0"/>
        <v>-0.40862721666073648</v>
      </c>
      <c r="Z31" s="135">
        <f t="shared" si="17"/>
        <v>-5923</v>
      </c>
      <c r="AA31" s="135">
        <f t="shared" si="18"/>
        <v>1.3158885377752885</v>
      </c>
      <c r="AB31" s="135">
        <f t="shared" si="36"/>
        <v>1.0866124468283358</v>
      </c>
      <c r="AC31" s="135">
        <f t="shared" si="37"/>
        <v>1.3180335299948638</v>
      </c>
      <c r="AD31" s="135">
        <f t="shared" si="38"/>
        <v>2.1449922195753146E-3</v>
      </c>
      <c r="AE31" s="135">
        <f t="shared" si="39"/>
        <v>9.2019832440772699E-7</v>
      </c>
      <c r="AF31" s="135">
        <f t="shared" si="40"/>
        <v>1.3180335299948638</v>
      </c>
      <c r="AG31" s="124"/>
      <c r="AH31" s="135">
        <f t="shared" si="24"/>
        <v>0.23142108316652804</v>
      </c>
      <c r="AI31" s="135">
        <f t="shared" si="25"/>
        <v>0.71468035986323275</v>
      </c>
      <c r="AJ31" s="135">
        <f t="shared" si="26"/>
        <v>0.99562159789979221</v>
      </c>
      <c r="AK31" s="135">
        <f t="shared" si="27"/>
        <v>-7.1908896697971958E-2</v>
      </c>
      <c r="AL31" s="135">
        <f t="shared" si="28"/>
        <v>-2.8947050160269963</v>
      </c>
      <c r="AM31" s="135">
        <f t="shared" si="29"/>
        <v>-8.059661336974731</v>
      </c>
      <c r="AN31" s="135">
        <f t="shared" ref="AN31:AT40" si="41">$AU31+$AB$7*SIN(AO31)</f>
        <v>3.4745243951060081</v>
      </c>
      <c r="AO31" s="135">
        <f t="shared" si="41"/>
        <v>3.474580390957871</v>
      </c>
      <c r="AP31" s="135">
        <f t="shared" si="41"/>
        <v>3.4743790312688487</v>
      </c>
      <c r="AQ31" s="135">
        <f t="shared" si="41"/>
        <v>3.4751031811836115</v>
      </c>
      <c r="AR31" s="135">
        <f t="shared" si="41"/>
        <v>3.472499765301114</v>
      </c>
      <c r="AS31" s="135">
        <f t="shared" si="41"/>
        <v>3.4818704177764279</v>
      </c>
      <c r="AT31" s="135">
        <f t="shared" si="41"/>
        <v>3.448279938157079</v>
      </c>
      <c r="AU31" s="135">
        <f t="shared" si="31"/>
        <v>3.5707026263848114</v>
      </c>
      <c r="AW31" s="135">
        <v>-5100</v>
      </c>
      <c r="AX31" s="135">
        <f t="shared" si="1"/>
        <v>1.0832612902982819</v>
      </c>
      <c r="AY31" s="135">
        <f t="shared" si="2"/>
        <v>0.90121142011687749</v>
      </c>
      <c r="AZ31" s="135">
        <f t="shared" si="3"/>
        <v>0.18204987018140442</v>
      </c>
      <c r="BA31" s="135">
        <f t="shared" si="4"/>
        <v>0.76260948146374075</v>
      </c>
      <c r="BB31" s="135">
        <f t="shared" si="5"/>
        <v>0.8875363588699966</v>
      </c>
      <c r="BC31" s="135">
        <f t="shared" si="6"/>
        <v>-2.5094908143231276</v>
      </c>
      <c r="BD31" s="135">
        <f t="shared" si="7"/>
        <v>-3.0579885156485878</v>
      </c>
      <c r="BE31" s="135">
        <f t="shared" si="11"/>
        <v>3.9753550352581883</v>
      </c>
      <c r="BF31" s="135">
        <f t="shared" si="11"/>
        <v>3.9753688853845111</v>
      </c>
      <c r="BG31" s="135">
        <f t="shared" si="11"/>
        <v>3.9752988513812837</v>
      </c>
      <c r="BH31" s="135">
        <f t="shared" si="11"/>
        <v>3.9756530380070916</v>
      </c>
      <c r="BI31" s="135">
        <f t="shared" si="11"/>
        <v>3.9738632065998889</v>
      </c>
      <c r="BJ31" s="135">
        <f t="shared" si="11"/>
        <v>3.9829443847087136</v>
      </c>
      <c r="BK31" s="135">
        <f t="shared" si="11"/>
        <v>3.9377615579832055</v>
      </c>
      <c r="BL31" s="135">
        <f t="shared" si="9"/>
        <v>4.1932335483391805</v>
      </c>
    </row>
    <row r="32" spans="1:64" s="135" customFormat="1" ht="12.95" customHeight="1" x14ac:dyDescent="0.2">
      <c r="A32" s="123" t="s">
        <v>77</v>
      </c>
      <c r="B32" s="124"/>
      <c r="C32" s="125">
        <v>14796.191999999999</v>
      </c>
      <c r="D32" s="125"/>
      <c r="E32" s="135">
        <f t="shared" si="12"/>
        <v>-5919.7094703177218</v>
      </c>
      <c r="F32" s="184">
        <f t="shared" si="13"/>
        <v>-5920</v>
      </c>
      <c r="G32" s="125">
        <f t="shared" si="33"/>
        <v>1.328631199994561</v>
      </c>
      <c r="H32" s="135">
        <f t="shared" si="34"/>
        <v>1.328631199994561</v>
      </c>
      <c r="Q32" s="185" t="s">
        <v>1267</v>
      </c>
      <c r="R32" s="186"/>
      <c r="S32" s="124">
        <f t="shared" si="35"/>
        <v>0.2</v>
      </c>
      <c r="T32" s="186"/>
      <c r="W32" s="135">
        <f t="shared" si="32"/>
        <v>5000</v>
      </c>
      <c r="X32" s="135">
        <f t="shared" si="0"/>
        <v>-0.44749600621575036</v>
      </c>
      <c r="Z32" s="135">
        <f t="shared" si="17"/>
        <v>-5920</v>
      </c>
      <c r="AA32" s="135">
        <f t="shared" si="18"/>
        <v>1.3151299154558391</v>
      </c>
      <c r="AB32" s="135">
        <f t="shared" si="36"/>
        <v>1.0972879514989151</v>
      </c>
      <c r="AC32" s="135">
        <f t="shared" si="37"/>
        <v>1.328631199994561</v>
      </c>
      <c r="AD32" s="135">
        <f t="shared" si="38"/>
        <v>1.3501284538721903E-2</v>
      </c>
      <c r="AE32" s="135">
        <f t="shared" si="39"/>
        <v>3.6456936839106222E-5</v>
      </c>
      <c r="AF32" s="135">
        <f t="shared" si="40"/>
        <v>1.328631199994561</v>
      </c>
      <c r="AG32" s="124"/>
      <c r="AH32" s="135">
        <f t="shared" si="24"/>
        <v>0.23134324849564589</v>
      </c>
      <c r="AI32" s="135">
        <f t="shared" si="25"/>
        <v>0.71477609704930933</v>
      </c>
      <c r="AJ32" s="135">
        <f t="shared" si="26"/>
        <v>0.99549659711018923</v>
      </c>
      <c r="AK32" s="135">
        <f t="shared" si="27"/>
        <v>-7.2287700597466184E-2</v>
      </c>
      <c r="AL32" s="135">
        <f t="shared" si="28"/>
        <v>-2.8933771459689663</v>
      </c>
      <c r="AM32" s="135">
        <f t="shared" si="29"/>
        <v>-8.0161024977379114</v>
      </c>
      <c r="AN32" s="135">
        <f t="shared" si="41"/>
        <v>3.4763000164572833</v>
      </c>
      <c r="AO32" s="135">
        <f t="shared" si="41"/>
        <v>3.476356075357327</v>
      </c>
      <c r="AP32" s="135">
        <f t="shared" si="41"/>
        <v>3.4761543648028406</v>
      </c>
      <c r="AQ32" s="135">
        <f t="shared" si="41"/>
        <v>3.4768802238246859</v>
      </c>
      <c r="AR32" s="135">
        <f t="shared" si="41"/>
        <v>3.4742690620281134</v>
      </c>
      <c r="AS32" s="135">
        <f t="shared" si="41"/>
        <v>3.4836734690138775</v>
      </c>
      <c r="AT32" s="135">
        <f t="shared" si="41"/>
        <v>3.4499423326906999</v>
      </c>
      <c r="AU32" s="135">
        <f t="shared" si="31"/>
        <v>3.5729718764040861</v>
      </c>
      <c r="AW32" s="135">
        <v>-5000</v>
      </c>
      <c r="AX32" s="135">
        <f t="shared" si="1"/>
        <v>1.0516228849000526</v>
      </c>
      <c r="AY32" s="135">
        <f t="shared" si="2"/>
        <v>0.87942419690690232</v>
      </c>
      <c r="AZ32" s="135">
        <f t="shared" si="3"/>
        <v>0.17219868799315038</v>
      </c>
      <c r="BA32" s="135">
        <f t="shared" si="4"/>
        <v>0.77177909736830397</v>
      </c>
      <c r="BB32" s="135">
        <f t="shared" si="5"/>
        <v>0.86289919233706536</v>
      </c>
      <c r="BC32" s="135">
        <f t="shared" si="6"/>
        <v>-2.4584992460685537</v>
      </c>
      <c r="BD32" s="135">
        <f t="shared" si="7"/>
        <v>-2.8131130205106181</v>
      </c>
      <c r="BE32" s="135">
        <f t="shared" si="11"/>
        <v>4.038882632823201</v>
      </c>
      <c r="BF32" s="135">
        <f t="shared" si="11"/>
        <v>4.0388916141050633</v>
      </c>
      <c r="BG32" s="135">
        <f t="shared" si="11"/>
        <v>4.038842678082962</v>
      </c>
      <c r="BH32" s="135">
        <f t="shared" si="11"/>
        <v>4.0391093505986868</v>
      </c>
      <c r="BI32" s="135">
        <f t="shared" si="11"/>
        <v>4.0376572208107362</v>
      </c>
      <c r="BJ32" s="135">
        <f t="shared" si="11"/>
        <v>4.0455969043845252</v>
      </c>
      <c r="BK32" s="135">
        <f t="shared" si="11"/>
        <v>4.003101554879489</v>
      </c>
      <c r="BL32" s="135">
        <f t="shared" si="9"/>
        <v>4.2688752156483387</v>
      </c>
    </row>
    <row r="33" spans="1:64" s="135" customFormat="1" ht="12.95" customHeight="1" x14ac:dyDescent="0.2">
      <c r="A33" s="123" t="s">
        <v>77</v>
      </c>
      <c r="B33" s="124"/>
      <c r="C33" s="125">
        <v>14805.317999999999</v>
      </c>
      <c r="D33" s="125"/>
      <c r="E33" s="135">
        <f t="shared" si="12"/>
        <v>-5917.7139023373193</v>
      </c>
      <c r="F33" s="184">
        <f t="shared" si="13"/>
        <v>-5918</v>
      </c>
      <c r="G33" s="125">
        <f t="shared" si="33"/>
        <v>1.308362979994854</v>
      </c>
      <c r="H33" s="135">
        <f t="shared" si="34"/>
        <v>1.308362979994854</v>
      </c>
      <c r="Q33" s="185" t="s">
        <v>1268</v>
      </c>
      <c r="R33" s="186"/>
      <c r="S33" s="124">
        <f t="shared" si="35"/>
        <v>0.2</v>
      </c>
      <c r="T33" s="186"/>
      <c r="W33" s="135">
        <f t="shared" si="32"/>
        <v>5200</v>
      </c>
      <c r="X33" s="135">
        <f t="shared" si="0"/>
        <v>-0.48817499957450095</v>
      </c>
      <c r="Z33" s="135">
        <f t="shared" si="17"/>
        <v>-5918</v>
      </c>
      <c r="AA33" s="135">
        <f t="shared" si="18"/>
        <v>1.3146238080905281</v>
      </c>
      <c r="AB33" s="135">
        <f t="shared" si="36"/>
        <v>1.0770720323941838</v>
      </c>
      <c r="AC33" s="135">
        <f t="shared" si="37"/>
        <v>1.308362979994854</v>
      </c>
      <c r="AD33" s="135">
        <f t="shared" si="38"/>
        <v>-6.2608280956741869E-3</v>
      </c>
      <c r="AE33" s="135">
        <f t="shared" si="39"/>
        <v>7.8395936887166528E-6</v>
      </c>
      <c r="AF33" s="135">
        <f t="shared" si="40"/>
        <v>1.308362979994854</v>
      </c>
      <c r="AG33" s="124"/>
      <c r="AH33" s="135">
        <f t="shared" si="24"/>
        <v>0.23129094760067018</v>
      </c>
      <c r="AI33" s="135">
        <f t="shared" si="25"/>
        <v>0.71484021563728617</v>
      </c>
      <c r="AJ33" s="135">
        <f t="shared" si="26"/>
        <v>0.99541226909371094</v>
      </c>
      <c r="AK33" s="135">
        <f t="shared" si="27"/>
        <v>-7.2540222320478784E-2</v>
      </c>
      <c r="AL33" s="135">
        <f t="shared" si="28"/>
        <v>-2.8924917009180966</v>
      </c>
      <c r="AM33" s="135">
        <f t="shared" si="29"/>
        <v>-7.9873135233489814</v>
      </c>
      <c r="AN33" s="135">
        <f t="shared" si="41"/>
        <v>3.4774838968188457</v>
      </c>
      <c r="AO33" s="135">
        <f t="shared" si="41"/>
        <v>3.4775399961686482</v>
      </c>
      <c r="AP33" s="135">
        <f t="shared" si="41"/>
        <v>3.4773380567963752</v>
      </c>
      <c r="AQ33" s="135">
        <f t="shared" si="41"/>
        <v>3.4780650393686772</v>
      </c>
      <c r="AR33" s="135">
        <f t="shared" si="41"/>
        <v>3.4754487606987139</v>
      </c>
      <c r="AS33" s="135">
        <f t="shared" si="41"/>
        <v>3.4848755416034267</v>
      </c>
      <c r="AT33" s="135">
        <f t="shared" si="41"/>
        <v>3.4510509474869182</v>
      </c>
      <c r="AU33" s="135">
        <f t="shared" si="31"/>
        <v>3.5744847097502692</v>
      </c>
      <c r="AW33" s="135">
        <v>-4900</v>
      </c>
      <c r="AX33" s="135">
        <f t="shared" si="1"/>
        <v>1.0192576928451176</v>
      </c>
      <c r="AY33" s="135">
        <f t="shared" si="2"/>
        <v>0.85774089778286344</v>
      </c>
      <c r="AZ33" s="135">
        <f t="shared" si="3"/>
        <v>0.16151679506225408</v>
      </c>
      <c r="BA33" s="135">
        <f t="shared" si="4"/>
        <v>0.78179499536513331</v>
      </c>
      <c r="BB33" s="135">
        <f t="shared" si="5"/>
        <v>0.83531438780712586</v>
      </c>
      <c r="BC33" s="135">
        <f t="shared" si="6"/>
        <v>-2.4062250516686796</v>
      </c>
      <c r="BD33" s="135">
        <f t="shared" si="7"/>
        <v>-2.5960478947867411</v>
      </c>
      <c r="BE33" s="135">
        <f t="shared" si="11"/>
        <v>4.1032040357691386</v>
      </c>
      <c r="BF33" s="135">
        <f t="shared" si="11"/>
        <v>4.1032093956026756</v>
      </c>
      <c r="BG33" s="135">
        <f t="shared" si="11"/>
        <v>4.103177561454511</v>
      </c>
      <c r="BH33" s="135">
        <f t="shared" si="11"/>
        <v>4.1033666582256405</v>
      </c>
      <c r="BI33" s="135">
        <f t="shared" si="11"/>
        <v>4.102244162707092</v>
      </c>
      <c r="BJ33" s="135">
        <f t="shared" si="11"/>
        <v>4.1089341044924952</v>
      </c>
      <c r="BK33" s="135">
        <f t="shared" si="11"/>
        <v>4.0699614938632971</v>
      </c>
      <c r="BL33" s="135">
        <f t="shared" si="9"/>
        <v>4.3445168829574969</v>
      </c>
    </row>
    <row r="34" spans="1:64" s="135" customFormat="1" ht="12.95" customHeight="1" x14ac:dyDescent="0.2">
      <c r="A34" s="182" t="s">
        <v>312</v>
      </c>
      <c r="B34" s="183" t="s">
        <v>159</v>
      </c>
      <c r="C34" s="182">
        <v>14809.819</v>
      </c>
      <c r="D34" s="182" t="s">
        <v>264</v>
      </c>
      <c r="E34" s="135">
        <f t="shared" si="12"/>
        <v>-5916.729675789019</v>
      </c>
      <c r="F34" s="184">
        <f t="shared" si="13"/>
        <v>-5917</v>
      </c>
      <c r="G34" s="125">
        <f t="shared" si="33"/>
        <v>1.2362288699951023</v>
      </c>
      <c r="H34" s="135">
        <f t="shared" si="34"/>
        <v>1.2362288699951023</v>
      </c>
      <c r="Q34" s="185" t="s">
        <v>1269</v>
      </c>
      <c r="R34" s="186"/>
      <c r="S34" s="124">
        <f t="shared" si="35"/>
        <v>0.2</v>
      </c>
      <c r="T34" s="186"/>
      <c r="W34" s="135">
        <f t="shared" si="32"/>
        <v>5400</v>
      </c>
      <c r="X34" s="135">
        <f t="shared" si="0"/>
        <v>-0.53066419673698806</v>
      </c>
      <c r="Z34" s="135">
        <f t="shared" si="17"/>
        <v>-5917</v>
      </c>
      <c r="AA34" s="135">
        <f t="shared" si="18"/>
        <v>1.3143706466504022</v>
      </c>
      <c r="AB34" s="135">
        <f t="shared" si="36"/>
        <v>1.0049641961880034</v>
      </c>
      <c r="AC34" s="135">
        <f t="shared" si="37"/>
        <v>1.2362288699951023</v>
      </c>
      <c r="AD34" s="135">
        <f t="shared" si="38"/>
        <v>-7.8141776655299866E-2</v>
      </c>
      <c r="AE34" s="135">
        <f t="shared" si="39"/>
        <v>1.2212274517693536E-3</v>
      </c>
      <c r="AF34" s="135">
        <f t="shared" si="40"/>
        <v>1.2362288699951023</v>
      </c>
      <c r="AG34" s="124"/>
      <c r="AH34" s="135">
        <f t="shared" si="24"/>
        <v>0.23126467380709886</v>
      </c>
      <c r="AI34" s="135">
        <f t="shared" si="25"/>
        <v>0.71487236311294633</v>
      </c>
      <c r="AJ34" s="135">
        <f t="shared" si="26"/>
        <v>0.99536980668434982</v>
      </c>
      <c r="AK34" s="135">
        <f t="shared" si="27"/>
        <v>-7.266647889707098E-2</v>
      </c>
      <c r="AL34" s="135">
        <f t="shared" si="28"/>
        <v>-2.8920489186654117</v>
      </c>
      <c r="AM34" s="135">
        <f t="shared" si="29"/>
        <v>-7.9729933257409344</v>
      </c>
      <c r="AN34" s="135">
        <f t="shared" si="41"/>
        <v>3.4780758769836453</v>
      </c>
      <c r="AO34" s="135">
        <f t="shared" si="41"/>
        <v>3.478131996084119</v>
      </c>
      <c r="AP34" s="135">
        <f t="shared" si="41"/>
        <v>3.4779299438304339</v>
      </c>
      <c r="AQ34" s="135">
        <f t="shared" si="41"/>
        <v>3.4786574834185879</v>
      </c>
      <c r="AR34" s="135">
        <f t="shared" si="41"/>
        <v>3.4760386604530056</v>
      </c>
      <c r="AS34" s="135">
        <f t="shared" si="41"/>
        <v>3.4854765895049247</v>
      </c>
      <c r="AT34" s="135">
        <f t="shared" si="41"/>
        <v>3.4516053607641495</v>
      </c>
      <c r="AU34" s="135">
        <f t="shared" si="31"/>
        <v>3.5752411264233608</v>
      </c>
      <c r="AW34" s="135">
        <v>-4800</v>
      </c>
      <c r="AX34" s="135">
        <f t="shared" si="1"/>
        <v>0.98617130209127735</v>
      </c>
      <c r="AY34" s="135">
        <f t="shared" si="2"/>
        <v>0.83616152274476097</v>
      </c>
      <c r="AZ34" s="135">
        <f t="shared" si="3"/>
        <v>0.15000977934651635</v>
      </c>
      <c r="BA34" s="135">
        <f t="shared" si="4"/>
        <v>0.79270272452255497</v>
      </c>
      <c r="BB34" s="135">
        <f t="shared" si="5"/>
        <v>0.8046068803415376</v>
      </c>
      <c r="BC34" s="135">
        <f t="shared" si="6"/>
        <v>-2.3525338031300826</v>
      </c>
      <c r="BD34" s="135">
        <f t="shared" si="7"/>
        <v>-2.401770166439618</v>
      </c>
      <c r="BE34" s="135">
        <f t="shared" ref="BE34:BK70" si="42">$BL34+$AB$7*SIN(BF34)</f>
        <v>4.1683912325222963</v>
      </c>
      <c r="BF34" s="135">
        <f t="shared" si="42"/>
        <v>4.1683941239984481</v>
      </c>
      <c r="BG34" s="135">
        <f t="shared" si="42"/>
        <v>4.1683751373077271</v>
      </c>
      <c r="BH34" s="135">
        <f t="shared" si="42"/>
        <v>4.168499823075785</v>
      </c>
      <c r="BI34" s="135">
        <f t="shared" si="42"/>
        <v>4.1676814797251573</v>
      </c>
      <c r="BJ34" s="135">
        <f t="shared" si="42"/>
        <v>4.1730728550587122</v>
      </c>
      <c r="BK34" s="135">
        <f t="shared" si="42"/>
        <v>4.1383915970613971</v>
      </c>
      <c r="BL34" s="135">
        <f t="shared" si="9"/>
        <v>4.4201585502666543</v>
      </c>
    </row>
    <row r="35" spans="1:64" s="135" customFormat="1" ht="12.95" customHeight="1" x14ac:dyDescent="0.2">
      <c r="A35" s="182" t="s">
        <v>312</v>
      </c>
      <c r="B35" s="183" t="s">
        <v>159</v>
      </c>
      <c r="C35" s="182">
        <v>14809.837</v>
      </c>
      <c r="D35" s="182" t="s">
        <v>264</v>
      </c>
      <c r="E35" s="135">
        <f t="shared" si="12"/>
        <v>-5916.7257397574995</v>
      </c>
      <c r="F35" s="184">
        <f t="shared" si="13"/>
        <v>-5917</v>
      </c>
      <c r="G35" s="125">
        <f t="shared" si="33"/>
        <v>1.2542288699951314</v>
      </c>
      <c r="H35" s="135">
        <f t="shared" si="34"/>
        <v>1.2542288699951314</v>
      </c>
      <c r="Q35" s="185" t="s">
        <v>1269</v>
      </c>
      <c r="R35" s="186"/>
      <c r="S35" s="124">
        <f t="shared" si="35"/>
        <v>0.2</v>
      </c>
      <c r="T35" s="186"/>
      <c r="W35" s="135">
        <f t="shared" si="32"/>
        <v>5600</v>
      </c>
      <c r="X35" s="135">
        <f t="shared" si="0"/>
        <v>-0.57496359770321193</v>
      </c>
      <c r="Z35" s="135">
        <f t="shared" si="17"/>
        <v>-5917</v>
      </c>
      <c r="AA35" s="135">
        <f t="shared" si="18"/>
        <v>1.3143706466504022</v>
      </c>
      <c r="AB35" s="135">
        <f t="shared" si="36"/>
        <v>1.0229641961880325</v>
      </c>
      <c r="AC35" s="135">
        <f t="shared" si="37"/>
        <v>1.2542288699951314</v>
      </c>
      <c r="AD35" s="135">
        <f t="shared" si="38"/>
        <v>-6.0141776655270762E-2</v>
      </c>
      <c r="AE35" s="135">
        <f t="shared" si="39"/>
        <v>7.2340665985049435E-4</v>
      </c>
      <c r="AF35" s="135">
        <f t="shared" si="40"/>
        <v>1.2542288699951314</v>
      </c>
      <c r="AG35" s="124"/>
      <c r="AH35" s="135">
        <f t="shared" si="24"/>
        <v>0.23126467380709886</v>
      </c>
      <c r="AI35" s="135">
        <f t="shared" si="25"/>
        <v>0.71487236311294633</v>
      </c>
      <c r="AJ35" s="135">
        <f t="shared" si="26"/>
        <v>0.99536980668434982</v>
      </c>
      <c r="AK35" s="135">
        <f t="shared" si="27"/>
        <v>-7.266647889707098E-2</v>
      </c>
      <c r="AL35" s="135">
        <f t="shared" si="28"/>
        <v>-2.8920489186654117</v>
      </c>
      <c r="AM35" s="135">
        <f t="shared" si="29"/>
        <v>-7.9729933257409344</v>
      </c>
      <c r="AN35" s="135">
        <f t="shared" si="41"/>
        <v>3.4780758769836453</v>
      </c>
      <c r="AO35" s="135">
        <f t="shared" si="41"/>
        <v>3.478131996084119</v>
      </c>
      <c r="AP35" s="135">
        <f t="shared" si="41"/>
        <v>3.4779299438304339</v>
      </c>
      <c r="AQ35" s="135">
        <f t="shared" si="41"/>
        <v>3.4786574834185879</v>
      </c>
      <c r="AR35" s="135">
        <f t="shared" si="41"/>
        <v>3.4760386604530056</v>
      </c>
      <c r="AS35" s="135">
        <f t="shared" si="41"/>
        <v>3.4854765895049247</v>
      </c>
      <c r="AT35" s="135">
        <f t="shared" si="41"/>
        <v>3.4516053607641495</v>
      </c>
      <c r="AU35" s="135">
        <f t="shared" si="31"/>
        <v>3.5752411264233608</v>
      </c>
      <c r="AW35" s="135">
        <v>-4700</v>
      </c>
      <c r="AX35" s="135">
        <f t="shared" si="1"/>
        <v>0.95237175549966391</v>
      </c>
      <c r="AY35" s="135">
        <f t="shared" si="2"/>
        <v>0.81468607179259467</v>
      </c>
      <c r="AZ35" s="135">
        <f t="shared" si="3"/>
        <v>0.13768568370706921</v>
      </c>
      <c r="BA35" s="135">
        <f t="shared" si="4"/>
        <v>0.80455138930412862</v>
      </c>
      <c r="BB35" s="135">
        <f t="shared" si="5"/>
        <v>0.77058537891944312</v>
      </c>
      <c r="BC35" s="135">
        <f t="shared" si="6"/>
        <v>-2.2972797829055258</v>
      </c>
      <c r="BD35" s="135">
        <f t="shared" si="7"/>
        <v>-2.226370542464168</v>
      </c>
      <c r="BE35" s="135">
        <f t="shared" si="42"/>
        <v>4.2345201464186761</v>
      </c>
      <c r="BF35" s="135">
        <f t="shared" si="42"/>
        <v>4.2345215196334642</v>
      </c>
      <c r="BG35" s="135">
        <f t="shared" si="42"/>
        <v>4.2345113716618883</v>
      </c>
      <c r="BH35" s="135">
        <f t="shared" si="42"/>
        <v>4.2345863692339236</v>
      </c>
      <c r="BI35" s="135">
        <f t="shared" si="42"/>
        <v>4.2340323633502042</v>
      </c>
      <c r="BJ35" s="135">
        <f t="shared" si="42"/>
        <v>4.2381388822255657</v>
      </c>
      <c r="BK35" s="135">
        <f t="shared" si="42"/>
        <v>4.2084331069346801</v>
      </c>
      <c r="BL35" s="135">
        <f t="shared" si="9"/>
        <v>4.4958002175758125</v>
      </c>
    </row>
    <row r="36" spans="1:64" s="135" customFormat="1" ht="12.95" customHeight="1" x14ac:dyDescent="0.2">
      <c r="A36" s="182" t="s">
        <v>312</v>
      </c>
      <c r="B36" s="183" t="s">
        <v>159</v>
      </c>
      <c r="C36" s="182">
        <v>14809.842000000001</v>
      </c>
      <c r="D36" s="182" t="s">
        <v>264</v>
      </c>
      <c r="E36" s="135">
        <f t="shared" si="12"/>
        <v>-5916.7246464154105</v>
      </c>
      <c r="F36" s="184">
        <f t="shared" si="13"/>
        <v>-5917</v>
      </c>
      <c r="G36" s="125">
        <f t="shared" si="33"/>
        <v>1.25922886999615</v>
      </c>
      <c r="H36" s="135">
        <f t="shared" si="34"/>
        <v>1.25922886999615</v>
      </c>
      <c r="Q36" s="185" t="s">
        <v>1269</v>
      </c>
      <c r="R36" s="186"/>
      <c r="S36" s="124">
        <f t="shared" si="35"/>
        <v>0.2</v>
      </c>
      <c r="T36" s="186"/>
      <c r="W36" s="135">
        <f t="shared" si="32"/>
        <v>5800</v>
      </c>
      <c r="X36" s="135">
        <f t="shared" si="0"/>
        <v>-0.62107320247317244</v>
      </c>
      <c r="Z36" s="135">
        <f t="shared" si="17"/>
        <v>-5917</v>
      </c>
      <c r="AA36" s="135">
        <f t="shared" si="18"/>
        <v>1.3143706466504022</v>
      </c>
      <c r="AB36" s="135">
        <f t="shared" si="36"/>
        <v>1.0279641961890511</v>
      </c>
      <c r="AC36" s="135">
        <f t="shared" si="37"/>
        <v>1.25922886999615</v>
      </c>
      <c r="AD36" s="135">
        <f t="shared" si="38"/>
        <v>-5.5141776654252128E-2</v>
      </c>
      <c r="AE36" s="135">
        <f t="shared" si="39"/>
        <v>6.0812310651748506E-4</v>
      </c>
      <c r="AF36" s="135">
        <f t="shared" si="40"/>
        <v>1.25922886999615</v>
      </c>
      <c r="AG36" s="124"/>
      <c r="AH36" s="135">
        <f t="shared" si="24"/>
        <v>0.23126467380709886</v>
      </c>
      <c r="AI36" s="135">
        <f t="shared" si="25"/>
        <v>0.71487236311294633</v>
      </c>
      <c r="AJ36" s="135">
        <f t="shared" si="26"/>
        <v>0.99536980668434982</v>
      </c>
      <c r="AK36" s="135">
        <f t="shared" si="27"/>
        <v>-7.266647889707098E-2</v>
      </c>
      <c r="AL36" s="135">
        <f t="shared" si="28"/>
        <v>-2.8920489186654117</v>
      </c>
      <c r="AM36" s="135">
        <f t="shared" si="29"/>
        <v>-7.9729933257409344</v>
      </c>
      <c r="AN36" s="135">
        <f t="shared" si="41"/>
        <v>3.4780758769836453</v>
      </c>
      <c r="AO36" s="135">
        <f t="shared" si="41"/>
        <v>3.478131996084119</v>
      </c>
      <c r="AP36" s="135">
        <f t="shared" si="41"/>
        <v>3.4779299438304339</v>
      </c>
      <c r="AQ36" s="135">
        <f t="shared" si="41"/>
        <v>3.4786574834185879</v>
      </c>
      <c r="AR36" s="135">
        <f t="shared" si="41"/>
        <v>3.4760386604530056</v>
      </c>
      <c r="AS36" s="135">
        <f t="shared" si="41"/>
        <v>3.4854765895049247</v>
      </c>
      <c r="AT36" s="135">
        <f t="shared" si="41"/>
        <v>3.4516053607641495</v>
      </c>
      <c r="AU36" s="135">
        <f t="shared" si="31"/>
        <v>3.5752411264233608</v>
      </c>
      <c r="AW36" s="135">
        <v>-4600</v>
      </c>
      <c r="AX36" s="135">
        <f t="shared" si="1"/>
        <v>0.91787008399820358</v>
      </c>
      <c r="AY36" s="135">
        <f t="shared" si="2"/>
        <v>0.79331454492636477</v>
      </c>
      <c r="AZ36" s="135">
        <f t="shared" si="3"/>
        <v>0.12455553907183882</v>
      </c>
      <c r="BA36" s="135">
        <f t="shared" si="4"/>
        <v>0.8173934227250117</v>
      </c>
      <c r="BB36" s="135">
        <f t="shared" si="5"/>
        <v>0.73304233197162705</v>
      </c>
      <c r="BC36" s="135">
        <f t="shared" si="6"/>
        <v>-2.240304714335994</v>
      </c>
      <c r="BD36" s="135">
        <f t="shared" si="7"/>
        <v>-2.0667581577445882</v>
      </c>
      <c r="BE36" s="135">
        <f t="shared" si="42"/>
        <v>4.3016709075196768</v>
      </c>
      <c r="BF36" s="135">
        <f t="shared" si="42"/>
        <v>4.3016714583414597</v>
      </c>
      <c r="BG36" s="135">
        <f t="shared" si="42"/>
        <v>4.3016667697671256</v>
      </c>
      <c r="BH36" s="135">
        <f t="shared" si="42"/>
        <v>4.3017066803497723</v>
      </c>
      <c r="BI36" s="135">
        <f t="shared" si="42"/>
        <v>4.3013670660922623</v>
      </c>
      <c r="BJ36" s="135">
        <f t="shared" si="42"/>
        <v>4.3042654878536251</v>
      </c>
      <c r="BK36" s="135">
        <f t="shared" si="42"/>
        <v>4.2801180504152292</v>
      </c>
      <c r="BL36" s="135">
        <f t="shared" si="9"/>
        <v>4.5714418848849707</v>
      </c>
    </row>
    <row r="37" spans="1:64" s="135" customFormat="1" ht="12.95" customHeight="1" x14ac:dyDescent="0.2">
      <c r="A37" s="123" t="s">
        <v>77</v>
      </c>
      <c r="B37" s="124"/>
      <c r="C37" s="125">
        <v>14809.891</v>
      </c>
      <c r="D37" s="125"/>
      <c r="E37" s="135">
        <f t="shared" si="12"/>
        <v>-5916.7139316629409</v>
      </c>
      <c r="F37" s="184">
        <f t="shared" si="13"/>
        <v>-5917</v>
      </c>
      <c r="G37" s="125">
        <f t="shared" si="33"/>
        <v>1.3082288699952187</v>
      </c>
      <c r="H37" s="135">
        <f t="shared" si="34"/>
        <v>1.3082288699952187</v>
      </c>
      <c r="Q37" s="185" t="s">
        <v>1269</v>
      </c>
      <c r="R37" s="186"/>
      <c r="S37" s="124">
        <f t="shared" si="35"/>
        <v>0.2</v>
      </c>
      <c r="T37" s="186"/>
      <c r="W37" s="135">
        <f t="shared" si="32"/>
        <v>6000</v>
      </c>
      <c r="X37" s="135">
        <f t="shared" si="0"/>
        <v>-0.66899301104686948</v>
      </c>
      <c r="Z37" s="135">
        <f t="shared" si="17"/>
        <v>-5917</v>
      </c>
      <c r="AA37" s="135">
        <f t="shared" si="18"/>
        <v>1.3143706466504022</v>
      </c>
      <c r="AB37" s="135">
        <f t="shared" si="36"/>
        <v>1.0769641961881198</v>
      </c>
      <c r="AC37" s="135">
        <f t="shared" si="37"/>
        <v>1.3082288699952187</v>
      </c>
      <c r="AD37" s="135">
        <f t="shared" si="38"/>
        <v>-6.1417766551834507E-3</v>
      </c>
      <c r="AE37" s="135">
        <f t="shared" si="39"/>
        <v>7.5442840964312836E-6</v>
      </c>
      <c r="AF37" s="135">
        <f t="shared" si="40"/>
        <v>1.3082288699952187</v>
      </c>
      <c r="AG37" s="124"/>
      <c r="AH37" s="135">
        <f t="shared" si="24"/>
        <v>0.23126467380709886</v>
      </c>
      <c r="AI37" s="135">
        <f t="shared" si="25"/>
        <v>0.71487236311294633</v>
      </c>
      <c r="AJ37" s="135">
        <f t="shared" si="26"/>
        <v>0.99536980668434982</v>
      </c>
      <c r="AK37" s="135">
        <f t="shared" si="27"/>
        <v>-7.266647889707098E-2</v>
      </c>
      <c r="AL37" s="135">
        <f t="shared" si="28"/>
        <v>-2.8920489186654117</v>
      </c>
      <c r="AM37" s="135">
        <f t="shared" si="29"/>
        <v>-7.9729933257409344</v>
      </c>
      <c r="AN37" s="135">
        <f t="shared" si="41"/>
        <v>3.4780758769836453</v>
      </c>
      <c r="AO37" s="135">
        <f t="shared" si="41"/>
        <v>3.478131996084119</v>
      </c>
      <c r="AP37" s="135">
        <f t="shared" si="41"/>
        <v>3.4779299438304339</v>
      </c>
      <c r="AQ37" s="135">
        <f t="shared" si="41"/>
        <v>3.4786574834185879</v>
      </c>
      <c r="AR37" s="135">
        <f t="shared" si="41"/>
        <v>3.4760386604530056</v>
      </c>
      <c r="AS37" s="135">
        <f t="shared" si="41"/>
        <v>3.4854765895049247</v>
      </c>
      <c r="AT37" s="135">
        <f t="shared" si="41"/>
        <v>3.4516053607641495</v>
      </c>
      <c r="AU37" s="135">
        <f t="shared" si="31"/>
        <v>3.5752411264233608</v>
      </c>
      <c r="AW37" s="135">
        <v>-4500</v>
      </c>
      <c r="AX37" s="135">
        <f t="shared" si="1"/>
        <v>0.88268094710436029</v>
      </c>
      <c r="AY37" s="135">
        <f t="shared" si="2"/>
        <v>0.77204694214607139</v>
      </c>
      <c r="AZ37" s="135">
        <f t="shared" si="3"/>
        <v>0.11063400495828886</v>
      </c>
      <c r="BA37" s="135">
        <f t="shared" si="4"/>
        <v>0.83128415704965009</v>
      </c>
      <c r="BB37" s="135">
        <f t="shared" si="5"/>
        <v>0.69175443625313682</v>
      </c>
      <c r="BC37" s="135">
        <f t="shared" si="6"/>
        <v>-2.1814364186800801</v>
      </c>
      <c r="BD37" s="135">
        <f t="shared" si="7"/>
        <v>-1.9204542536185234</v>
      </c>
      <c r="BE37" s="135">
        <f t="shared" si="42"/>
        <v>4.3699281014560762</v>
      </c>
      <c r="BF37" s="135">
        <f t="shared" si="42"/>
        <v>4.3699282753397686</v>
      </c>
      <c r="BG37" s="135">
        <f t="shared" si="42"/>
        <v>4.3699265155321676</v>
      </c>
      <c r="BH37" s="135">
        <f t="shared" si="42"/>
        <v>4.3699443262450171</v>
      </c>
      <c r="BI37" s="135">
        <f t="shared" si="42"/>
        <v>4.3697641081046621</v>
      </c>
      <c r="BJ37" s="135">
        <f t="shared" si="42"/>
        <v>4.3715918730848644</v>
      </c>
      <c r="BK37" s="135">
        <f t="shared" si="42"/>
        <v>4.3534690557464089</v>
      </c>
      <c r="BL37" s="135">
        <f t="shared" si="9"/>
        <v>4.6470835521941281</v>
      </c>
    </row>
    <row r="38" spans="1:64" s="135" customFormat="1" ht="12.95" customHeight="1" x14ac:dyDescent="0.2">
      <c r="A38" s="123" t="s">
        <v>77</v>
      </c>
      <c r="B38" s="124"/>
      <c r="C38" s="125">
        <v>14814.460999999999</v>
      </c>
      <c r="D38" s="125"/>
      <c r="E38" s="135">
        <f t="shared" si="12"/>
        <v>-5915.714616993816</v>
      </c>
      <c r="F38" s="184">
        <f t="shared" si="13"/>
        <v>-5916</v>
      </c>
      <c r="G38" s="125">
        <f t="shared" si="33"/>
        <v>1.3050947599949723</v>
      </c>
      <c r="H38" s="135">
        <f t="shared" si="34"/>
        <v>1.3050947599949723</v>
      </c>
      <c r="Q38" s="185" t="s">
        <v>1270</v>
      </c>
      <c r="R38" s="186"/>
      <c r="S38" s="124">
        <f t="shared" si="35"/>
        <v>0.2</v>
      </c>
      <c r="T38" s="186"/>
      <c r="W38" s="135">
        <f t="shared" si="32"/>
        <v>6200</v>
      </c>
      <c r="X38" s="135">
        <f t="shared" si="0"/>
        <v>-0.71872302342430328</v>
      </c>
      <c r="Z38" s="135">
        <f t="shared" si="17"/>
        <v>-5916</v>
      </c>
      <c r="AA38" s="135">
        <f t="shared" si="18"/>
        <v>1.3141174133667399</v>
      </c>
      <c r="AB38" s="135">
        <f t="shared" si="36"/>
        <v>1.0738564422173895</v>
      </c>
      <c r="AC38" s="135">
        <f t="shared" si="37"/>
        <v>1.3050947599949723</v>
      </c>
      <c r="AD38" s="135">
        <f t="shared" si="38"/>
        <v>-9.0226533717676638E-3</v>
      </c>
      <c r="AE38" s="135">
        <f t="shared" si="39"/>
        <v>1.6281654773414079E-5</v>
      </c>
      <c r="AF38" s="135">
        <f t="shared" si="40"/>
        <v>1.3050947599949723</v>
      </c>
      <c r="AG38" s="124"/>
      <c r="AH38" s="135">
        <f t="shared" si="24"/>
        <v>0.23123831777758277</v>
      </c>
      <c r="AI38" s="135">
        <f t="shared" si="25"/>
        <v>0.7149045693953362</v>
      </c>
      <c r="AJ38" s="135">
        <f t="shared" si="26"/>
        <v>0.99532714527219479</v>
      </c>
      <c r="AK38" s="135">
        <f t="shared" si="27"/>
        <v>-7.2792732607282307E-2</v>
      </c>
      <c r="AL38" s="135">
        <f t="shared" si="28"/>
        <v>-2.8916060964951211</v>
      </c>
      <c r="AM38" s="135">
        <f t="shared" si="29"/>
        <v>-7.9587223094725994</v>
      </c>
      <c r="AN38" s="135">
        <f t="shared" si="41"/>
        <v>3.4786678838692859</v>
      </c>
      <c r="AO38" s="135">
        <f t="shared" si="41"/>
        <v>3.4787240224045188</v>
      </c>
      <c r="AP38" s="135">
        <f t="shared" si="41"/>
        <v>3.478521858287603</v>
      </c>
      <c r="AQ38" s="135">
        <f t="shared" si="41"/>
        <v>3.4792499517173612</v>
      </c>
      <c r="AR38" s="135">
        <f t="shared" si="41"/>
        <v>3.4766285938924506</v>
      </c>
      <c r="AS38" s="135">
        <f t="shared" si="41"/>
        <v>3.4860776451787641</v>
      </c>
      <c r="AT38" s="135">
        <f t="shared" si="41"/>
        <v>3.4521598447815811</v>
      </c>
      <c r="AU38" s="135">
        <f t="shared" si="31"/>
        <v>3.5759975430964523</v>
      </c>
      <c r="AW38" s="135">
        <v>-4400</v>
      </c>
      <c r="AX38" s="135">
        <f t="shared" si="1"/>
        <v>0.84682339999120482</v>
      </c>
      <c r="AY38" s="135">
        <f t="shared" si="2"/>
        <v>0.75088326345171419</v>
      </c>
      <c r="AZ38" s="135">
        <f t="shared" si="3"/>
        <v>9.59401365394906E-2</v>
      </c>
      <c r="BA38" s="135">
        <f t="shared" si="4"/>
        <v>0.84628110883535834</v>
      </c>
      <c r="BB38" s="135">
        <f t="shared" si="5"/>
        <v>0.64648395182853768</v>
      </c>
      <c r="BC38" s="135">
        <f t="shared" si="6"/>
        <v>-2.1204874236732132</v>
      </c>
      <c r="BD38" s="135">
        <f t="shared" si="7"/>
        <v>-1.7854450075117048</v>
      </c>
      <c r="BE38" s="135">
        <f t="shared" si="42"/>
        <v>4.4393809769799439</v>
      </c>
      <c r="BF38" s="135">
        <f t="shared" si="42"/>
        <v>4.439381014557509</v>
      </c>
      <c r="BG38" s="135">
        <f t="shared" si="42"/>
        <v>4.4393805409080231</v>
      </c>
      <c r="BH38" s="135">
        <f t="shared" si="42"/>
        <v>4.4393865111203263</v>
      </c>
      <c r="BI38" s="135">
        <f t="shared" si="42"/>
        <v>4.4393112676599991</v>
      </c>
      <c r="BJ38" s="135">
        <f t="shared" si="42"/>
        <v>4.4402610552308674</v>
      </c>
      <c r="BK38" s="135">
        <f t="shared" si="42"/>
        <v>4.4284992230734286</v>
      </c>
      <c r="BL38" s="135">
        <f t="shared" si="9"/>
        <v>4.7227252195032863</v>
      </c>
    </row>
    <row r="39" spans="1:64" s="135" customFormat="1" ht="12.95" customHeight="1" x14ac:dyDescent="0.2">
      <c r="A39" s="123" t="s">
        <v>77</v>
      </c>
      <c r="B39" s="124"/>
      <c r="C39" s="125">
        <v>14828.182000000001</v>
      </c>
      <c r="D39" s="125"/>
      <c r="E39" s="135">
        <f t="shared" si="12"/>
        <v>-5912.7142676338444</v>
      </c>
      <c r="F39" s="184">
        <f t="shared" si="13"/>
        <v>-5913</v>
      </c>
      <c r="G39" s="125">
        <f t="shared" si="33"/>
        <v>1.3066924299964739</v>
      </c>
      <c r="H39" s="135">
        <f t="shared" si="34"/>
        <v>1.3066924299964739</v>
      </c>
      <c r="Q39" s="185" t="s">
        <v>1271</v>
      </c>
      <c r="R39" s="186"/>
      <c r="S39" s="124">
        <f t="shared" si="35"/>
        <v>0.2</v>
      </c>
      <c r="T39" s="186"/>
      <c r="W39" s="135">
        <f t="shared" si="32"/>
        <v>6400</v>
      </c>
      <c r="X39" s="135">
        <f t="shared" si="0"/>
        <v>-0.7702632396054736</v>
      </c>
      <c r="Z39" s="135">
        <f t="shared" si="17"/>
        <v>-5913</v>
      </c>
      <c r="AA39" s="135">
        <f t="shared" si="18"/>
        <v>1.3133572824154274</v>
      </c>
      <c r="AB39" s="135">
        <f t="shared" si="36"/>
        <v>1.0755336737622168</v>
      </c>
      <c r="AC39" s="135">
        <f t="shared" si="37"/>
        <v>1.3066924299964739</v>
      </c>
      <c r="AD39" s="135">
        <f t="shared" si="38"/>
        <v>-6.6648524189534264E-3</v>
      </c>
      <c r="AE39" s="135">
        <f t="shared" si="39"/>
        <v>8.8840515532858678E-6</v>
      </c>
      <c r="AF39" s="135">
        <f t="shared" si="40"/>
        <v>1.3066924299964739</v>
      </c>
      <c r="AG39" s="124"/>
      <c r="AH39" s="135">
        <f t="shared" si="24"/>
        <v>0.23115875623425711</v>
      </c>
      <c r="AI39" s="135">
        <f t="shared" si="25"/>
        <v>0.71500154122546167</v>
      </c>
      <c r="AJ39" s="135">
        <f t="shared" si="26"/>
        <v>0.99519796650194081</v>
      </c>
      <c r="AK39" s="135">
        <f t="shared" si="27"/>
        <v>-7.3171476466118546E-2</v>
      </c>
      <c r="AL39" s="135">
        <f t="shared" si="28"/>
        <v>-2.8902773897323555</v>
      </c>
      <c r="AM39" s="135">
        <f t="shared" si="29"/>
        <v>-7.9162017921988834</v>
      </c>
      <c r="AN39" s="135">
        <f t="shared" si="41"/>
        <v>3.4804440653376578</v>
      </c>
      <c r="AO39" s="135">
        <f t="shared" si="41"/>
        <v>3.4805002602834594</v>
      </c>
      <c r="AP39" s="135">
        <f t="shared" si="41"/>
        <v>3.4802977666847532</v>
      </c>
      <c r="AQ39" s="135">
        <f t="shared" si="41"/>
        <v>3.4810275025842077</v>
      </c>
      <c r="AR39" s="135">
        <f t="shared" si="41"/>
        <v>3.4783985968650506</v>
      </c>
      <c r="AS39" s="135">
        <f t="shared" si="41"/>
        <v>3.4878808590943873</v>
      </c>
      <c r="AT39" s="135">
        <f t="shared" si="41"/>
        <v>3.4538237224302692</v>
      </c>
      <c r="AU39" s="135">
        <f t="shared" si="31"/>
        <v>3.578266793115727</v>
      </c>
      <c r="AW39" s="135">
        <v>-4300</v>
      </c>
      <c r="AX39" s="135">
        <f t="shared" si="1"/>
        <v>0.81032180941010545</v>
      </c>
      <c r="AY39" s="135">
        <f t="shared" si="2"/>
        <v>0.72982350884329339</v>
      </c>
      <c r="AZ39" s="135">
        <f t="shared" si="3"/>
        <v>8.0498300566812106E-2</v>
      </c>
      <c r="BA39" s="135">
        <f t="shared" si="4"/>
        <v>0.86244286667056713</v>
      </c>
      <c r="BB39" s="135">
        <f t="shared" si="5"/>
        <v>0.59698118428532598</v>
      </c>
      <c r="BC39" s="135">
        <f t="shared" si="6"/>
        <v>-2.0572535689161033</v>
      </c>
      <c r="BD39" s="135">
        <f t="shared" si="7"/>
        <v>-1.6600746171820295</v>
      </c>
      <c r="BE39" s="135">
        <f t="shared" si="42"/>
        <v>4.5101235842169602</v>
      </c>
      <c r="BF39" s="135">
        <f t="shared" si="42"/>
        <v>4.5101235880130393</v>
      </c>
      <c r="BG39" s="135">
        <f t="shared" si="42"/>
        <v>4.5101235237923998</v>
      </c>
      <c r="BH39" s="135">
        <f t="shared" si="42"/>
        <v>4.5101246102558523</v>
      </c>
      <c r="BI39" s="135">
        <f t="shared" si="42"/>
        <v>4.5101062306028465</v>
      </c>
      <c r="BJ39" s="135">
        <f t="shared" si="42"/>
        <v>4.5104173804639265</v>
      </c>
      <c r="BK39" s="135">
        <f t="shared" si="42"/>
        <v>4.5052120495244719</v>
      </c>
      <c r="BL39" s="135">
        <f t="shared" si="9"/>
        <v>4.7983668868124445</v>
      </c>
    </row>
    <row r="40" spans="1:64" s="135" customFormat="1" ht="12.95" customHeight="1" x14ac:dyDescent="0.2">
      <c r="A40" s="182" t="s">
        <v>331</v>
      </c>
      <c r="B40" s="183" t="s">
        <v>159</v>
      </c>
      <c r="C40" s="182">
        <v>14832.75</v>
      </c>
      <c r="D40" s="182" t="s">
        <v>264</v>
      </c>
      <c r="E40" s="135">
        <f t="shared" si="12"/>
        <v>-5911.7153903015551</v>
      </c>
      <c r="F40" s="184">
        <f t="shared" si="13"/>
        <v>-5912</v>
      </c>
      <c r="G40" s="125">
        <f t="shared" si="33"/>
        <v>1.3015583199958201</v>
      </c>
      <c r="H40" s="135">
        <f t="shared" si="34"/>
        <v>1.3015583199958201</v>
      </c>
      <c r="Q40" s="185" t="s">
        <v>1272</v>
      </c>
      <c r="R40" s="186"/>
      <c r="S40" s="124">
        <f t="shared" si="35"/>
        <v>0.2</v>
      </c>
      <c r="T40" s="186"/>
      <c r="W40" s="135">
        <f t="shared" si="32"/>
        <v>6600</v>
      </c>
      <c r="X40" s="135">
        <f t="shared" si="0"/>
        <v>-0.82361365959038058</v>
      </c>
      <c r="Z40" s="135">
        <f t="shared" si="17"/>
        <v>-5912</v>
      </c>
      <c r="AA40" s="135">
        <f t="shared" si="18"/>
        <v>1.3131037617185279</v>
      </c>
      <c r="AB40" s="135">
        <f t="shared" si="36"/>
        <v>1.0704262487739507</v>
      </c>
      <c r="AC40" s="135">
        <f t="shared" si="37"/>
        <v>1.3015583199958201</v>
      </c>
      <c r="AD40" s="135">
        <f t="shared" si="38"/>
        <v>-1.1545441722707883E-2</v>
      </c>
      <c r="AE40" s="135">
        <f t="shared" si="39"/>
        <v>2.6659444914488796E-5</v>
      </c>
      <c r="AF40" s="135">
        <f t="shared" si="40"/>
        <v>1.3015583199958201</v>
      </c>
      <c r="AG40" s="124"/>
      <c r="AH40" s="135">
        <f t="shared" si="24"/>
        <v>0.23113207122186938</v>
      </c>
      <c r="AI40" s="135">
        <f t="shared" si="25"/>
        <v>0.71503398287748143</v>
      </c>
      <c r="AJ40" s="135">
        <f t="shared" si="26"/>
        <v>0.99515450856110388</v>
      </c>
      <c r="AK40" s="135">
        <f t="shared" si="27"/>
        <v>-7.3297718637229267E-2</v>
      </c>
      <c r="AL40" s="135">
        <f t="shared" si="28"/>
        <v>-2.8898344071452473</v>
      </c>
      <c r="AM40" s="135">
        <f t="shared" si="29"/>
        <v>-7.9021249536232654</v>
      </c>
      <c r="AN40" s="135">
        <f t="shared" si="41"/>
        <v>3.4810361795931222</v>
      </c>
      <c r="AO40" s="135">
        <f t="shared" si="41"/>
        <v>3.48109239271181</v>
      </c>
      <c r="AP40" s="135">
        <f t="shared" si="41"/>
        <v>3.4808897913213745</v>
      </c>
      <c r="AQ40" s="135">
        <f t="shared" si="41"/>
        <v>3.4816200683559138</v>
      </c>
      <c r="AR40" s="135">
        <f t="shared" si="41"/>
        <v>3.4789886655883557</v>
      </c>
      <c r="AS40" s="135">
        <f t="shared" si="41"/>
        <v>3.4884819461179695</v>
      </c>
      <c r="AT40" s="135">
        <f t="shared" si="41"/>
        <v>3.4543784905634887</v>
      </c>
      <c r="AU40" s="135">
        <f t="shared" si="31"/>
        <v>3.5790232097888186</v>
      </c>
      <c r="AW40" s="135">
        <v>-4200</v>
      </c>
      <c r="AX40" s="135">
        <f t="shared" si="1"/>
        <v>0.77320694379865129</v>
      </c>
      <c r="AY40" s="135">
        <f t="shared" si="2"/>
        <v>0.70886767832080888</v>
      </c>
      <c r="AZ40" s="135">
        <f t="shared" si="3"/>
        <v>6.4339265477842453E-2</v>
      </c>
      <c r="BA40" s="135">
        <f t="shared" si="4"/>
        <v>0.87982743355952242</v>
      </c>
      <c r="BB40" s="135">
        <f t="shared" si="5"/>
        <v>0.54298862434552941</v>
      </c>
      <c r="BC40" s="135">
        <f t="shared" si="6"/>
        <v>-1.991512682560844</v>
      </c>
      <c r="BD40" s="135">
        <f t="shared" si="7"/>
        <v>-1.54296634974209</v>
      </c>
      <c r="BE40" s="135">
        <f t="shared" si="42"/>
        <v>4.5822548032685733</v>
      </c>
      <c r="BF40" s="135">
        <f t="shared" si="42"/>
        <v>4.5822548031556716</v>
      </c>
      <c r="BG40" s="135">
        <f t="shared" si="42"/>
        <v>4.5822548061125428</v>
      </c>
      <c r="BH40" s="135">
        <f t="shared" si="42"/>
        <v>4.5822547286729209</v>
      </c>
      <c r="BI40" s="135">
        <f t="shared" si="42"/>
        <v>4.5822567568095645</v>
      </c>
      <c r="BJ40" s="135">
        <f t="shared" si="42"/>
        <v>4.5822036504591015</v>
      </c>
      <c r="BK40" s="135">
        <f t="shared" si="42"/>
        <v>4.5836014092108481</v>
      </c>
      <c r="BL40" s="135">
        <f t="shared" si="9"/>
        <v>4.8740085541216018</v>
      </c>
    </row>
    <row r="41" spans="1:64" s="135" customFormat="1" ht="12.95" customHeight="1" x14ac:dyDescent="0.2">
      <c r="A41" s="123" t="s">
        <v>77</v>
      </c>
      <c r="B41" s="124"/>
      <c r="C41" s="125">
        <v>14832.752</v>
      </c>
      <c r="D41" s="125"/>
      <c r="E41" s="135">
        <f t="shared" si="12"/>
        <v>-5911.7149529647195</v>
      </c>
      <c r="F41" s="184">
        <f t="shared" si="13"/>
        <v>-5912</v>
      </c>
      <c r="G41" s="125">
        <f t="shared" si="33"/>
        <v>1.3035583199962275</v>
      </c>
      <c r="H41" s="135">
        <f t="shared" si="34"/>
        <v>1.3035583199962275</v>
      </c>
      <c r="Q41" s="185" t="s">
        <v>1272</v>
      </c>
      <c r="R41" s="186"/>
      <c r="S41" s="124">
        <f t="shared" si="35"/>
        <v>0.2</v>
      </c>
      <c r="T41" s="186"/>
      <c r="W41" s="135">
        <f t="shared" si="32"/>
        <v>6800</v>
      </c>
      <c r="X41" s="135">
        <f t="shared" si="0"/>
        <v>-0.8787742833790243</v>
      </c>
      <c r="Z41" s="135">
        <f t="shared" si="17"/>
        <v>-5912</v>
      </c>
      <c r="AA41" s="135">
        <f t="shared" si="18"/>
        <v>1.3131037617185279</v>
      </c>
      <c r="AB41" s="135">
        <f t="shared" si="36"/>
        <v>1.0724262487743581</v>
      </c>
      <c r="AC41" s="135">
        <f t="shared" si="37"/>
        <v>1.3035583199962275</v>
      </c>
      <c r="AD41" s="135">
        <f t="shared" si="38"/>
        <v>-9.5454417223004295E-3</v>
      </c>
      <c r="AE41" s="135">
        <f t="shared" si="39"/>
        <v>1.8223091534766761E-5</v>
      </c>
      <c r="AF41" s="135">
        <f t="shared" si="40"/>
        <v>1.3035583199962275</v>
      </c>
      <c r="AG41" s="124"/>
      <c r="AH41" s="135">
        <f t="shared" si="24"/>
        <v>0.23113207122186938</v>
      </c>
      <c r="AI41" s="135">
        <f t="shared" si="25"/>
        <v>0.71503398287748143</v>
      </c>
      <c r="AJ41" s="135">
        <f t="shared" si="26"/>
        <v>0.99515450856110388</v>
      </c>
      <c r="AK41" s="135">
        <f t="shared" si="27"/>
        <v>-7.3297718637229267E-2</v>
      </c>
      <c r="AL41" s="135">
        <f t="shared" si="28"/>
        <v>-2.8898344071452473</v>
      </c>
      <c r="AM41" s="135">
        <f t="shared" si="29"/>
        <v>-7.9021249536232654</v>
      </c>
      <c r="AN41" s="135">
        <f t="shared" ref="AN41:AT50" si="43">$AU41+$AB$7*SIN(AO41)</f>
        <v>3.4810361795931222</v>
      </c>
      <c r="AO41" s="135">
        <f t="shared" si="43"/>
        <v>3.48109239271181</v>
      </c>
      <c r="AP41" s="135">
        <f t="shared" si="43"/>
        <v>3.4808897913213745</v>
      </c>
      <c r="AQ41" s="135">
        <f t="shared" si="43"/>
        <v>3.4816200683559138</v>
      </c>
      <c r="AR41" s="135">
        <f t="shared" si="43"/>
        <v>3.4789886655883557</v>
      </c>
      <c r="AS41" s="135">
        <f t="shared" si="43"/>
        <v>3.4884819461179695</v>
      </c>
      <c r="AT41" s="135">
        <f t="shared" si="43"/>
        <v>3.4543784905634887</v>
      </c>
      <c r="AU41" s="135">
        <f t="shared" si="31"/>
        <v>3.5790232097888186</v>
      </c>
      <c r="AW41" s="135">
        <v>-4100</v>
      </c>
      <c r="AX41" s="135">
        <f t="shared" si="1"/>
        <v>0.73551726506931647</v>
      </c>
      <c r="AY41" s="135">
        <f t="shared" si="2"/>
        <v>0.68801577188426077</v>
      </c>
      <c r="AZ41" s="135">
        <f t="shared" si="3"/>
        <v>4.7501493185055726E-2</v>
      </c>
      <c r="BA41" s="135">
        <f t="shared" si="4"/>
        <v>0.8984898308203576</v>
      </c>
      <c r="BB41" s="135">
        <f t="shared" si="5"/>
        <v>0.48424739982911846</v>
      </c>
      <c r="BC41" s="135">
        <f t="shared" si="6"/>
        <v>-1.9230234444464709</v>
      </c>
      <c r="BD41" s="135">
        <f t="shared" si="7"/>
        <v>-1.4329633854930994</v>
      </c>
      <c r="BE41" s="135">
        <f t="shared" si="42"/>
        <v>4.655878207714121</v>
      </c>
      <c r="BF41" s="135">
        <f t="shared" si="42"/>
        <v>4.6558782077047818</v>
      </c>
      <c r="BG41" s="135">
        <f t="shared" si="42"/>
        <v>4.6558782082667634</v>
      </c>
      <c r="BH41" s="135">
        <f t="shared" si="42"/>
        <v>4.6558781744511037</v>
      </c>
      <c r="BI41" s="135">
        <f t="shared" si="42"/>
        <v>4.6558802092481768</v>
      </c>
      <c r="BJ41" s="135">
        <f t="shared" si="42"/>
        <v>4.6557578989825537</v>
      </c>
      <c r="BK41" s="135">
        <f t="shared" si="42"/>
        <v>4.6636515882605538</v>
      </c>
      <c r="BL41" s="135">
        <f t="shared" si="9"/>
        <v>4.9496502214307601</v>
      </c>
    </row>
    <row r="42" spans="1:64" s="135" customFormat="1" ht="12.95" customHeight="1" x14ac:dyDescent="0.2">
      <c r="A42" s="123" t="s">
        <v>77</v>
      </c>
      <c r="B42" s="124"/>
      <c r="C42" s="125">
        <v>14837.326999999999</v>
      </c>
      <c r="D42" s="125"/>
      <c r="E42" s="135">
        <f t="shared" si="12"/>
        <v>-5910.7145449535055</v>
      </c>
      <c r="F42" s="184">
        <f t="shared" si="13"/>
        <v>-5911</v>
      </c>
      <c r="G42" s="125">
        <f t="shared" si="33"/>
        <v>1.3054242099951807</v>
      </c>
      <c r="H42" s="135">
        <f t="shared" si="34"/>
        <v>1.3054242099951807</v>
      </c>
      <c r="Q42" s="185" t="s">
        <v>1273</v>
      </c>
      <c r="R42" s="186"/>
      <c r="S42" s="124">
        <f t="shared" si="35"/>
        <v>0.2</v>
      </c>
      <c r="T42" s="186"/>
      <c r="Z42" s="135">
        <f t="shared" si="17"/>
        <v>-5911</v>
      </c>
      <c r="AA42" s="135">
        <f t="shared" si="18"/>
        <v>1.3128501691585623</v>
      </c>
      <c r="AB42" s="135">
        <f t="shared" si="36"/>
        <v>1.0743189060411737</v>
      </c>
      <c r="AC42" s="135">
        <f t="shared" si="37"/>
        <v>1.3054242099951807</v>
      </c>
      <c r="AD42" s="135">
        <f t="shared" si="38"/>
        <v>-7.4259591633816235E-3</v>
      </c>
      <c r="AE42" s="135">
        <f t="shared" si="39"/>
        <v>1.1028973899242301E-5</v>
      </c>
      <c r="AF42" s="135">
        <f t="shared" si="40"/>
        <v>1.3054242099951807</v>
      </c>
      <c r="AG42" s="124"/>
      <c r="AH42" s="135">
        <f t="shared" si="24"/>
        <v>0.23110530395400697</v>
      </c>
      <c r="AI42" s="135">
        <f t="shared" si="25"/>
        <v>0.71506648340771983</v>
      </c>
      <c r="AJ42" s="135">
        <f t="shared" si="26"/>
        <v>0.99511085135823885</v>
      </c>
      <c r="AK42" s="135">
        <f t="shared" si="27"/>
        <v>-7.3423957905105933E-2</v>
      </c>
      <c r="AL42" s="135">
        <f t="shared" si="28"/>
        <v>-2.8893913842672005</v>
      </c>
      <c r="AM42" s="135">
        <f t="shared" si="29"/>
        <v>-7.8880960313417265</v>
      </c>
      <c r="AN42" s="135">
        <f t="shared" si="43"/>
        <v>3.4816283208127135</v>
      </c>
      <c r="AO42" s="135">
        <f t="shared" si="43"/>
        <v>3.481684551789276</v>
      </c>
      <c r="AP42" s="135">
        <f t="shared" si="43"/>
        <v>3.4814818436246422</v>
      </c>
      <c r="AQ42" s="135">
        <f t="shared" si="43"/>
        <v>3.4822126586153543</v>
      </c>
      <c r="AR42" s="135">
        <f t="shared" si="43"/>
        <v>3.4795787682683383</v>
      </c>
      <c r="AS42" s="135">
        <f t="shared" si="43"/>
        <v>3.489083041044402</v>
      </c>
      <c r="AT42" s="135">
        <f t="shared" si="43"/>
        <v>3.4549333300141982</v>
      </c>
      <c r="AU42" s="135">
        <f t="shared" si="31"/>
        <v>3.5797796264619102</v>
      </c>
      <c r="AW42" s="135">
        <v>-4000</v>
      </c>
      <c r="AX42" s="135">
        <f t="shared" si="1"/>
        <v>0.69730044977532102</v>
      </c>
      <c r="AY42" s="135">
        <f t="shared" si="2"/>
        <v>0.66726778953364907</v>
      </c>
      <c r="AZ42" s="135">
        <f t="shared" si="3"/>
        <v>3.0032660241671977E-2</v>
      </c>
      <c r="BA42" s="135">
        <f t="shared" si="4"/>
        <v>0.91847871696184857</v>
      </c>
      <c r="BB42" s="135">
        <f t="shared" si="5"/>
        <v>0.42050689777601463</v>
      </c>
      <c r="BC42" s="135">
        <f t="shared" si="6"/>
        <v>-1.8515246064458206</v>
      </c>
      <c r="BD42" s="135">
        <f t="shared" si="7"/>
        <v>-1.329083918717983</v>
      </c>
      <c r="BE42" s="135">
        <f t="shared" si="42"/>
        <v>4.7311016895183018</v>
      </c>
      <c r="BF42" s="135">
        <f t="shared" si="42"/>
        <v>4.7311016895184004</v>
      </c>
      <c r="BG42" s="135">
        <f t="shared" si="42"/>
        <v>4.7311016895364091</v>
      </c>
      <c r="BH42" s="135">
        <f t="shared" si="42"/>
        <v>4.7311016928072398</v>
      </c>
      <c r="BI42" s="135">
        <f t="shared" si="42"/>
        <v>4.7311022868744539</v>
      </c>
      <c r="BJ42" s="135">
        <f t="shared" si="42"/>
        <v>4.7312098738424515</v>
      </c>
      <c r="BK42" s="135">
        <f t="shared" si="42"/>
        <v>4.7453373746848673</v>
      </c>
      <c r="BL42" s="135">
        <f t="shared" si="9"/>
        <v>5.0252918887399183</v>
      </c>
    </row>
    <row r="43" spans="1:64" s="135" customFormat="1" ht="12.95" customHeight="1" x14ac:dyDescent="0.2">
      <c r="A43" s="123" t="s">
        <v>77</v>
      </c>
      <c r="B43" s="124"/>
      <c r="C43" s="125">
        <v>14846.47</v>
      </c>
      <c r="D43" s="125"/>
      <c r="E43" s="135">
        <f t="shared" si="12"/>
        <v>-5908.7152596100013</v>
      </c>
      <c r="F43" s="184">
        <f t="shared" si="13"/>
        <v>-5909</v>
      </c>
      <c r="G43" s="125">
        <f t="shared" si="33"/>
        <v>1.302155989995299</v>
      </c>
      <c r="H43" s="135">
        <f t="shared" si="34"/>
        <v>1.302155989995299</v>
      </c>
      <c r="Q43" s="185" t="s">
        <v>1274</v>
      </c>
      <c r="R43" s="186"/>
      <c r="S43" s="124">
        <f t="shared" si="35"/>
        <v>0.2</v>
      </c>
      <c r="T43" s="186"/>
      <c r="Z43" s="135">
        <f t="shared" si="17"/>
        <v>-5909</v>
      </c>
      <c r="AA43" s="135">
        <f t="shared" si="18"/>
        <v>1.3123427684338518</v>
      </c>
      <c r="AB43" s="135">
        <f t="shared" si="36"/>
        <v>1.071104467359022</v>
      </c>
      <c r="AC43" s="135">
        <f t="shared" si="37"/>
        <v>1.302155989995299</v>
      </c>
      <c r="AD43" s="135">
        <f t="shared" si="38"/>
        <v>-1.0186778438552757E-2</v>
      </c>
      <c r="AE43" s="135">
        <f t="shared" si="39"/>
        <v>2.0754090991232671E-5</v>
      </c>
      <c r="AF43" s="135">
        <f t="shared" si="40"/>
        <v>1.302155989995299</v>
      </c>
      <c r="AG43" s="124"/>
      <c r="AH43" s="135">
        <f t="shared" si="24"/>
        <v>0.23105152263627696</v>
      </c>
      <c r="AI43" s="135">
        <f t="shared" si="25"/>
        <v>0.71513166116039018</v>
      </c>
      <c r="AJ43" s="135">
        <f t="shared" si="26"/>
        <v>0.99502293895778593</v>
      </c>
      <c r="AK43" s="135">
        <f t="shared" si="27"/>
        <v>-7.3676427701506009E-2</v>
      </c>
      <c r="AL43" s="135">
        <f t="shared" si="28"/>
        <v>-2.8885052173392713</v>
      </c>
      <c r="AM43" s="135">
        <f t="shared" si="29"/>
        <v>-7.8601809462073016</v>
      </c>
      <c r="AN43" s="135">
        <f t="shared" si="43"/>
        <v>3.4828126843390508</v>
      </c>
      <c r="AO43" s="135">
        <f t="shared" si="43"/>
        <v>3.4828689500870835</v>
      </c>
      <c r="AP43" s="135">
        <f t="shared" si="43"/>
        <v>3.4826660314260267</v>
      </c>
      <c r="AQ43" s="135">
        <f t="shared" si="43"/>
        <v>3.4833979127888761</v>
      </c>
      <c r="AR43" s="135">
        <f t="shared" si="43"/>
        <v>3.4807590757153015</v>
      </c>
      <c r="AS43" s="135">
        <f t="shared" si="43"/>
        <v>3.4902852547110594</v>
      </c>
      <c r="AT43" s="135">
        <f t="shared" si="43"/>
        <v>3.4560432233293885</v>
      </c>
      <c r="AU43" s="135">
        <f t="shared" si="31"/>
        <v>3.5812924598080933</v>
      </c>
      <c r="AW43" s="135">
        <v>-3900</v>
      </c>
      <c r="AX43" s="135">
        <f t="shared" si="1"/>
        <v>0.65861516402104714</v>
      </c>
      <c r="AY43" s="135">
        <f t="shared" si="2"/>
        <v>0.64662373126897355</v>
      </c>
      <c r="AZ43" s="135">
        <f t="shared" si="3"/>
        <v>1.1991432752073561E-2</v>
      </c>
      <c r="BA43" s="135">
        <f t="shared" si="4"/>
        <v>0.93983171592519354</v>
      </c>
      <c r="BB43" s="135">
        <f t="shared" si="5"/>
        <v>0.3515386515289578</v>
      </c>
      <c r="BC43" s="135">
        <f t="shared" si="6"/>
        <v>-1.7767348155028682</v>
      </c>
      <c r="BD43" s="135">
        <f t="shared" si="7"/>
        <v>-1.2304866972272064</v>
      </c>
      <c r="BE43" s="135">
        <f t="shared" si="42"/>
        <v>4.8080367504639341</v>
      </c>
      <c r="BF43" s="135">
        <f t="shared" si="42"/>
        <v>4.8080367508534545</v>
      </c>
      <c r="BG43" s="135">
        <f t="shared" si="42"/>
        <v>4.8080367647150535</v>
      </c>
      <c r="BH43" s="135">
        <f t="shared" si="42"/>
        <v>4.808037257997257</v>
      </c>
      <c r="BI43" s="135">
        <f t="shared" si="42"/>
        <v>4.8080548104060634</v>
      </c>
      <c r="BJ43" s="135">
        <f t="shared" si="42"/>
        <v>4.8086772997820999</v>
      </c>
      <c r="BK43" s="135">
        <f t="shared" si="42"/>
        <v>4.8286242025640549</v>
      </c>
      <c r="BL43" s="135">
        <f t="shared" si="9"/>
        <v>5.1009335560490756</v>
      </c>
    </row>
    <row r="44" spans="1:64" s="135" customFormat="1" ht="12.95" customHeight="1" x14ac:dyDescent="0.2">
      <c r="A44" s="123" t="s">
        <v>77</v>
      </c>
      <c r="B44" s="124"/>
      <c r="C44" s="125">
        <v>14846.474</v>
      </c>
      <c r="D44" s="125"/>
      <c r="E44" s="135">
        <f t="shared" si="12"/>
        <v>-5908.7143849363301</v>
      </c>
      <c r="F44" s="184">
        <f t="shared" si="13"/>
        <v>-5909</v>
      </c>
      <c r="G44" s="125">
        <f t="shared" si="33"/>
        <v>1.3061559899961139</v>
      </c>
      <c r="H44" s="135">
        <f t="shared" si="34"/>
        <v>1.3061559899961139</v>
      </c>
      <c r="Q44" s="185" t="s">
        <v>1274</v>
      </c>
      <c r="R44" s="186"/>
      <c r="S44" s="124">
        <f t="shared" si="35"/>
        <v>0.2</v>
      </c>
      <c r="T44" s="186"/>
      <c r="Z44" s="135">
        <f t="shared" si="17"/>
        <v>-5909</v>
      </c>
      <c r="AA44" s="135">
        <f t="shared" si="18"/>
        <v>1.3123427684338518</v>
      </c>
      <c r="AB44" s="135">
        <f t="shared" si="36"/>
        <v>1.0751044673598369</v>
      </c>
      <c r="AC44" s="135">
        <f t="shared" si="37"/>
        <v>1.3061559899961139</v>
      </c>
      <c r="AD44" s="135">
        <f t="shared" si="38"/>
        <v>-6.1867784377378499E-3</v>
      </c>
      <c r="AE44" s="135">
        <f t="shared" si="39"/>
        <v>7.6552454875315991E-6</v>
      </c>
      <c r="AF44" s="135">
        <f t="shared" si="40"/>
        <v>1.3061559899961139</v>
      </c>
      <c r="AG44" s="124"/>
      <c r="AH44" s="135">
        <f t="shared" si="24"/>
        <v>0.23105152263627696</v>
      </c>
      <c r="AI44" s="135">
        <f t="shared" si="25"/>
        <v>0.71513166116039018</v>
      </c>
      <c r="AJ44" s="135">
        <f t="shared" si="26"/>
        <v>0.99502293895778593</v>
      </c>
      <c r="AK44" s="135">
        <f t="shared" si="27"/>
        <v>-7.3676427701506009E-2</v>
      </c>
      <c r="AL44" s="135">
        <f t="shared" si="28"/>
        <v>-2.8885052173392713</v>
      </c>
      <c r="AM44" s="135">
        <f t="shared" si="29"/>
        <v>-7.8601809462073016</v>
      </c>
      <c r="AN44" s="135">
        <f t="shared" si="43"/>
        <v>3.4828126843390508</v>
      </c>
      <c r="AO44" s="135">
        <f t="shared" si="43"/>
        <v>3.4828689500870835</v>
      </c>
      <c r="AP44" s="135">
        <f t="shared" si="43"/>
        <v>3.4826660314260267</v>
      </c>
      <c r="AQ44" s="135">
        <f t="shared" si="43"/>
        <v>3.4833979127888761</v>
      </c>
      <c r="AR44" s="135">
        <f t="shared" si="43"/>
        <v>3.4807590757153015</v>
      </c>
      <c r="AS44" s="135">
        <f t="shared" si="43"/>
        <v>3.4902852547110594</v>
      </c>
      <c r="AT44" s="135">
        <f t="shared" si="43"/>
        <v>3.4560432233293885</v>
      </c>
      <c r="AU44" s="135">
        <f t="shared" si="31"/>
        <v>3.5812924598080933</v>
      </c>
      <c r="AW44" s="135">
        <v>-3800</v>
      </c>
      <c r="AX44" s="135">
        <f t="shared" si="1"/>
        <v>0.61953310751985491</v>
      </c>
      <c r="AY44" s="135">
        <f t="shared" si="2"/>
        <v>0.62608359709023442</v>
      </c>
      <c r="AZ44" s="135">
        <f t="shared" si="3"/>
        <v>-6.550489570379475E-3</v>
      </c>
      <c r="BA44" s="135">
        <f t="shared" si="4"/>
        <v>0.96256909116722245</v>
      </c>
      <c r="BB44" s="135">
        <f t="shared" si="5"/>
        <v>0.27715584219082479</v>
      </c>
      <c r="BC44" s="135">
        <f t="shared" si="6"/>
        <v>-1.6983533833579769</v>
      </c>
      <c r="BD44" s="135">
        <f t="shared" si="7"/>
        <v>-1.1364443302240212</v>
      </c>
      <c r="BE44" s="135">
        <f t="shared" si="42"/>
        <v>4.8867973398990845</v>
      </c>
      <c r="BF44" s="135">
        <f t="shared" si="42"/>
        <v>4.8867973493865593</v>
      </c>
      <c r="BG44" s="135">
        <f t="shared" si="42"/>
        <v>4.8867975352024366</v>
      </c>
      <c r="BH44" s="135">
        <f t="shared" si="42"/>
        <v>4.8868011744390962</v>
      </c>
      <c r="BI44" s="135">
        <f t="shared" si="42"/>
        <v>4.8868724343841992</v>
      </c>
      <c r="BJ44" s="135">
        <f t="shared" si="42"/>
        <v>4.8882620177581639</v>
      </c>
      <c r="BK44" s="135">
        <f t="shared" si="42"/>
        <v>4.9134683497275962</v>
      </c>
      <c r="BL44" s="135">
        <f t="shared" si="9"/>
        <v>5.1765752233582338</v>
      </c>
    </row>
    <row r="45" spans="1:64" s="135" customFormat="1" ht="12.95" customHeight="1" x14ac:dyDescent="0.2">
      <c r="A45" s="182" t="s">
        <v>276</v>
      </c>
      <c r="B45" s="183" t="s">
        <v>159</v>
      </c>
      <c r="C45" s="182">
        <v>14846.477999999999</v>
      </c>
      <c r="D45" s="182" t="s">
        <v>264</v>
      </c>
      <c r="E45" s="135">
        <f t="shared" si="12"/>
        <v>-5908.7135102626598</v>
      </c>
      <c r="F45" s="184">
        <f t="shared" si="13"/>
        <v>-5909</v>
      </c>
      <c r="G45" s="125">
        <f t="shared" si="33"/>
        <v>1.3101559899951098</v>
      </c>
      <c r="H45" s="135">
        <f t="shared" si="34"/>
        <v>1.3101559899951098</v>
      </c>
      <c r="Q45" s="185" t="s">
        <v>1274</v>
      </c>
      <c r="R45" s="186"/>
      <c r="S45" s="124">
        <f t="shared" si="35"/>
        <v>0.2</v>
      </c>
      <c r="T45" s="186"/>
      <c r="Z45" s="135">
        <f t="shared" si="17"/>
        <v>-5909</v>
      </c>
      <c r="AA45" s="135">
        <f t="shared" si="18"/>
        <v>1.3123427684338518</v>
      </c>
      <c r="AB45" s="135">
        <f t="shared" si="36"/>
        <v>1.0791044673588328</v>
      </c>
      <c r="AC45" s="135">
        <f t="shared" si="37"/>
        <v>1.3101559899951098</v>
      </c>
      <c r="AD45" s="135">
        <f t="shared" si="38"/>
        <v>-2.186778438741932E-3</v>
      </c>
      <c r="AE45" s="135">
        <f t="shared" si="39"/>
        <v>9.5639998802932028E-7</v>
      </c>
      <c r="AF45" s="135">
        <f t="shared" si="40"/>
        <v>1.3101559899951098</v>
      </c>
      <c r="AG45" s="124"/>
      <c r="AH45" s="135">
        <f t="shared" si="24"/>
        <v>0.23105152263627696</v>
      </c>
      <c r="AI45" s="135">
        <f t="shared" si="25"/>
        <v>0.71513166116039018</v>
      </c>
      <c r="AJ45" s="135">
        <f t="shared" si="26"/>
        <v>0.99502293895778593</v>
      </c>
      <c r="AK45" s="135">
        <f t="shared" si="27"/>
        <v>-7.3676427701506009E-2</v>
      </c>
      <c r="AL45" s="135">
        <f t="shared" si="28"/>
        <v>-2.8885052173392713</v>
      </c>
      <c r="AM45" s="135">
        <f t="shared" si="29"/>
        <v>-7.8601809462073016</v>
      </c>
      <c r="AN45" s="135">
        <f t="shared" si="43"/>
        <v>3.4828126843390508</v>
      </c>
      <c r="AO45" s="135">
        <f t="shared" si="43"/>
        <v>3.4828689500870835</v>
      </c>
      <c r="AP45" s="135">
        <f t="shared" si="43"/>
        <v>3.4826660314260267</v>
      </c>
      <c r="AQ45" s="135">
        <f t="shared" si="43"/>
        <v>3.4833979127888761</v>
      </c>
      <c r="AR45" s="135">
        <f t="shared" si="43"/>
        <v>3.4807590757153015</v>
      </c>
      <c r="AS45" s="135">
        <f t="shared" si="43"/>
        <v>3.4902852547110594</v>
      </c>
      <c r="AT45" s="135">
        <f t="shared" si="43"/>
        <v>3.4560432233293885</v>
      </c>
      <c r="AU45" s="135">
        <f t="shared" si="31"/>
        <v>3.5812924598080933</v>
      </c>
      <c r="AW45" s="135">
        <v>-3700</v>
      </c>
      <c r="AX45" s="135">
        <f t="shared" si="1"/>
        <v>0.58014132478662983</v>
      </c>
      <c r="AY45" s="135">
        <f t="shared" si="2"/>
        <v>0.6056473869974317</v>
      </c>
      <c r="AZ45" s="135">
        <f t="shared" si="3"/>
        <v>-2.550606221080182E-2</v>
      </c>
      <c r="BA45" s="135">
        <f t="shared" si="4"/>
        <v>0.98668535948973635</v>
      </c>
      <c r="BB45" s="135">
        <f t="shared" si="5"/>
        <v>0.19723999635083644</v>
      </c>
      <c r="BC45" s="135">
        <f t="shared" si="6"/>
        <v>-1.616062473470647</v>
      </c>
      <c r="BD45" s="135">
        <f t="shared" si="7"/>
        <v>-1.0463224766118915</v>
      </c>
      <c r="BE45" s="135">
        <f t="shared" si="42"/>
        <v>4.9674980888133815</v>
      </c>
      <c r="BF45" s="135">
        <f t="shared" si="42"/>
        <v>4.9674981608944648</v>
      </c>
      <c r="BG45" s="135">
        <f t="shared" si="42"/>
        <v>4.9674991316527963</v>
      </c>
      <c r="BH45" s="135">
        <f t="shared" si="42"/>
        <v>4.9675122050739988</v>
      </c>
      <c r="BI45" s="135">
        <f t="shared" si="42"/>
        <v>4.9676882039873238</v>
      </c>
      <c r="BJ45" s="135">
        <f t="shared" si="42"/>
        <v>4.9700461143941306</v>
      </c>
      <c r="BK45" s="135">
        <f t="shared" si="42"/>
        <v>4.9998171877983983</v>
      </c>
      <c r="BL45" s="135">
        <f t="shared" si="9"/>
        <v>5.2522168906673921</v>
      </c>
    </row>
    <row r="46" spans="1:64" s="135" customFormat="1" ht="12.95" customHeight="1" x14ac:dyDescent="0.2">
      <c r="A46" s="123" t="s">
        <v>77</v>
      </c>
      <c r="B46" s="124"/>
      <c r="C46" s="125">
        <v>14855.624</v>
      </c>
      <c r="D46" s="125"/>
      <c r="E46" s="135">
        <f t="shared" si="12"/>
        <v>-5906.7135689139022</v>
      </c>
      <c r="F46" s="184">
        <f t="shared" si="13"/>
        <v>-5907</v>
      </c>
      <c r="G46" s="125">
        <f t="shared" si="33"/>
        <v>1.3098877699958393</v>
      </c>
      <c r="H46" s="135">
        <f t="shared" si="34"/>
        <v>1.3098877699958393</v>
      </c>
      <c r="Q46" s="185" t="s">
        <v>1275</v>
      </c>
      <c r="R46" s="186"/>
      <c r="S46" s="124">
        <f t="shared" si="35"/>
        <v>0.2</v>
      </c>
      <c r="T46" s="186"/>
      <c r="Z46" s="135">
        <f t="shared" si="17"/>
        <v>-5907</v>
      </c>
      <c r="AA46" s="135">
        <f t="shared" si="18"/>
        <v>1.3118350802101666</v>
      </c>
      <c r="AB46" s="135">
        <f t="shared" si="36"/>
        <v>1.0788903577459013</v>
      </c>
      <c r="AC46" s="135">
        <f t="shared" si="37"/>
        <v>1.3098877699958393</v>
      </c>
      <c r="AD46" s="135">
        <f t="shared" si="38"/>
        <v>-1.947310214327258E-3</v>
      </c>
      <c r="AE46" s="135">
        <f t="shared" si="39"/>
        <v>7.5840341416465443E-7</v>
      </c>
      <c r="AF46" s="135">
        <f t="shared" si="40"/>
        <v>1.3098877699958393</v>
      </c>
      <c r="AG46" s="124"/>
      <c r="AH46" s="135">
        <f t="shared" si="24"/>
        <v>0.23099741224993806</v>
      </c>
      <c r="AI46" s="135">
        <f t="shared" si="25"/>
        <v>0.71519707459881532</v>
      </c>
      <c r="AJ46" s="135">
        <f t="shared" si="26"/>
        <v>0.99493422888234007</v>
      </c>
      <c r="AK46" s="135">
        <f t="shared" si="27"/>
        <v>-7.3928885795886426E-2</v>
      </c>
      <c r="AL46" s="135">
        <f t="shared" si="28"/>
        <v>-2.8876188883502545</v>
      </c>
      <c r="AM46" s="135">
        <f t="shared" si="29"/>
        <v>-7.8324545748502583</v>
      </c>
      <c r="AN46" s="135">
        <f t="shared" si="43"/>
        <v>3.483997156306331</v>
      </c>
      <c r="AO46" s="135">
        <f t="shared" si="43"/>
        <v>3.4840534555680787</v>
      </c>
      <c r="AP46" s="135">
        <f t="shared" si="43"/>
        <v>3.4838503304787887</v>
      </c>
      <c r="AQ46" s="135">
        <f t="shared" si="43"/>
        <v>3.4845832654879101</v>
      </c>
      <c r="AR46" s="135">
        <f t="shared" si="43"/>
        <v>3.4819395196396683</v>
      </c>
      <c r="AS46" s="135">
        <f t="shared" si="43"/>
        <v>3.4914875003054866</v>
      </c>
      <c r="AT46" s="135">
        <f t="shared" si="43"/>
        <v>3.4571534032980344</v>
      </c>
      <c r="AU46" s="135">
        <f t="shared" si="31"/>
        <v>3.5828052931542764</v>
      </c>
      <c r="AW46" s="135">
        <v>-3600</v>
      </c>
      <c r="AX46" s="135">
        <f t="shared" si="1"/>
        <v>0.54054475179104888</v>
      </c>
      <c r="AY46" s="135">
        <f t="shared" si="2"/>
        <v>0.58531510099056527</v>
      </c>
      <c r="AZ46" s="135">
        <f t="shared" si="3"/>
        <v>-4.4770349199516397E-2</v>
      </c>
      <c r="BA46" s="135">
        <f t="shared" si="4"/>
        <v>1.012138437440399</v>
      </c>
      <c r="BB46" s="135">
        <f t="shared" si="5"/>
        <v>0.11177659269422233</v>
      </c>
      <c r="BC46" s="135">
        <f t="shared" si="6"/>
        <v>-1.5295313313153878</v>
      </c>
      <c r="BD46" s="135">
        <f t="shared" si="7"/>
        <v>-0.95956357095963918</v>
      </c>
      <c r="BE46" s="135">
        <f t="shared" si="42"/>
        <v>5.0502517565816341</v>
      </c>
      <c r="BF46" s="135">
        <f t="shared" si="42"/>
        <v>5.0502520717794219</v>
      </c>
      <c r="BG46" s="135">
        <f t="shared" si="42"/>
        <v>5.0502553034746516</v>
      </c>
      <c r="BH46" s="135">
        <f t="shared" si="42"/>
        <v>5.0502884360473468</v>
      </c>
      <c r="BI46" s="135">
        <f t="shared" si="42"/>
        <v>5.0506279437964992</v>
      </c>
      <c r="BJ46" s="135">
        <f t="shared" si="42"/>
        <v>5.0540881709030199</v>
      </c>
      <c r="BK46" s="135">
        <f t="shared" si="42"/>
        <v>5.0876094831710237</v>
      </c>
      <c r="BL46" s="135">
        <f t="shared" si="9"/>
        <v>5.3278585579765494</v>
      </c>
    </row>
    <row r="47" spans="1:64" s="135" customFormat="1" ht="12.95" customHeight="1" x14ac:dyDescent="0.2">
      <c r="A47" s="123" t="s">
        <v>77</v>
      </c>
      <c r="B47" s="124"/>
      <c r="C47" s="125">
        <v>14860.196</v>
      </c>
      <c r="D47" s="125"/>
      <c r="E47" s="135">
        <f t="shared" si="12"/>
        <v>-5905.7138169079417</v>
      </c>
      <c r="F47" s="184">
        <f t="shared" si="13"/>
        <v>-5906</v>
      </c>
      <c r="G47" s="125">
        <f t="shared" si="33"/>
        <v>1.3087536599960004</v>
      </c>
      <c r="H47" s="135">
        <f t="shared" si="34"/>
        <v>1.3087536599960004</v>
      </c>
      <c r="Q47" s="185" t="s">
        <v>1276</v>
      </c>
      <c r="R47" s="186"/>
      <c r="S47" s="124">
        <f t="shared" si="35"/>
        <v>0.2</v>
      </c>
      <c r="T47" s="186"/>
      <c r="Z47" s="135">
        <f t="shared" si="17"/>
        <v>-5906</v>
      </c>
      <c r="AA47" s="135">
        <f t="shared" si="18"/>
        <v>1.3115811282764953</v>
      </c>
      <c r="AB47" s="135">
        <f t="shared" si="36"/>
        <v>1.0777834263496733</v>
      </c>
      <c r="AC47" s="135">
        <f t="shared" si="37"/>
        <v>1.3087536599960004</v>
      </c>
      <c r="AD47" s="135">
        <f t="shared" si="38"/>
        <v>-2.8274682804949602E-3</v>
      </c>
      <c r="AE47" s="135">
        <f t="shared" si="39"/>
        <v>1.5989153754410255E-6</v>
      </c>
      <c r="AF47" s="135">
        <f t="shared" si="40"/>
        <v>1.3087536599960004</v>
      </c>
      <c r="AG47" s="124"/>
      <c r="AH47" s="135">
        <f t="shared" si="24"/>
        <v>0.2309702336463271</v>
      </c>
      <c r="AI47" s="135">
        <f t="shared" si="25"/>
        <v>0.71522986973634706</v>
      </c>
      <c r="AJ47" s="135">
        <f t="shared" si="26"/>
        <v>0.99488957458537253</v>
      </c>
      <c r="AK47" s="135">
        <f t="shared" si="27"/>
        <v>-7.4055110436189009E-2</v>
      </c>
      <c r="AL47" s="135">
        <f t="shared" si="28"/>
        <v>-2.8871756628957468</v>
      </c>
      <c r="AM47" s="135">
        <f t="shared" si="29"/>
        <v>-7.8186615510749524</v>
      </c>
      <c r="AN47" s="135">
        <f t="shared" si="43"/>
        <v>3.4845894330771423</v>
      </c>
      <c r="AO47" s="135">
        <f t="shared" si="43"/>
        <v>3.4846457486245819</v>
      </c>
      <c r="AP47" s="135">
        <f t="shared" si="43"/>
        <v>3.4844425218463018</v>
      </c>
      <c r="AQ47" s="135">
        <f t="shared" si="43"/>
        <v>3.4851759789043397</v>
      </c>
      <c r="AR47" s="135">
        <f t="shared" si="43"/>
        <v>3.4825297929163317</v>
      </c>
      <c r="AS47" s="135">
        <f t="shared" si="43"/>
        <v>3.4920886351418736</v>
      </c>
      <c r="AT47" s="135">
        <f t="shared" si="43"/>
        <v>3.4577086010654101</v>
      </c>
      <c r="AU47" s="135">
        <f t="shared" si="31"/>
        <v>3.583561709827368</v>
      </c>
      <c r="AW47" s="135">
        <v>-3500</v>
      </c>
      <c r="AX47" s="135">
        <f t="shared" si="1"/>
        <v>0.5008689194198912</v>
      </c>
      <c r="AY47" s="135">
        <f t="shared" si="2"/>
        <v>0.56508673906963525</v>
      </c>
      <c r="AZ47" s="135">
        <f t="shared" si="3"/>
        <v>-6.4217819649744087E-2</v>
      </c>
      <c r="BA47" s="135">
        <f t="shared" si="4"/>
        <v>1.0388359978419208</v>
      </c>
      <c r="BB47" s="135">
        <f t="shared" si="5"/>
        <v>2.0901175995146178E-2</v>
      </c>
      <c r="BC47" s="135">
        <f t="shared" si="6"/>
        <v>-1.4384233620362441</v>
      </c>
      <c r="BD47" s="135">
        <f t="shared" si="7"/>
        <v>-0.8756741313889107</v>
      </c>
      <c r="BE47" s="135">
        <f t="shared" si="42"/>
        <v>5.1351656725809196</v>
      </c>
      <c r="BF47" s="135">
        <f t="shared" si="42"/>
        <v>5.1351666604697188</v>
      </c>
      <c r="BG47" s="135">
        <f t="shared" si="42"/>
        <v>5.1351748432990076</v>
      </c>
      <c r="BH47" s="135">
        <f t="shared" si="42"/>
        <v>5.135242617165459</v>
      </c>
      <c r="BI47" s="135">
        <f t="shared" si="42"/>
        <v>5.1358035588999398</v>
      </c>
      <c r="BJ47" s="135">
        <f t="shared" si="42"/>
        <v>5.1404197720774754</v>
      </c>
      <c r="BK47" s="135">
        <f t="shared" si="42"/>
        <v>5.1767757472026563</v>
      </c>
      <c r="BL47" s="135">
        <f t="shared" si="9"/>
        <v>5.4035002252857076</v>
      </c>
    </row>
    <row r="48" spans="1:64" s="135" customFormat="1" ht="12.95" customHeight="1" x14ac:dyDescent="0.2">
      <c r="A48" s="123" t="s">
        <v>77</v>
      </c>
      <c r="B48" s="124"/>
      <c r="C48" s="125">
        <v>14864.763999999999</v>
      </c>
      <c r="D48" s="125"/>
      <c r="E48" s="135">
        <f t="shared" si="12"/>
        <v>-5904.7149395756524</v>
      </c>
      <c r="F48" s="184">
        <f t="shared" si="13"/>
        <v>-5905</v>
      </c>
      <c r="G48" s="125">
        <f t="shared" si="33"/>
        <v>1.3036195499953465</v>
      </c>
      <c r="H48" s="135">
        <f t="shared" si="34"/>
        <v>1.3036195499953465</v>
      </c>
      <c r="Q48" s="185" t="s">
        <v>1277</v>
      </c>
      <c r="R48" s="186"/>
      <c r="S48" s="124">
        <f t="shared" si="35"/>
        <v>0.2</v>
      </c>
      <c r="T48" s="186"/>
      <c r="Z48" s="135">
        <f t="shared" si="17"/>
        <v>-5905</v>
      </c>
      <c r="AA48" s="135">
        <f t="shared" si="18"/>
        <v>1.3113271044564314</v>
      </c>
      <c r="AB48" s="135">
        <f t="shared" si="36"/>
        <v>1.0726765772314317</v>
      </c>
      <c r="AC48" s="135">
        <f t="shared" si="37"/>
        <v>1.3036195499953465</v>
      </c>
      <c r="AD48" s="135">
        <f t="shared" si="38"/>
        <v>-7.7075544610849533E-3</v>
      </c>
      <c r="AE48" s="135">
        <f t="shared" si="39"/>
        <v>1.1881279154118114E-5</v>
      </c>
      <c r="AF48" s="135">
        <f t="shared" si="40"/>
        <v>1.3036195499953465</v>
      </c>
      <c r="AG48" s="124"/>
      <c r="AH48" s="135">
        <f t="shared" si="24"/>
        <v>0.23094297276391479</v>
      </c>
      <c r="AI48" s="135">
        <f t="shared" si="25"/>
        <v>0.71526272383876455</v>
      </c>
      <c r="AJ48" s="135">
        <f t="shared" si="26"/>
        <v>0.99484472071211683</v>
      </c>
      <c r="AK48" s="135">
        <f t="shared" si="27"/>
        <v>-7.4181332128604588E-2</v>
      </c>
      <c r="AL48" s="135">
        <f t="shared" si="28"/>
        <v>-2.8867323967014009</v>
      </c>
      <c r="AM48" s="135">
        <f t="shared" si="29"/>
        <v>-7.80491498213964</v>
      </c>
      <c r="AN48" s="135">
        <f t="shared" si="43"/>
        <v>3.4851817371043943</v>
      </c>
      <c r="AO48" s="135">
        <f t="shared" si="43"/>
        <v>3.4852380686236826</v>
      </c>
      <c r="AP48" s="135">
        <f t="shared" si="43"/>
        <v>3.4850347411729112</v>
      </c>
      <c r="AQ48" s="135">
        <f t="shared" si="43"/>
        <v>3.4857687170960143</v>
      </c>
      <c r="AR48" s="135">
        <f t="shared" si="43"/>
        <v>3.4831201004748502</v>
      </c>
      <c r="AS48" s="135">
        <f t="shared" si="43"/>
        <v>3.4926897780398445</v>
      </c>
      <c r="AT48" s="135">
        <f t="shared" si="43"/>
        <v>3.4582638708416749</v>
      </c>
      <c r="AU48" s="135">
        <f t="shared" si="31"/>
        <v>3.5843181265004596</v>
      </c>
      <c r="AW48" s="135">
        <v>-3400</v>
      </c>
      <c r="AX48" s="135">
        <f t="shared" si="1"/>
        <v>0.46126266444256542</v>
      </c>
      <c r="AY48" s="135">
        <f t="shared" si="2"/>
        <v>0.54496230123464151</v>
      </c>
      <c r="AZ48" s="135">
        <f t="shared" si="3"/>
        <v>-8.3699636792076093E-2</v>
      </c>
      <c r="BA48" s="135">
        <f t="shared" si="4"/>
        <v>1.0666189533979158</v>
      </c>
      <c r="BB48" s="135">
        <f t="shared" si="5"/>
        <v>-7.504301598306988E-2</v>
      </c>
      <c r="BC48" s="135">
        <f t="shared" si="6"/>
        <v>-1.3424070353051307</v>
      </c>
      <c r="BD48" s="135">
        <f t="shared" si="7"/>
        <v>-0.79421497085687354</v>
      </c>
      <c r="BE48" s="135">
        <f t="shared" si="42"/>
        <v>5.2223369295992672</v>
      </c>
      <c r="BF48" s="135">
        <f t="shared" si="42"/>
        <v>5.2223393906121531</v>
      </c>
      <c r="BG48" s="135">
        <f t="shared" si="42"/>
        <v>5.22235652481735</v>
      </c>
      <c r="BH48" s="135">
        <f t="shared" si="42"/>
        <v>5.2224758030190346</v>
      </c>
      <c r="BI48" s="135">
        <f t="shared" si="42"/>
        <v>5.2233054437494566</v>
      </c>
      <c r="BJ48" s="135">
        <f t="shared" si="42"/>
        <v>5.2290424217659535</v>
      </c>
      <c r="BK48" s="135">
        <f t="shared" si="42"/>
        <v>5.267238633614074</v>
      </c>
      <c r="BL48" s="135">
        <f t="shared" si="9"/>
        <v>5.4791418925948658</v>
      </c>
    </row>
    <row r="49" spans="1:64" s="135" customFormat="1" ht="12.95" customHeight="1" x14ac:dyDescent="0.2">
      <c r="A49" s="123" t="s">
        <v>77</v>
      </c>
      <c r="B49" s="124"/>
      <c r="C49" s="125">
        <v>14869.346</v>
      </c>
      <c r="D49" s="125"/>
      <c r="E49" s="135">
        <f t="shared" si="12"/>
        <v>-5903.7130008855147</v>
      </c>
      <c r="F49" s="184">
        <f t="shared" si="13"/>
        <v>-5904</v>
      </c>
      <c r="G49" s="125">
        <f t="shared" si="33"/>
        <v>1.3124854399957258</v>
      </c>
      <c r="H49" s="135">
        <f t="shared" si="34"/>
        <v>1.3124854399957258</v>
      </c>
      <c r="Q49" s="185" t="s">
        <v>1278</v>
      </c>
      <c r="R49" s="186"/>
      <c r="S49" s="124">
        <f t="shared" si="35"/>
        <v>0.2</v>
      </c>
      <c r="T49" s="186"/>
      <c r="Z49" s="135">
        <f t="shared" si="17"/>
        <v>-5904</v>
      </c>
      <c r="AA49" s="135">
        <f t="shared" si="18"/>
        <v>1.3110730087460987</v>
      </c>
      <c r="AB49" s="135">
        <f t="shared" si="36"/>
        <v>1.0815698103969009</v>
      </c>
      <c r="AC49" s="135">
        <f t="shared" si="37"/>
        <v>1.3124854399957258</v>
      </c>
      <c r="AD49" s="135">
        <f t="shared" si="38"/>
        <v>1.4124312496270885E-3</v>
      </c>
      <c r="AE49" s="135">
        <f t="shared" si="39"/>
        <v>3.9899240698462783E-7</v>
      </c>
      <c r="AF49" s="135">
        <f t="shared" si="40"/>
        <v>1.3124854399957258</v>
      </c>
      <c r="AG49" s="124"/>
      <c r="AH49" s="135">
        <f t="shared" si="24"/>
        <v>0.23091562959882478</v>
      </c>
      <c r="AI49" s="135">
        <f t="shared" si="25"/>
        <v>0.71529563692060583</v>
      </c>
      <c r="AJ49" s="135">
        <f t="shared" si="26"/>
        <v>0.99479966720985824</v>
      </c>
      <c r="AK49" s="135">
        <f t="shared" si="27"/>
        <v>-7.4307550865645056E-2</v>
      </c>
      <c r="AL49" s="135">
        <f t="shared" si="28"/>
        <v>-2.8862890896923044</v>
      </c>
      <c r="AM49" s="135">
        <f t="shared" si="29"/>
        <v>-7.791214630267798</v>
      </c>
      <c r="AN49" s="135">
        <f t="shared" si="43"/>
        <v>3.4857740684368448</v>
      </c>
      <c r="AO49" s="135">
        <f t="shared" si="43"/>
        <v>3.4858304156143429</v>
      </c>
      <c r="AP49" s="135">
        <f t="shared" si="43"/>
        <v>3.4856269885073807</v>
      </c>
      <c r="AQ49" s="135">
        <f t="shared" si="43"/>
        <v>3.4863614801109448</v>
      </c>
      <c r="AR49" s="135">
        <f t="shared" si="43"/>
        <v>3.4837104423693512</v>
      </c>
      <c r="AS49" s="135">
        <f t="shared" si="43"/>
        <v>3.493290929026081</v>
      </c>
      <c r="AT49" s="135">
        <f t="shared" si="43"/>
        <v>3.4588192127419184</v>
      </c>
      <c r="AU49" s="135">
        <f t="shared" si="31"/>
        <v>3.5850745431735511</v>
      </c>
      <c r="AW49" s="135">
        <v>-3300</v>
      </c>
      <c r="AX49" s="135">
        <f t="shared" si="1"/>
        <v>0.4219005976803728</v>
      </c>
      <c r="AY49" s="135">
        <f t="shared" si="2"/>
        <v>0.52494178748558418</v>
      </c>
      <c r="AZ49" s="135">
        <f t="shared" si="3"/>
        <v>-0.10304118980521135</v>
      </c>
      <c r="BA49" s="135">
        <f t="shared" si="4"/>
        <v>1.0952424739845481</v>
      </c>
      <c r="BB49" s="135">
        <f t="shared" si="5"/>
        <v>-0.1754363227556712</v>
      </c>
      <c r="BC49" s="135">
        <f t="shared" si="6"/>
        <v>-1.2411717168661038</v>
      </c>
      <c r="BD49" s="135">
        <f t="shared" si="7"/>
        <v>-0.71479382743449693</v>
      </c>
      <c r="BE49" s="135">
        <f t="shared" si="42"/>
        <v>5.31184608825472</v>
      </c>
      <c r="BF49" s="135">
        <f t="shared" si="42"/>
        <v>5.3118512425041802</v>
      </c>
      <c r="BG49" s="135">
        <f t="shared" si="42"/>
        <v>5.3118822894825719</v>
      </c>
      <c r="BH49" s="135">
        <f t="shared" si="42"/>
        <v>5.3120692732785004</v>
      </c>
      <c r="BI49" s="135">
        <f t="shared" si="42"/>
        <v>5.3131943240111807</v>
      </c>
      <c r="BJ49" s="135">
        <f t="shared" si="42"/>
        <v>5.3199250104915805</v>
      </c>
      <c r="BK49" s="135">
        <f t="shared" si="42"/>
        <v>5.3589133808279383</v>
      </c>
      <c r="BL49" s="135">
        <f t="shared" si="9"/>
        <v>5.5547835599040232</v>
      </c>
    </row>
    <row r="50" spans="1:64" s="135" customFormat="1" ht="12.95" customHeight="1" x14ac:dyDescent="0.2">
      <c r="A50" s="182" t="s">
        <v>276</v>
      </c>
      <c r="B50" s="183" t="s">
        <v>159</v>
      </c>
      <c r="C50" s="182">
        <v>14869.348</v>
      </c>
      <c r="D50" s="182" t="s">
        <v>264</v>
      </c>
      <c r="E50" s="135">
        <f t="shared" si="12"/>
        <v>-5903.7125635486791</v>
      </c>
      <c r="F50" s="184">
        <f t="shared" si="13"/>
        <v>-5904</v>
      </c>
      <c r="G50" s="125">
        <f t="shared" si="33"/>
        <v>1.3144854399961332</v>
      </c>
      <c r="H50" s="135">
        <f t="shared" si="34"/>
        <v>1.3144854399961332</v>
      </c>
      <c r="Q50" s="185" t="s">
        <v>1278</v>
      </c>
      <c r="R50" s="186"/>
      <c r="S50" s="124">
        <f t="shared" si="35"/>
        <v>0.2</v>
      </c>
      <c r="T50" s="186"/>
      <c r="Z50" s="135">
        <f t="shared" si="17"/>
        <v>-5904</v>
      </c>
      <c r="AA50" s="135">
        <f t="shared" si="18"/>
        <v>1.3110730087460987</v>
      </c>
      <c r="AB50" s="135">
        <f t="shared" si="36"/>
        <v>1.0835698103973084</v>
      </c>
      <c r="AC50" s="135">
        <f t="shared" si="37"/>
        <v>1.3144854399961332</v>
      </c>
      <c r="AD50" s="135">
        <f t="shared" si="38"/>
        <v>3.4124312500345422E-3</v>
      </c>
      <c r="AE50" s="135">
        <f t="shared" si="39"/>
        <v>2.328937407242462E-6</v>
      </c>
      <c r="AF50" s="135">
        <f t="shared" si="40"/>
        <v>1.3144854399961332</v>
      </c>
      <c r="AG50" s="124"/>
      <c r="AH50" s="135">
        <f t="shared" si="24"/>
        <v>0.23091562959882478</v>
      </c>
      <c r="AI50" s="135">
        <f t="shared" si="25"/>
        <v>0.71529563692060583</v>
      </c>
      <c r="AJ50" s="135">
        <f t="shared" si="26"/>
        <v>0.99479966720985824</v>
      </c>
      <c r="AK50" s="135">
        <f t="shared" si="27"/>
        <v>-7.4307550865645056E-2</v>
      </c>
      <c r="AL50" s="135">
        <f t="shared" si="28"/>
        <v>-2.8862890896923044</v>
      </c>
      <c r="AM50" s="135">
        <f t="shared" si="29"/>
        <v>-7.791214630267798</v>
      </c>
      <c r="AN50" s="135">
        <f t="shared" si="43"/>
        <v>3.4857740684368448</v>
      </c>
      <c r="AO50" s="135">
        <f t="shared" si="43"/>
        <v>3.4858304156143429</v>
      </c>
      <c r="AP50" s="135">
        <f t="shared" si="43"/>
        <v>3.4856269885073807</v>
      </c>
      <c r="AQ50" s="135">
        <f t="shared" si="43"/>
        <v>3.4863614801109448</v>
      </c>
      <c r="AR50" s="135">
        <f t="shared" si="43"/>
        <v>3.4837104423693512</v>
      </c>
      <c r="AS50" s="135">
        <f t="shared" si="43"/>
        <v>3.493290929026081</v>
      </c>
      <c r="AT50" s="135">
        <f t="shared" si="43"/>
        <v>3.4588192127419184</v>
      </c>
      <c r="AU50" s="135">
        <f t="shared" si="31"/>
        <v>3.5850745431735511</v>
      </c>
      <c r="AW50" s="135">
        <v>-3200</v>
      </c>
      <c r="AX50" s="135">
        <f t="shared" si="1"/>
        <v>0.3829849439563201</v>
      </c>
      <c r="AY50" s="135">
        <f t="shared" si="2"/>
        <v>0.50502519782246313</v>
      </c>
      <c r="AZ50" s="135">
        <f t="shared" si="3"/>
        <v>-0.12204025386614303</v>
      </c>
      <c r="BA50" s="135">
        <f t="shared" si="4"/>
        <v>1.1243557949121146</v>
      </c>
      <c r="BB50" s="135">
        <f t="shared" si="5"/>
        <v>-0.27930590886791756</v>
      </c>
      <c r="BC50" s="135">
        <f t="shared" si="6"/>
        <v>-1.1344494901630284</v>
      </c>
      <c r="BD50" s="135">
        <f t="shared" si="7"/>
        <v>-0.63706005176794511</v>
      </c>
      <c r="BE50" s="135">
        <f t="shared" si="42"/>
        <v>5.403749212405498</v>
      </c>
      <c r="BF50" s="135">
        <f t="shared" si="42"/>
        <v>5.4037585897922256</v>
      </c>
      <c r="BG50" s="135">
        <f t="shared" si="42"/>
        <v>5.4038085726410019</v>
      </c>
      <c r="BH50" s="135">
        <f t="shared" si="42"/>
        <v>5.4040749376679083</v>
      </c>
      <c r="BI50" s="135">
        <f t="shared" si="42"/>
        <v>5.4054929892856132</v>
      </c>
      <c r="BJ50" s="135">
        <f t="shared" si="42"/>
        <v>5.4130019727251719</v>
      </c>
      <c r="BK50" s="135">
        <f t="shared" si="42"/>
        <v>5.4517082967146786</v>
      </c>
      <c r="BL50" s="135">
        <f t="shared" si="9"/>
        <v>5.6304252272131814</v>
      </c>
    </row>
    <row r="51" spans="1:64" s="135" customFormat="1" ht="12.95" customHeight="1" x14ac:dyDescent="0.2">
      <c r="A51" s="123" t="s">
        <v>77</v>
      </c>
      <c r="B51" s="124"/>
      <c r="C51" s="125">
        <v>14878.485000000001</v>
      </c>
      <c r="D51" s="125"/>
      <c r="E51" s="135">
        <f t="shared" si="12"/>
        <v>-5901.7145902156808</v>
      </c>
      <c r="F51" s="184">
        <f t="shared" si="13"/>
        <v>-5902</v>
      </c>
      <c r="G51" s="125">
        <f t="shared" si="33"/>
        <v>1.3052172199968481</v>
      </c>
      <c r="H51" s="135">
        <f t="shared" si="34"/>
        <v>1.3052172199968481</v>
      </c>
      <c r="Q51" s="185" t="s">
        <v>1279</v>
      </c>
      <c r="R51" s="186"/>
      <c r="S51" s="124">
        <f t="shared" si="35"/>
        <v>0.2</v>
      </c>
      <c r="T51" s="186"/>
      <c r="Z51" s="135">
        <f t="shared" si="17"/>
        <v>-5902</v>
      </c>
      <c r="AA51" s="135">
        <f t="shared" si="18"/>
        <v>1.3105646016391383</v>
      </c>
      <c r="AB51" s="135">
        <f t="shared" si="36"/>
        <v>1.0743565235917232</v>
      </c>
      <c r="AC51" s="135">
        <f t="shared" si="37"/>
        <v>1.3052172199968481</v>
      </c>
      <c r="AD51" s="135">
        <f t="shared" si="38"/>
        <v>-5.3473816422902054E-3</v>
      </c>
      <c r="AE51" s="135">
        <f t="shared" si="39"/>
        <v>5.7188980856604597E-6</v>
      </c>
      <c r="AF51" s="135">
        <f t="shared" si="40"/>
        <v>1.3052172199968481</v>
      </c>
      <c r="AG51" s="124"/>
      <c r="AH51" s="135">
        <f t="shared" si="24"/>
        <v>0.23086069640512485</v>
      </c>
      <c r="AI51" s="135">
        <f t="shared" si="25"/>
        <v>0.71536164008084446</v>
      </c>
      <c r="AJ51" s="135">
        <f t="shared" si="26"/>
        <v>0.99470896110699192</v>
      </c>
      <c r="AK51" s="135">
        <f t="shared" si="27"/>
        <v>-7.4559979443581281E-2</v>
      </c>
      <c r="AL51" s="135">
        <f t="shared" si="28"/>
        <v>-2.8854023529300732</v>
      </c>
      <c r="AM51" s="135">
        <f t="shared" si="29"/>
        <v>-7.7639516346913098</v>
      </c>
      <c r="AN51" s="135">
        <f t="shared" ref="AN51:AT60" si="44">$AU51+$AB$7*SIN(AO51)</f>
        <v>3.4869588132124316</v>
      </c>
      <c r="AO51" s="135">
        <f t="shared" si="44"/>
        <v>3.4870151907662645</v>
      </c>
      <c r="AP51" s="135">
        <f t="shared" si="44"/>
        <v>3.4868115673949864</v>
      </c>
      <c r="AQ51" s="135">
        <f t="shared" si="44"/>
        <v>3.4875470808027464</v>
      </c>
      <c r="AR51" s="135">
        <f t="shared" si="44"/>
        <v>3.4848912293827095</v>
      </c>
      <c r="AS51" s="135">
        <f t="shared" si="44"/>
        <v>3.4944932553704042</v>
      </c>
      <c r="AT51" s="135">
        <f t="shared" si="44"/>
        <v>3.4599301133744942</v>
      </c>
      <c r="AU51" s="135">
        <f t="shared" si="31"/>
        <v>3.5865873765197342</v>
      </c>
      <c r="AW51" s="135">
        <v>-3100</v>
      </c>
      <c r="AX51" s="135">
        <f t="shared" si="1"/>
        <v>0.34474620491187413</v>
      </c>
      <c r="AY51" s="135">
        <f t="shared" si="2"/>
        <v>0.48521253224527849</v>
      </c>
      <c r="AZ51" s="135">
        <f t="shared" si="3"/>
        <v>-0.14046632733340436</v>
      </c>
      <c r="BA51" s="135">
        <f t="shared" si="4"/>
        <v>1.1534833688839148</v>
      </c>
      <c r="BB51" s="135">
        <f t="shared" si="5"/>
        <v>-0.38524839415373768</v>
      </c>
      <c r="BC51" s="135">
        <f t="shared" si="6"/>
        <v>-1.0220436858430559</v>
      </c>
      <c r="BD51" s="135">
        <f t="shared" si="7"/>
        <v>-0.56070104271012478</v>
      </c>
      <c r="BE51" s="135">
        <f t="shared" si="42"/>
        <v>5.4980682163330084</v>
      </c>
      <c r="BF51" s="135">
        <f t="shared" si="42"/>
        <v>5.4980833281916626</v>
      </c>
      <c r="BG51" s="135">
        <f t="shared" si="42"/>
        <v>5.4981559361606402</v>
      </c>
      <c r="BH51" s="135">
        <f t="shared" si="42"/>
        <v>5.4985047223434984</v>
      </c>
      <c r="BI51" s="135">
        <f t="shared" si="42"/>
        <v>5.5001784933147624</v>
      </c>
      <c r="BJ51" s="135">
        <f t="shared" si="42"/>
        <v>5.5081722554000772</v>
      </c>
      <c r="BK51" s="135">
        <f t="shared" si="42"/>
        <v>5.5455252829737498</v>
      </c>
      <c r="BL51" s="135">
        <f t="shared" si="9"/>
        <v>5.7060668945223387</v>
      </c>
    </row>
    <row r="52" spans="1:64" s="135" customFormat="1" ht="12.95" customHeight="1" x14ac:dyDescent="0.2">
      <c r="A52" s="123" t="s">
        <v>77</v>
      </c>
      <c r="B52" s="124"/>
      <c r="C52" s="125">
        <v>14901.353999999999</v>
      </c>
      <c r="D52" s="125"/>
      <c r="E52" s="135">
        <f t="shared" si="12"/>
        <v>-5896.7138621701179</v>
      </c>
      <c r="F52" s="184">
        <f t="shared" si="13"/>
        <v>-5897</v>
      </c>
      <c r="G52" s="125">
        <f t="shared" si="33"/>
        <v>1.3085466699958488</v>
      </c>
      <c r="H52" s="135">
        <f t="shared" si="34"/>
        <v>1.3085466699958488</v>
      </c>
      <c r="Q52" s="185" t="s">
        <v>1280</v>
      </c>
      <c r="R52" s="186"/>
      <c r="S52" s="124">
        <f t="shared" si="35"/>
        <v>0.2</v>
      </c>
      <c r="T52" s="186"/>
      <c r="Z52" s="135">
        <f t="shared" si="17"/>
        <v>-5897</v>
      </c>
      <c r="AA52" s="135">
        <f t="shared" si="18"/>
        <v>1.3092923255213516</v>
      </c>
      <c r="AB52" s="135">
        <f t="shared" si="36"/>
        <v>1.0778247467925106</v>
      </c>
      <c r="AC52" s="135">
        <f t="shared" si="37"/>
        <v>1.3085466699958488</v>
      </c>
      <c r="AD52" s="135">
        <f t="shared" si="38"/>
        <v>-7.4565552550276415E-4</v>
      </c>
      <c r="AE52" s="135">
        <f t="shared" si="39"/>
        <v>1.1120043254256068E-7</v>
      </c>
      <c r="AF52" s="135">
        <f t="shared" si="40"/>
        <v>1.3085466699958488</v>
      </c>
      <c r="AG52" s="124"/>
      <c r="AH52" s="135">
        <f t="shared" si="24"/>
        <v>0.23072192320333826</v>
      </c>
      <c r="AI52" s="135">
        <f t="shared" si="25"/>
        <v>0.71552768114416332</v>
      </c>
      <c r="AJ52" s="135">
        <f t="shared" si="26"/>
        <v>0.99447869863364635</v>
      </c>
      <c r="AK52" s="135">
        <f t="shared" si="27"/>
        <v>-7.5190998642638063E-2</v>
      </c>
      <c r="AL52" s="135">
        <f t="shared" si="28"/>
        <v>-2.8831847915171527</v>
      </c>
      <c r="AM52" s="135">
        <f t="shared" si="29"/>
        <v>-7.6965866083344796</v>
      </c>
      <c r="AN52" s="135">
        <f t="shared" si="44"/>
        <v>3.48992115640766</v>
      </c>
      <c r="AO52" s="135">
        <f t="shared" si="44"/>
        <v>3.4899776044284598</v>
      </c>
      <c r="AP52" s="135">
        <f t="shared" si="44"/>
        <v>3.4897735081662615</v>
      </c>
      <c r="AQ52" s="135">
        <f t="shared" si="44"/>
        <v>3.4905115203050401</v>
      </c>
      <c r="AR52" s="135">
        <f t="shared" si="44"/>
        <v>3.4878438015808708</v>
      </c>
      <c r="AS52" s="135">
        <f t="shared" si="44"/>
        <v>3.4974992146561408</v>
      </c>
      <c r="AT52" s="135">
        <f t="shared" si="44"/>
        <v>3.4627086351738652</v>
      </c>
      <c r="AU52" s="135">
        <f t="shared" si="31"/>
        <v>3.5903694598851921</v>
      </c>
      <c r="AW52" s="135">
        <v>-3000</v>
      </c>
      <c r="AX52" s="135">
        <f t="shared" si="1"/>
        <v>0.3074419297097466</v>
      </c>
      <c r="AY52" s="135">
        <f t="shared" si="2"/>
        <v>0.46550379075403009</v>
      </c>
      <c r="AZ52" s="135">
        <f t="shared" si="3"/>
        <v>-0.15806186104428352</v>
      </c>
      <c r="BA52" s="135">
        <f t="shared" si="4"/>
        <v>1.1820116189154115</v>
      </c>
      <c r="BB52" s="135">
        <f t="shared" si="5"/>
        <v>-0.4913653203270083</v>
      </c>
      <c r="BC52" s="135">
        <f t="shared" si="6"/>
        <v>-0.90386398743133689</v>
      </c>
      <c r="BD52" s="135">
        <f t="shared" si="7"/>
        <v>-0.48544010381599373</v>
      </c>
      <c r="BE52" s="135">
        <f t="shared" si="42"/>
        <v>5.594779807472519</v>
      </c>
      <c r="BF52" s="135">
        <f t="shared" si="42"/>
        <v>5.5948016137939618</v>
      </c>
      <c r="BG52" s="135">
        <f t="shared" si="42"/>
        <v>5.5948975736747277</v>
      </c>
      <c r="BH52" s="135">
        <f t="shared" si="42"/>
        <v>5.5953197602987625</v>
      </c>
      <c r="BI52" s="135">
        <f t="shared" si="42"/>
        <v>5.5971754831755165</v>
      </c>
      <c r="BJ52" s="135">
        <f t="shared" si="42"/>
        <v>5.6052991956467384</v>
      </c>
      <c r="BK52" s="135">
        <f t="shared" si="42"/>
        <v>5.6402603961513647</v>
      </c>
      <c r="BL52" s="135">
        <f t="shared" si="9"/>
        <v>5.781708561831497</v>
      </c>
    </row>
    <row r="53" spans="1:64" s="135" customFormat="1" ht="12.95" customHeight="1" x14ac:dyDescent="0.2">
      <c r="A53" s="123" t="s">
        <v>77</v>
      </c>
      <c r="B53" s="124"/>
      <c r="C53" s="125">
        <v>14919.627</v>
      </c>
      <c r="D53" s="125"/>
      <c r="E53" s="135">
        <f t="shared" si="12"/>
        <v>-5892.7181341725409</v>
      </c>
      <c r="F53" s="184">
        <f t="shared" ref="F53:F84" si="45">ROUND(2*E53,0)/2-0.5</f>
        <v>-5893</v>
      </c>
      <c r="G53" s="125">
        <f t="shared" si="33"/>
        <v>1.2890102299970749</v>
      </c>
      <c r="H53" s="135">
        <f t="shared" si="34"/>
        <v>1.2890102299970749</v>
      </c>
      <c r="Q53" s="185" t="s">
        <v>1281</v>
      </c>
      <c r="R53" s="186"/>
      <c r="S53" s="124">
        <f t="shared" si="35"/>
        <v>0.2</v>
      </c>
      <c r="T53" s="186"/>
      <c r="Z53" s="135">
        <f t="shared" si="17"/>
        <v>-5893</v>
      </c>
      <c r="AA53" s="135">
        <f t="shared" si="18"/>
        <v>1.3082732100694912</v>
      </c>
      <c r="AB53" s="135">
        <f t="shared" si="36"/>
        <v>1.0584008069761517</v>
      </c>
      <c r="AC53" s="135">
        <f t="shared" si="37"/>
        <v>1.2890102299970749</v>
      </c>
      <c r="AD53" s="135">
        <f t="shared" si="38"/>
        <v>-1.9262980072416225E-2</v>
      </c>
      <c r="AE53" s="135">
        <f t="shared" si="39"/>
        <v>7.4212480254060926E-5</v>
      </c>
      <c r="AF53" s="135">
        <f t="shared" si="40"/>
        <v>1.2890102299970749</v>
      </c>
      <c r="AG53" s="124"/>
      <c r="AH53" s="135">
        <f t="shared" si="24"/>
        <v>0.23060942302092319</v>
      </c>
      <c r="AI53" s="135">
        <f t="shared" si="25"/>
        <v>0.71566157764746507</v>
      </c>
      <c r="AJ53" s="135">
        <f t="shared" si="26"/>
        <v>0.99429088799764642</v>
      </c>
      <c r="AK53" s="135">
        <f t="shared" si="27"/>
        <v>-7.5695759763446571E-2</v>
      </c>
      <c r="AL53" s="135">
        <f t="shared" si="28"/>
        <v>-2.8814099973659704</v>
      </c>
      <c r="AM53" s="135">
        <f t="shared" si="29"/>
        <v>-7.6434946755936872</v>
      </c>
      <c r="AN53" s="135">
        <f t="shared" si="44"/>
        <v>3.4922915291932464</v>
      </c>
      <c r="AO53" s="135">
        <f t="shared" si="44"/>
        <v>3.4923480279719716</v>
      </c>
      <c r="AP53" s="135">
        <f t="shared" si="44"/>
        <v>3.4921435716582376</v>
      </c>
      <c r="AQ53" s="135">
        <f t="shared" si="44"/>
        <v>3.4928835253674979</v>
      </c>
      <c r="AR53" s="135">
        <f t="shared" si="44"/>
        <v>3.4902064848441801</v>
      </c>
      <c r="AS53" s="135">
        <f t="shared" si="44"/>
        <v>3.4999041313965402</v>
      </c>
      <c r="AT53" s="135">
        <f t="shared" si="44"/>
        <v>3.4649327667013501</v>
      </c>
      <c r="AU53" s="135">
        <f t="shared" si="31"/>
        <v>3.5933951265775583</v>
      </c>
      <c r="AW53" s="135">
        <v>-2900</v>
      </c>
      <c r="AX53" s="135">
        <f t="shared" si="1"/>
        <v>0.27135276715960888</v>
      </c>
      <c r="AY53" s="135">
        <f t="shared" si="2"/>
        <v>0.44589897334871809</v>
      </c>
      <c r="AZ53" s="135">
        <f t="shared" si="3"/>
        <v>-0.17454620618910918</v>
      </c>
      <c r="BA53" s="135">
        <f t="shared" si="4"/>
        <v>1.209187359713332</v>
      </c>
      <c r="BB53" s="135">
        <f t="shared" si="5"/>
        <v>-0.59523189863585968</v>
      </c>
      <c r="BC53" s="135">
        <f t="shared" si="6"/>
        <v>-0.77996645482772886</v>
      </c>
      <c r="BD53" s="135">
        <f t="shared" si="7"/>
        <v>-0.4110353087020599</v>
      </c>
      <c r="BE53" s="135">
        <f t="shared" si="42"/>
        <v>5.6938037735072191</v>
      </c>
      <c r="BF53" s="135">
        <f t="shared" si="42"/>
        <v>5.6938320679212406</v>
      </c>
      <c r="BG53" s="135">
        <f t="shared" si="42"/>
        <v>5.6939477381813415</v>
      </c>
      <c r="BH53" s="135">
        <f t="shared" si="42"/>
        <v>5.6944205162538868</v>
      </c>
      <c r="BI53" s="135">
        <f t="shared" si="42"/>
        <v>5.696351349394793</v>
      </c>
      <c r="BJ53" s="135">
        <f t="shared" si="42"/>
        <v>5.704211375062024</v>
      </c>
      <c r="BK53" s="135">
        <f t="shared" si="42"/>
        <v>5.7358044420862688</v>
      </c>
      <c r="BL53" s="135">
        <f t="shared" si="9"/>
        <v>5.8573502291406552</v>
      </c>
    </row>
    <row r="54" spans="1:64" s="135" customFormat="1" ht="12.95" customHeight="1" x14ac:dyDescent="0.2">
      <c r="A54" s="123" t="s">
        <v>77</v>
      </c>
      <c r="B54" s="124"/>
      <c r="C54" s="125">
        <v>14919.634</v>
      </c>
      <c r="D54" s="125"/>
      <c r="E54" s="135">
        <f t="shared" si="12"/>
        <v>-5892.7166034936172</v>
      </c>
      <c r="F54" s="184">
        <f t="shared" si="45"/>
        <v>-5893</v>
      </c>
      <c r="G54" s="125">
        <f t="shared" si="33"/>
        <v>1.296010229996682</v>
      </c>
      <c r="H54" s="135">
        <f t="shared" si="34"/>
        <v>1.296010229996682</v>
      </c>
      <c r="Q54" s="185" t="s">
        <v>1281</v>
      </c>
      <c r="R54" s="186"/>
      <c r="S54" s="124">
        <f t="shared" si="35"/>
        <v>0.2</v>
      </c>
      <c r="T54" s="186"/>
      <c r="Z54" s="135">
        <f t="shared" si="17"/>
        <v>-5893</v>
      </c>
      <c r="AA54" s="135">
        <f t="shared" si="18"/>
        <v>1.3082732100694912</v>
      </c>
      <c r="AB54" s="135">
        <f t="shared" si="36"/>
        <v>1.0654008069757588</v>
      </c>
      <c r="AC54" s="135">
        <f t="shared" si="37"/>
        <v>1.296010229996682</v>
      </c>
      <c r="AD54" s="135">
        <f t="shared" si="38"/>
        <v>-1.2262980072809126E-2</v>
      </c>
      <c r="AE54" s="135">
        <f t="shared" si="39"/>
        <v>3.0076136053222749E-5</v>
      </c>
      <c r="AF54" s="135">
        <f t="shared" si="40"/>
        <v>1.296010229996682</v>
      </c>
      <c r="AG54" s="124"/>
      <c r="AH54" s="135">
        <f t="shared" si="24"/>
        <v>0.23060942302092319</v>
      </c>
      <c r="AI54" s="135">
        <f t="shared" si="25"/>
        <v>0.71566157764746507</v>
      </c>
      <c r="AJ54" s="135">
        <f t="shared" si="26"/>
        <v>0.99429088799764642</v>
      </c>
      <c r="AK54" s="135">
        <f t="shared" si="27"/>
        <v>-7.5695759763446571E-2</v>
      </c>
      <c r="AL54" s="135">
        <f t="shared" si="28"/>
        <v>-2.8814099973659704</v>
      </c>
      <c r="AM54" s="135">
        <f t="shared" si="29"/>
        <v>-7.6434946755936872</v>
      </c>
      <c r="AN54" s="135">
        <f t="shared" si="44"/>
        <v>3.4922915291932464</v>
      </c>
      <c r="AO54" s="135">
        <f t="shared" si="44"/>
        <v>3.4923480279719716</v>
      </c>
      <c r="AP54" s="135">
        <f t="shared" si="44"/>
        <v>3.4921435716582376</v>
      </c>
      <c r="AQ54" s="135">
        <f t="shared" si="44"/>
        <v>3.4928835253674979</v>
      </c>
      <c r="AR54" s="135">
        <f t="shared" si="44"/>
        <v>3.4902064848441801</v>
      </c>
      <c r="AS54" s="135">
        <f t="shared" si="44"/>
        <v>3.4999041313965402</v>
      </c>
      <c r="AT54" s="135">
        <f t="shared" si="44"/>
        <v>3.4649327667013501</v>
      </c>
      <c r="AU54" s="135">
        <f t="shared" si="31"/>
        <v>3.5933951265775583</v>
      </c>
      <c r="AW54" s="135">
        <v>-2800</v>
      </c>
      <c r="AX54" s="135">
        <f t="shared" si="1"/>
        <v>0.23677500821888273</v>
      </c>
      <c r="AY54" s="135">
        <f t="shared" si="2"/>
        <v>0.42639808002934237</v>
      </c>
      <c r="AZ54" s="135">
        <f t="shared" si="3"/>
        <v>-0.18962307181045965</v>
      </c>
      <c r="BA54" s="135">
        <f t="shared" si="4"/>
        <v>1.2341351422962874</v>
      </c>
      <c r="BB54" s="135">
        <f t="shared" si="5"/>
        <v>-0.69392515421906709</v>
      </c>
      <c r="BC54" s="135">
        <f t="shared" si="6"/>
        <v>-0.65059458259033187</v>
      </c>
      <c r="BD54" s="135">
        <f t="shared" si="7"/>
        <v>-0.33727883320340701</v>
      </c>
      <c r="BE54" s="135">
        <f t="shared" si="42"/>
        <v>5.7949919527668348</v>
      </c>
      <c r="BF54" s="135">
        <f t="shared" si="42"/>
        <v>5.7950248882317448</v>
      </c>
      <c r="BG54" s="135">
        <f t="shared" si="42"/>
        <v>5.7951516205267737</v>
      </c>
      <c r="BH54" s="135">
        <f t="shared" si="42"/>
        <v>5.7956391939286656</v>
      </c>
      <c r="BI54" s="135">
        <f t="shared" si="42"/>
        <v>5.7975138474502357</v>
      </c>
      <c r="BJ54" s="135">
        <f t="shared" si="42"/>
        <v>5.8047044812961541</v>
      </c>
      <c r="BK54" s="135">
        <f t="shared" si="42"/>
        <v>5.8320436003839662</v>
      </c>
      <c r="BL54" s="135">
        <f t="shared" si="9"/>
        <v>5.9329918964498134</v>
      </c>
    </row>
    <row r="55" spans="1:64" s="135" customFormat="1" ht="12.95" customHeight="1" x14ac:dyDescent="0.2">
      <c r="A55" s="123" t="s">
        <v>77</v>
      </c>
      <c r="B55" s="124"/>
      <c r="C55" s="125">
        <v>14933.356</v>
      </c>
      <c r="D55" s="125"/>
      <c r="E55" s="135">
        <f t="shared" si="12"/>
        <v>-5889.7160354652278</v>
      </c>
      <c r="F55" s="184">
        <f t="shared" si="45"/>
        <v>-5890</v>
      </c>
      <c r="G55" s="125">
        <f t="shared" si="33"/>
        <v>1.2986078999965684</v>
      </c>
      <c r="H55" s="135">
        <f t="shared" si="34"/>
        <v>1.2986078999965684</v>
      </c>
      <c r="Q55" s="185" t="s">
        <v>1282</v>
      </c>
      <c r="R55" s="186"/>
      <c r="S55" s="124">
        <f t="shared" si="35"/>
        <v>0.2</v>
      </c>
      <c r="T55" s="186"/>
      <c r="Z55" s="135">
        <f t="shared" si="17"/>
        <v>-5890</v>
      </c>
      <c r="AA55" s="135">
        <f t="shared" si="18"/>
        <v>1.3075081181606016</v>
      </c>
      <c r="AB55" s="135">
        <f t="shared" si="36"/>
        <v>1.0680837165527408</v>
      </c>
      <c r="AC55" s="135">
        <f t="shared" si="37"/>
        <v>1.2986078999965684</v>
      </c>
      <c r="AD55" s="135">
        <f t="shared" si="38"/>
        <v>-8.9002181640331912E-3</v>
      </c>
      <c r="AE55" s="135">
        <f t="shared" si="39"/>
        <v>1.584277667347727E-5</v>
      </c>
      <c r="AF55" s="135">
        <f t="shared" si="40"/>
        <v>1.2986078999965684</v>
      </c>
      <c r="AG55" s="124"/>
      <c r="AH55" s="135">
        <f t="shared" si="24"/>
        <v>0.23052418344382755</v>
      </c>
      <c r="AI55" s="135">
        <f t="shared" si="25"/>
        <v>0.71576262111082889</v>
      </c>
      <c r="AJ55" s="135">
        <f t="shared" si="26"/>
        <v>0.99414792738251256</v>
      </c>
      <c r="AK55" s="135">
        <f t="shared" si="27"/>
        <v>-7.607429864486262E-2</v>
      </c>
      <c r="AL55" s="135">
        <f t="shared" si="28"/>
        <v>-2.8800784639990531</v>
      </c>
      <c r="AM55" s="135">
        <f t="shared" si="29"/>
        <v>-7.6041331114213806</v>
      </c>
      <c r="AN55" s="135">
        <f t="shared" si="44"/>
        <v>3.4940696014689303</v>
      </c>
      <c r="AO55" s="135">
        <f t="shared" si="44"/>
        <v>3.4941261350499966</v>
      </c>
      <c r="AP55" s="135">
        <f t="shared" si="44"/>
        <v>3.4939214193384389</v>
      </c>
      <c r="AQ55" s="135">
        <f t="shared" si="44"/>
        <v>3.4946627957106036</v>
      </c>
      <c r="AR55" s="135">
        <f t="shared" si="44"/>
        <v>3.4919788644344565</v>
      </c>
      <c r="AS55" s="135">
        <f t="shared" si="44"/>
        <v>3.5017079071985351</v>
      </c>
      <c r="AT55" s="135">
        <f t="shared" si="44"/>
        <v>3.4666016367145849</v>
      </c>
      <c r="AU55" s="135">
        <f t="shared" si="31"/>
        <v>3.595664376596833</v>
      </c>
      <c r="AW55" s="135">
        <v>-2700</v>
      </c>
      <c r="AX55" s="135">
        <f t="shared" si="1"/>
        <v>0.20400912018475695</v>
      </c>
      <c r="AY55" s="135">
        <f t="shared" si="2"/>
        <v>0.40700111079590306</v>
      </c>
      <c r="AZ55" s="135">
        <f t="shared" si="3"/>
        <v>-0.20299199061114612</v>
      </c>
      <c r="BA55" s="135">
        <f t="shared" si="4"/>
        <v>1.2559001641643814</v>
      </c>
      <c r="BB55" s="135">
        <f t="shared" si="5"/>
        <v>-0.78413791331384408</v>
      </c>
      <c r="BC55" s="135">
        <f t="shared" si="6"/>
        <v>-0.51621490671054093</v>
      </c>
      <c r="BD55" s="135">
        <f t="shared" si="7"/>
        <v>-0.26399608167750582</v>
      </c>
      <c r="BE55" s="135">
        <f t="shared" si="42"/>
        <v>5.8981198144709692</v>
      </c>
      <c r="BF55" s="135">
        <f t="shared" si="42"/>
        <v>5.8981538256464381</v>
      </c>
      <c r="BG55" s="135">
        <f t="shared" si="42"/>
        <v>5.8982785429393587</v>
      </c>
      <c r="BH55" s="135">
        <f t="shared" si="42"/>
        <v>5.8987358211706118</v>
      </c>
      <c r="BI55" s="135">
        <f t="shared" si="42"/>
        <v>5.9004117176277067</v>
      </c>
      <c r="BJ55" s="135">
        <f t="shared" si="42"/>
        <v>5.906544167033366</v>
      </c>
      <c r="BK55" s="135">
        <f t="shared" si="42"/>
        <v>5.9288600753480711</v>
      </c>
      <c r="BL55" s="135">
        <f t="shared" si="9"/>
        <v>6.0086335637589707</v>
      </c>
    </row>
    <row r="56" spans="1:64" s="135" customFormat="1" ht="12.95" customHeight="1" x14ac:dyDescent="0.2">
      <c r="A56" s="182" t="s">
        <v>276</v>
      </c>
      <c r="B56" s="183" t="s">
        <v>159</v>
      </c>
      <c r="C56" s="182">
        <v>14933.36</v>
      </c>
      <c r="D56" s="182" t="s">
        <v>264</v>
      </c>
      <c r="E56" s="135">
        <f t="shared" si="12"/>
        <v>-5889.7151607915566</v>
      </c>
      <c r="F56" s="184">
        <f t="shared" si="45"/>
        <v>-5890</v>
      </c>
      <c r="G56" s="125">
        <f t="shared" si="33"/>
        <v>1.3026078999973834</v>
      </c>
      <c r="H56" s="135">
        <f t="shared" si="34"/>
        <v>1.3026078999973834</v>
      </c>
      <c r="Q56" s="185" t="s">
        <v>1282</v>
      </c>
      <c r="R56" s="186"/>
      <c r="S56" s="124">
        <f t="shared" si="35"/>
        <v>0.2</v>
      </c>
      <c r="T56" s="186"/>
      <c r="Z56" s="135">
        <f t="shared" si="17"/>
        <v>-5890</v>
      </c>
      <c r="AA56" s="135">
        <f t="shared" si="18"/>
        <v>1.3075081181606016</v>
      </c>
      <c r="AB56" s="135">
        <f t="shared" si="36"/>
        <v>1.0720837165535557</v>
      </c>
      <c r="AC56" s="135">
        <f t="shared" si="37"/>
        <v>1.3026078999973834</v>
      </c>
      <c r="AD56" s="135">
        <f t="shared" si="38"/>
        <v>-4.900218163218284E-3</v>
      </c>
      <c r="AE56" s="135">
        <f t="shared" si="39"/>
        <v>4.8024276094268746E-6</v>
      </c>
      <c r="AF56" s="135">
        <f t="shared" si="40"/>
        <v>1.3026078999973834</v>
      </c>
      <c r="AG56" s="124"/>
      <c r="AH56" s="135">
        <f t="shared" si="24"/>
        <v>0.23052418344382755</v>
      </c>
      <c r="AI56" s="135">
        <f t="shared" si="25"/>
        <v>0.71576262111082889</v>
      </c>
      <c r="AJ56" s="135">
        <f t="shared" si="26"/>
        <v>0.99414792738251256</v>
      </c>
      <c r="AK56" s="135">
        <f t="shared" si="27"/>
        <v>-7.607429864486262E-2</v>
      </c>
      <c r="AL56" s="135">
        <f t="shared" si="28"/>
        <v>-2.8800784639990531</v>
      </c>
      <c r="AM56" s="135">
        <f t="shared" si="29"/>
        <v>-7.6041331114213806</v>
      </c>
      <c r="AN56" s="135">
        <f t="shared" si="44"/>
        <v>3.4940696014689303</v>
      </c>
      <c r="AO56" s="135">
        <f t="shared" si="44"/>
        <v>3.4941261350499966</v>
      </c>
      <c r="AP56" s="135">
        <f t="shared" si="44"/>
        <v>3.4939214193384389</v>
      </c>
      <c r="AQ56" s="135">
        <f t="shared" si="44"/>
        <v>3.4946627957106036</v>
      </c>
      <c r="AR56" s="135">
        <f t="shared" si="44"/>
        <v>3.4919788644344565</v>
      </c>
      <c r="AS56" s="135">
        <f t="shared" si="44"/>
        <v>3.5017079071985351</v>
      </c>
      <c r="AT56" s="135">
        <f t="shared" si="44"/>
        <v>3.4666016367145849</v>
      </c>
      <c r="AU56" s="135">
        <f t="shared" si="31"/>
        <v>3.595664376596833</v>
      </c>
      <c r="AW56" s="135">
        <v>-2600</v>
      </c>
      <c r="AX56" s="135">
        <f t="shared" si="1"/>
        <v>0.17334440086766864</v>
      </c>
      <c r="AY56" s="135">
        <f t="shared" si="2"/>
        <v>0.3877080656484001</v>
      </c>
      <c r="AZ56" s="135">
        <f t="shared" si="3"/>
        <v>-0.21436366478073146</v>
      </c>
      <c r="BA56" s="135">
        <f t="shared" si="4"/>
        <v>1.273519694504702</v>
      </c>
      <c r="BB56" s="135">
        <f t="shared" si="5"/>
        <v>-0.86239519514695773</v>
      </c>
      <c r="BC56" s="135">
        <f t="shared" si="6"/>
        <v>-0.37753850588528881</v>
      </c>
      <c r="BD56" s="135">
        <f t="shared" si="7"/>
        <v>-0.19104387032868544</v>
      </c>
      <c r="BE56" s="135">
        <f t="shared" si="42"/>
        <v>6.0028829353925985</v>
      </c>
      <c r="BF56" s="135">
        <f t="shared" si="42"/>
        <v>6.0029132293413623</v>
      </c>
      <c r="BG56" s="135">
        <f t="shared" si="42"/>
        <v>6.003020364126618</v>
      </c>
      <c r="BH56" s="135">
        <f t="shared" si="42"/>
        <v>6.0033992206464459</v>
      </c>
      <c r="BI56" s="135">
        <f t="shared" si="42"/>
        <v>6.0047386257512727</v>
      </c>
      <c r="BJ56" s="135">
        <f t="shared" si="42"/>
        <v>6.0094698536812601</v>
      </c>
      <c r="BK56" s="135">
        <f t="shared" si="42"/>
        <v>6.0261327696461535</v>
      </c>
      <c r="BL56" s="135">
        <f t="shared" si="9"/>
        <v>6.084275231068129</v>
      </c>
    </row>
    <row r="57" spans="1:64" s="135" customFormat="1" ht="12.95" customHeight="1" x14ac:dyDescent="0.2">
      <c r="A57" s="123" t="s">
        <v>77</v>
      </c>
      <c r="B57" s="124"/>
      <c r="C57" s="125">
        <v>14942.504000000001</v>
      </c>
      <c r="D57" s="125"/>
      <c r="E57" s="135">
        <f t="shared" si="12"/>
        <v>-5887.7156567796355</v>
      </c>
      <c r="F57" s="184">
        <f t="shared" si="45"/>
        <v>-5888</v>
      </c>
      <c r="G57" s="125">
        <f t="shared" si="33"/>
        <v>1.3003396799977054</v>
      </c>
      <c r="H57" s="135">
        <f t="shared" si="34"/>
        <v>1.3003396799977054</v>
      </c>
      <c r="Q57" s="185" t="s">
        <v>1283</v>
      </c>
      <c r="R57" s="186"/>
      <c r="S57" s="124">
        <f t="shared" si="35"/>
        <v>0.2</v>
      </c>
      <c r="T57" s="186"/>
      <c r="Z57" s="135">
        <f t="shared" si="17"/>
        <v>-5888</v>
      </c>
      <c r="AA57" s="135">
        <f t="shared" si="18"/>
        <v>1.306997697154366</v>
      </c>
      <c r="AB57" s="135">
        <f t="shared" si="36"/>
        <v>1.0698727346342938</v>
      </c>
      <c r="AC57" s="135">
        <f t="shared" si="37"/>
        <v>1.3003396799977054</v>
      </c>
      <c r="AD57" s="135">
        <f t="shared" si="38"/>
        <v>-6.6580171566605895E-3</v>
      </c>
      <c r="AE57" s="135">
        <f t="shared" si="39"/>
        <v>8.8658384916773518E-6</v>
      </c>
      <c r="AF57" s="135">
        <f t="shared" si="40"/>
        <v>1.3003396799977054</v>
      </c>
      <c r="AG57" s="124"/>
      <c r="AH57" s="135">
        <f t="shared" si="24"/>
        <v>0.2304669453634117</v>
      </c>
      <c r="AI57" s="135">
        <f t="shared" si="25"/>
        <v>0.71583027939841903</v>
      </c>
      <c r="AJ57" s="135">
        <f t="shared" si="26"/>
        <v>0.99405161823915233</v>
      </c>
      <c r="AK57" s="135">
        <f t="shared" si="27"/>
        <v>-7.6326642565446162E-2</v>
      </c>
      <c r="AL57" s="135">
        <f t="shared" si="28"/>
        <v>-2.8791905655043601</v>
      </c>
      <c r="AM57" s="135">
        <f t="shared" si="29"/>
        <v>-7.5781066155243328</v>
      </c>
      <c r="AN57" s="135">
        <f t="shared" si="44"/>
        <v>3.4952551230942825</v>
      </c>
      <c r="AO57" s="135">
        <f t="shared" si="44"/>
        <v>3.4953116783252223</v>
      </c>
      <c r="AP57" s="135">
        <f t="shared" si="44"/>
        <v>3.4951067947443248</v>
      </c>
      <c r="AQ57" s="135">
        <f t="shared" si="44"/>
        <v>3.4958491035916621</v>
      </c>
      <c r="AR57" s="135">
        <f t="shared" si="44"/>
        <v>3.4931606264657651</v>
      </c>
      <c r="AS57" s="135">
        <f t="shared" si="44"/>
        <v>3.5029104668356208</v>
      </c>
      <c r="AT57" s="135">
        <f t="shared" si="44"/>
        <v>3.4677145857592242</v>
      </c>
      <c r="AU57" s="135">
        <f t="shared" si="31"/>
        <v>3.5971772099430162</v>
      </c>
      <c r="AW57" s="135">
        <v>-2500</v>
      </c>
      <c r="AX57" s="135">
        <f t="shared" si="1"/>
        <v>0.14504081124269855</v>
      </c>
      <c r="AY57" s="135">
        <f t="shared" si="2"/>
        <v>0.36851894458683349</v>
      </c>
      <c r="AZ57" s="135">
        <f t="shared" si="3"/>
        <v>-0.22347813334413494</v>
      </c>
      <c r="BA57" s="135">
        <f t="shared" si="4"/>
        <v>1.2861186729663789</v>
      </c>
      <c r="BB57" s="135">
        <f t="shared" si="5"/>
        <v>-0.92536654512834826</v>
      </c>
      <c r="BC57" s="135">
        <f t="shared" si="6"/>
        <v>-0.23551925842458893</v>
      </c>
      <c r="BD57" s="135">
        <f t="shared" si="7"/>
        <v>-0.11830700288116926</v>
      </c>
      <c r="BE57" s="135">
        <f t="shared" si="42"/>
        <v>6.1089005212253573</v>
      </c>
      <c r="BF57" s="135">
        <f t="shared" si="42"/>
        <v>6.108922106496105</v>
      </c>
      <c r="BG57" s="135">
        <f t="shared" si="42"/>
        <v>6.1089965931239698</v>
      </c>
      <c r="BH57" s="135">
        <f t="shared" si="42"/>
        <v>6.1092536246904627</v>
      </c>
      <c r="BI57" s="135">
        <f t="shared" si="42"/>
        <v>6.1101404764293932</v>
      </c>
      <c r="BJ57" s="135">
        <f t="shared" si="42"/>
        <v>6.1131993846785848</v>
      </c>
      <c r="BK57" s="135">
        <f t="shared" si="42"/>
        <v>6.1237379768574103</v>
      </c>
      <c r="BL57" s="135">
        <f t="shared" si="9"/>
        <v>6.1599168983772863</v>
      </c>
    </row>
    <row r="58" spans="1:64" s="135" customFormat="1" ht="12.95" customHeight="1" x14ac:dyDescent="0.2">
      <c r="A58" s="123" t="s">
        <v>77</v>
      </c>
      <c r="B58" s="124"/>
      <c r="C58" s="125">
        <v>14947.084999999999</v>
      </c>
      <c r="D58" s="125"/>
      <c r="E58" s="135">
        <f t="shared" si="12"/>
        <v>-5886.7139367579148</v>
      </c>
      <c r="F58" s="184">
        <f t="shared" si="45"/>
        <v>-5887</v>
      </c>
      <c r="G58" s="125">
        <f t="shared" si="33"/>
        <v>1.308205569996062</v>
      </c>
      <c r="H58" s="135">
        <f t="shared" si="34"/>
        <v>1.308205569996062</v>
      </c>
      <c r="Q58" s="185" t="s">
        <v>1284</v>
      </c>
      <c r="R58" s="186"/>
      <c r="S58" s="124">
        <f t="shared" si="35"/>
        <v>0.2</v>
      </c>
      <c r="T58" s="186"/>
      <c r="Z58" s="135">
        <f t="shared" si="17"/>
        <v>-5887</v>
      </c>
      <c r="AA58" s="135">
        <f t="shared" si="18"/>
        <v>1.3067423787196906</v>
      </c>
      <c r="AB58" s="135">
        <f t="shared" si="36"/>
        <v>1.077767367193029</v>
      </c>
      <c r="AC58" s="135">
        <f t="shared" si="37"/>
        <v>1.308205569996062</v>
      </c>
      <c r="AD58" s="135">
        <f t="shared" si="38"/>
        <v>1.4631912763714006E-3</v>
      </c>
      <c r="AE58" s="135">
        <f t="shared" si="39"/>
        <v>4.281857422498737E-7</v>
      </c>
      <c r="AF58" s="135">
        <f t="shared" si="40"/>
        <v>1.308205569996062</v>
      </c>
      <c r="AG58" s="124"/>
      <c r="AH58" s="135">
        <f t="shared" si="24"/>
        <v>0.23043820280303307</v>
      </c>
      <c r="AI58" s="135">
        <f t="shared" si="25"/>
        <v>0.71586419738071916</v>
      </c>
      <c r="AJ58" s="135">
        <f t="shared" si="26"/>
        <v>0.99400316288469115</v>
      </c>
      <c r="AK58" s="135">
        <f t="shared" si="27"/>
        <v>-7.6452809902521457E-2</v>
      </c>
      <c r="AL58" s="135">
        <f t="shared" si="28"/>
        <v>-2.8787465531559056</v>
      </c>
      <c r="AM58" s="135">
        <f t="shared" si="29"/>
        <v>-7.5651570912973538</v>
      </c>
      <c r="AN58" s="135">
        <f t="shared" si="44"/>
        <v>3.4958479260862574</v>
      </c>
      <c r="AO58" s="135">
        <f t="shared" si="44"/>
        <v>3.4959044916773667</v>
      </c>
      <c r="AP58" s="135">
        <f t="shared" si="44"/>
        <v>3.4956995256796026</v>
      </c>
      <c r="AQ58" s="135">
        <f t="shared" si="44"/>
        <v>3.4964422959731944</v>
      </c>
      <c r="AR58" s="135">
        <f t="shared" si="44"/>
        <v>3.4937515603341858</v>
      </c>
      <c r="AS58" s="135">
        <f t="shared" si="44"/>
        <v>3.503511759468092</v>
      </c>
      <c r="AT58" s="135">
        <f t="shared" si="44"/>
        <v>3.4682711713355525</v>
      </c>
      <c r="AU58" s="135">
        <f t="shared" si="31"/>
        <v>3.5979336266161082</v>
      </c>
      <c r="AW58" s="135">
        <v>-2400</v>
      </c>
      <c r="AX58" s="135">
        <f t="shared" si="1"/>
        <v>0.11931007385476256</v>
      </c>
      <c r="AY58" s="135">
        <f t="shared" si="2"/>
        <v>0.34943374761120322</v>
      </c>
      <c r="AZ58" s="135">
        <f t="shared" si="3"/>
        <v>-0.23012367375644066</v>
      </c>
      <c r="BA58" s="135">
        <f t="shared" si="4"/>
        <v>1.2930156183246946</v>
      </c>
      <c r="BB58" s="135">
        <f t="shared" si="5"/>
        <v>-0.97023480377038307</v>
      </c>
      <c r="BC58" s="135">
        <f t="shared" si="6"/>
        <v>-9.1322132536761649E-2</v>
      </c>
      <c r="BD58" s="135">
        <f t="shared" si="7"/>
        <v>-4.5692826176433818E-2</v>
      </c>
      <c r="BE58" s="135">
        <f t="shared" si="42"/>
        <v>6.2157272890781732</v>
      </c>
      <c r="BF58" s="135">
        <f t="shared" si="42"/>
        <v>6.2157362669180509</v>
      </c>
      <c r="BG58" s="135">
        <f t="shared" si="42"/>
        <v>6.2157668482078527</v>
      </c>
      <c r="BH58" s="135">
        <f t="shared" si="42"/>
        <v>6.2158710170330638</v>
      </c>
      <c r="BI58" s="135">
        <f t="shared" si="42"/>
        <v>6.2162258410623963</v>
      </c>
      <c r="BJ58" s="135">
        <f t="shared" si="42"/>
        <v>6.217434393814627</v>
      </c>
      <c r="BK58" s="135">
        <f t="shared" si="42"/>
        <v>6.2215500889415596</v>
      </c>
      <c r="BL58" s="135">
        <f t="shared" si="9"/>
        <v>6.2355585656864445</v>
      </c>
    </row>
    <row r="59" spans="1:64" s="135" customFormat="1" ht="12.95" customHeight="1" x14ac:dyDescent="0.2">
      <c r="A59" s="123" t="s">
        <v>77</v>
      </c>
      <c r="B59" s="124"/>
      <c r="C59" s="125">
        <v>14951.65</v>
      </c>
      <c r="D59" s="125"/>
      <c r="E59" s="135">
        <f t="shared" si="12"/>
        <v>-5885.7157154308779</v>
      </c>
      <c r="F59" s="184">
        <f t="shared" si="45"/>
        <v>-5886</v>
      </c>
      <c r="G59" s="125">
        <f t="shared" si="33"/>
        <v>1.3000714599966159</v>
      </c>
      <c r="H59" s="135">
        <f t="shared" si="34"/>
        <v>1.3000714599966159</v>
      </c>
      <c r="Q59" s="185" t="s">
        <v>1285</v>
      </c>
      <c r="R59" s="186"/>
      <c r="S59" s="124">
        <f t="shared" si="35"/>
        <v>0.2</v>
      </c>
      <c r="T59" s="186"/>
      <c r="Z59" s="135">
        <f t="shared" si="17"/>
        <v>-5886</v>
      </c>
      <c r="AA59" s="135">
        <f t="shared" si="18"/>
        <v>1.3064869883255554</v>
      </c>
      <c r="AB59" s="135">
        <f t="shared" si="36"/>
        <v>1.0696620821058296</v>
      </c>
      <c r="AC59" s="135">
        <f t="shared" si="37"/>
        <v>1.3000714599966159</v>
      </c>
      <c r="AD59" s="135">
        <f t="shared" si="38"/>
        <v>-6.4155283289395459E-3</v>
      </c>
      <c r="AE59" s="135">
        <f t="shared" si="39"/>
        <v>8.2318007478851689E-6</v>
      </c>
      <c r="AF59" s="135">
        <f t="shared" si="40"/>
        <v>1.3000714599966159</v>
      </c>
      <c r="AG59" s="124"/>
      <c r="AH59" s="135">
        <f t="shared" si="24"/>
        <v>0.23040937789078625</v>
      </c>
      <c r="AI59" s="135">
        <f t="shared" si="25"/>
        <v>0.71589817460870808</v>
      </c>
      <c r="AJ59" s="135">
        <f t="shared" si="26"/>
        <v>0.99395450693579301</v>
      </c>
      <c r="AK59" s="135">
        <f t="shared" si="27"/>
        <v>-7.6578974147149925E-2</v>
      </c>
      <c r="AL59" s="135">
        <f t="shared" si="28"/>
        <v>-2.8783024986394983</v>
      </c>
      <c r="AM59" s="135">
        <f t="shared" si="29"/>
        <v>-7.552249768250574</v>
      </c>
      <c r="AN59" s="135">
        <f t="shared" si="44"/>
        <v>3.4964407572630489</v>
      </c>
      <c r="AO59" s="135">
        <f t="shared" si="44"/>
        <v>3.4964973329048186</v>
      </c>
      <c r="AP59" s="135">
        <f t="shared" si="44"/>
        <v>3.4962922855016121</v>
      </c>
      <c r="AQ59" s="135">
        <f t="shared" si="44"/>
        <v>3.4970355140467042</v>
      </c>
      <c r="AR59" s="135">
        <f t="shared" si="44"/>
        <v>3.4943425295094839</v>
      </c>
      <c r="AS59" s="135">
        <f t="shared" si="44"/>
        <v>3.5041130606803166</v>
      </c>
      <c r="AT59" s="135">
        <f t="shared" si="44"/>
        <v>3.4688278311003495</v>
      </c>
      <c r="AU59" s="135">
        <f t="shared" si="31"/>
        <v>3.5986900432891997</v>
      </c>
      <c r="AW59" s="135">
        <v>-2300</v>
      </c>
      <c r="AX59" s="135">
        <f t="shared" si="1"/>
        <v>9.6298886355874969E-2</v>
      </c>
      <c r="AY59" s="135">
        <f t="shared" si="2"/>
        <v>0.33045247472150924</v>
      </c>
      <c r="AZ59" s="135">
        <f t="shared" si="3"/>
        <v>-0.23415358836563427</v>
      </c>
      <c r="BA59" s="135">
        <f t="shared" si="4"/>
        <v>1.2938169408150151</v>
      </c>
      <c r="BB59" s="135">
        <f t="shared" si="5"/>
        <v>-0.99505036773991462</v>
      </c>
      <c r="BC59" s="135">
        <f t="shared" si="6"/>
        <v>5.3739530718916254E-2</v>
      </c>
      <c r="BD59" s="135">
        <f t="shared" si="7"/>
        <v>2.687623374365266E-2</v>
      </c>
      <c r="BE59" s="135">
        <f t="shared" si="42"/>
        <v>6.3228735333771091</v>
      </c>
      <c r="BF59" s="135">
        <f t="shared" si="42"/>
        <v>6.322868207650636</v>
      </c>
      <c r="BG59" s="135">
        <f t="shared" si="42"/>
        <v>6.3228500935616161</v>
      </c>
      <c r="BH59" s="135">
        <f t="shared" si="42"/>
        <v>6.3227884832435128</v>
      </c>
      <c r="BI59" s="135">
        <f t="shared" si="42"/>
        <v>6.3225789330460884</v>
      </c>
      <c r="BJ59" s="135">
        <f t="shared" si="42"/>
        <v>6.3218662197878279</v>
      </c>
      <c r="BK59" s="135">
        <f t="shared" si="42"/>
        <v>6.3194423145829557</v>
      </c>
      <c r="BL59" s="135">
        <f t="shared" si="9"/>
        <v>6.3112002329956027</v>
      </c>
    </row>
    <row r="60" spans="1:64" s="135" customFormat="1" ht="12.95" customHeight="1" x14ac:dyDescent="0.2">
      <c r="A60" s="123" t="s">
        <v>77</v>
      </c>
      <c r="B60" s="124"/>
      <c r="C60" s="125">
        <v>14965.38</v>
      </c>
      <c r="D60" s="125"/>
      <c r="E60" s="135">
        <f t="shared" si="12"/>
        <v>-5882.713398055148</v>
      </c>
      <c r="F60" s="184">
        <f t="shared" si="45"/>
        <v>-5883</v>
      </c>
      <c r="G60" s="125">
        <f t="shared" ref="G60:G91" si="46">+C60-(C$7+F60*C$8)</f>
        <v>1.3106691299963131</v>
      </c>
      <c r="H60" s="135">
        <f t="shared" ref="H60:H91" si="47">G60</f>
        <v>1.3106691299963131</v>
      </c>
      <c r="Q60" s="185" t="s">
        <v>1286</v>
      </c>
      <c r="R60" s="186"/>
      <c r="S60" s="124">
        <f t="shared" ref="S60:S91" si="48">S$15</f>
        <v>0.2</v>
      </c>
      <c r="T60" s="186"/>
      <c r="Z60" s="135">
        <f t="shared" si="17"/>
        <v>-5883</v>
      </c>
      <c r="AA60" s="135">
        <f t="shared" si="18"/>
        <v>1.305720385348297</v>
      </c>
      <c r="AB60" s="135">
        <f t="shared" si="36"/>
        <v>1.0803467209915718</v>
      </c>
      <c r="AC60" s="135">
        <f t="shared" si="37"/>
        <v>1.3106691299963131</v>
      </c>
      <c r="AD60" s="135">
        <f t="shared" si="38"/>
        <v>4.9487446480160902E-3</v>
      </c>
      <c r="AE60" s="135">
        <f t="shared" si="39"/>
        <v>4.8980147182535794E-6</v>
      </c>
      <c r="AF60" s="135">
        <f t="shared" si="40"/>
        <v>1.3106691299963131</v>
      </c>
      <c r="AG60" s="124"/>
      <c r="AH60" s="135">
        <f t="shared" si="24"/>
        <v>0.2303224090047413</v>
      </c>
      <c r="AI60" s="135">
        <f t="shared" si="25"/>
        <v>0.71600046191741817</v>
      </c>
      <c r="AJ60" s="135">
        <f t="shared" si="26"/>
        <v>0.9938073349763995</v>
      </c>
      <c r="AK60" s="135">
        <f t="shared" si="27"/>
        <v>-7.6957448248848107E-2</v>
      </c>
      <c r="AL60" s="135">
        <f t="shared" si="28"/>
        <v>-2.8769700813279444</v>
      </c>
      <c r="AM60" s="135">
        <f t="shared" si="29"/>
        <v>-7.513778920750851</v>
      </c>
      <c r="AN60" s="135">
        <f t="shared" si="44"/>
        <v>3.4982194203921715</v>
      </c>
      <c r="AO60" s="135">
        <f t="shared" si="44"/>
        <v>3.4982760243314179</v>
      </c>
      <c r="AP60" s="135">
        <f t="shared" si="44"/>
        <v>3.4980707387769665</v>
      </c>
      <c r="AQ60" s="135">
        <f t="shared" si="44"/>
        <v>3.4988153229043961</v>
      </c>
      <c r="AR60" s="135">
        <f t="shared" si="44"/>
        <v>3.4961156494140422</v>
      </c>
      <c r="AS60" s="135">
        <f t="shared" si="44"/>
        <v>3.5059170160751818</v>
      </c>
      <c r="AT60" s="135">
        <f t="shared" si="44"/>
        <v>3.47049825666828</v>
      </c>
      <c r="AU60" s="135">
        <f t="shared" si="31"/>
        <v>3.6009592933084744</v>
      </c>
      <c r="AW60" s="135">
        <v>-2200</v>
      </c>
      <c r="AX60" s="135">
        <f t="shared" si="1"/>
        <v>7.6077203063505627E-2</v>
      </c>
      <c r="AY60" s="135">
        <f t="shared" si="2"/>
        <v>0.31157512591775161</v>
      </c>
      <c r="AZ60" s="135">
        <f t="shared" si="3"/>
        <v>-0.23549792285424598</v>
      </c>
      <c r="BA60" s="135">
        <f t="shared" si="4"/>
        <v>1.2884759478810603</v>
      </c>
      <c r="BB60" s="135">
        <f t="shared" si="5"/>
        <v>-0.99898697793778335</v>
      </c>
      <c r="BC60" s="135">
        <f t="shared" si="6"/>
        <v>0.19829106343057623</v>
      </c>
      <c r="BD60" s="135">
        <f t="shared" si="7"/>
        <v>9.9471675605921114E-2</v>
      </c>
      <c r="BE60" s="135">
        <f t="shared" si="42"/>
        <v>6.4298313854173035</v>
      </c>
      <c r="BF60" s="135">
        <f t="shared" si="42"/>
        <v>6.4298127673377072</v>
      </c>
      <c r="BG60" s="135">
        <f t="shared" si="42"/>
        <v>6.4297488065216335</v>
      </c>
      <c r="BH60" s="135">
        <f t="shared" si="42"/>
        <v>6.4295290792215773</v>
      </c>
      <c r="BI60" s="135">
        <f t="shared" si="42"/>
        <v>6.4287742948668587</v>
      </c>
      <c r="BJ60" s="135">
        <f t="shared" si="42"/>
        <v>6.4261821716139789</v>
      </c>
      <c r="BK60" s="135">
        <f t="shared" si="42"/>
        <v>6.4172874043017885</v>
      </c>
      <c r="BL60" s="135">
        <f t="shared" si="9"/>
        <v>6.386841900304761</v>
      </c>
    </row>
    <row r="61" spans="1:64" s="135" customFormat="1" ht="12.95" customHeight="1" x14ac:dyDescent="0.2">
      <c r="A61" s="123" t="s">
        <v>77</v>
      </c>
      <c r="B61" s="124"/>
      <c r="C61" s="125">
        <v>14983.661</v>
      </c>
      <c r="D61" s="125"/>
      <c r="E61" s="135">
        <f t="shared" si="12"/>
        <v>-5878.7159207102286</v>
      </c>
      <c r="F61" s="184">
        <f t="shared" si="45"/>
        <v>-5879</v>
      </c>
      <c r="G61" s="125">
        <f t="shared" si="46"/>
        <v>1.2991326899973501</v>
      </c>
      <c r="H61" s="135">
        <f t="shared" si="47"/>
        <v>1.2991326899973501</v>
      </c>
      <c r="Q61" s="185" t="s">
        <v>1287</v>
      </c>
      <c r="R61" s="186"/>
      <c r="S61" s="124">
        <f t="shared" si="48"/>
        <v>0.2</v>
      </c>
      <c r="T61" s="186"/>
      <c r="Z61" s="135">
        <f t="shared" si="17"/>
        <v>-5879</v>
      </c>
      <c r="AA61" s="135">
        <f t="shared" si="18"/>
        <v>1.3046972403820285</v>
      </c>
      <c r="AB61" s="135">
        <f t="shared" si="36"/>
        <v>1.068927392664313</v>
      </c>
      <c r="AC61" s="135">
        <f t="shared" si="37"/>
        <v>1.2991326899973501</v>
      </c>
      <c r="AD61" s="135">
        <f t="shared" si="38"/>
        <v>-5.5645503846784017E-3</v>
      </c>
      <c r="AE61" s="135">
        <f t="shared" si="39"/>
        <v>6.1928441967249103E-6</v>
      </c>
      <c r="AF61" s="135">
        <f t="shared" si="40"/>
        <v>1.2991326899973501</v>
      </c>
      <c r="AG61" s="124"/>
      <c r="AH61" s="135">
        <f t="shared" si="24"/>
        <v>0.23020529733303713</v>
      </c>
      <c r="AI61" s="135">
        <f t="shared" si="25"/>
        <v>0.71613767535131023</v>
      </c>
      <c r="AJ61" s="135">
        <f t="shared" si="26"/>
        <v>0.99360829405401907</v>
      </c>
      <c r="AK61" s="135">
        <f t="shared" si="27"/>
        <v>-7.7462036618822436E-2</v>
      </c>
      <c r="AL61" s="135">
        <f t="shared" si="28"/>
        <v>-2.8751929299808006</v>
      </c>
      <c r="AM61" s="135">
        <f t="shared" si="29"/>
        <v>-7.4630627368840017</v>
      </c>
      <c r="AN61" s="135">
        <f t="shared" ref="AN61:AT70" si="49">$AU61+$AB$7*SIN(AO61)</f>
        <v>3.5005913687911576</v>
      </c>
      <c r="AO61" s="135">
        <f t="shared" si="49"/>
        <v>3.5006480061429603</v>
      </c>
      <c r="AP61" s="135">
        <f t="shared" si="49"/>
        <v>3.5004424171918131</v>
      </c>
      <c r="AQ61" s="135">
        <f t="shared" si="49"/>
        <v>3.5011887640153776</v>
      </c>
      <c r="AR61" s="135">
        <f t="shared" si="49"/>
        <v>3.4984803068416332</v>
      </c>
      <c r="AS61" s="135">
        <f t="shared" si="49"/>
        <v>3.5083224117538676</v>
      </c>
      <c r="AT61" s="135">
        <f t="shared" si="49"/>
        <v>3.4727265363263911</v>
      </c>
      <c r="AU61" s="135">
        <f t="shared" si="31"/>
        <v>3.6039849600008407</v>
      </c>
      <c r="AW61" s="135">
        <v>-2100</v>
      </c>
      <c r="AX61" s="135">
        <f t="shared" si="1"/>
        <v>5.8633780505726207E-2</v>
      </c>
      <c r="AY61" s="135">
        <f t="shared" si="2"/>
        <v>0.29280170119993038</v>
      </c>
      <c r="AZ61" s="135">
        <f t="shared" si="3"/>
        <v>-0.23416792069420417</v>
      </c>
      <c r="BA61" s="135">
        <f t="shared" si="4"/>
        <v>1.277300059899432</v>
      </c>
      <c r="BB61" s="135">
        <f t="shared" si="5"/>
        <v>-0.98243256242066379</v>
      </c>
      <c r="BC61" s="135">
        <f t="shared" si="6"/>
        <v>0.34099415272546335</v>
      </c>
      <c r="BD61" s="135">
        <f t="shared" si="7"/>
        <v>0.1721685891265467</v>
      </c>
      <c r="BE61" s="135">
        <f t="shared" si="42"/>
        <v>6.5361037302724174</v>
      </c>
      <c r="BF61" s="135">
        <f t="shared" si="42"/>
        <v>6.5360752360252024</v>
      </c>
      <c r="BG61" s="135">
        <f t="shared" si="42"/>
        <v>6.5359752164012592</v>
      </c>
      <c r="BH61" s="135">
        <f t="shared" si="42"/>
        <v>6.5356241510626134</v>
      </c>
      <c r="BI61" s="135">
        <f t="shared" si="42"/>
        <v>6.5343921754065759</v>
      </c>
      <c r="BJ61" s="135">
        <f t="shared" si="42"/>
        <v>6.5300719321752938</v>
      </c>
      <c r="BK61" s="135">
        <f t="shared" si="42"/>
        <v>6.5149583781854865</v>
      </c>
      <c r="BL61" s="135">
        <f t="shared" si="9"/>
        <v>6.4624835676139183</v>
      </c>
    </row>
    <row r="62" spans="1:64" s="135" customFormat="1" ht="12.95" customHeight="1" x14ac:dyDescent="0.2">
      <c r="A62" s="123" t="s">
        <v>77</v>
      </c>
      <c r="B62" s="124"/>
      <c r="C62" s="125">
        <v>15015.674999999999</v>
      </c>
      <c r="D62" s="125"/>
      <c r="E62" s="135">
        <f t="shared" si="12"/>
        <v>-5871.7154699843268</v>
      </c>
      <c r="F62" s="184">
        <f t="shared" si="45"/>
        <v>-5872</v>
      </c>
      <c r="G62" s="125">
        <f t="shared" si="46"/>
        <v>1.3011939199968765</v>
      </c>
      <c r="H62" s="135">
        <f t="shared" si="47"/>
        <v>1.3011939199968765</v>
      </c>
      <c r="Q62" s="185" t="s">
        <v>1288</v>
      </c>
      <c r="R62" s="186"/>
      <c r="S62" s="124">
        <f t="shared" si="48"/>
        <v>0.2</v>
      </c>
      <c r="T62" s="186"/>
      <c r="Z62" s="135">
        <f t="shared" si="17"/>
        <v>-5872</v>
      </c>
      <c r="AA62" s="135">
        <f t="shared" si="18"/>
        <v>1.3029039649364049</v>
      </c>
      <c r="AB62" s="135">
        <f t="shared" si="36"/>
        <v>1.0711967399517064</v>
      </c>
      <c r="AC62" s="135">
        <f t="shared" si="37"/>
        <v>1.3011939199968765</v>
      </c>
      <c r="AD62" s="135">
        <f t="shared" si="38"/>
        <v>-1.7100449395284212E-3</v>
      </c>
      <c r="AE62" s="135">
        <f t="shared" si="39"/>
        <v>5.8485073904135239E-7</v>
      </c>
      <c r="AF62" s="135">
        <f t="shared" si="40"/>
        <v>1.3011939199968765</v>
      </c>
      <c r="AG62" s="124"/>
      <c r="AH62" s="135">
        <f t="shared" si="24"/>
        <v>0.2299971800451702</v>
      </c>
      <c r="AI62" s="135">
        <f t="shared" si="25"/>
        <v>0.71638008507359074</v>
      </c>
      <c r="AJ62" s="135">
        <f t="shared" si="26"/>
        <v>0.99325223050453959</v>
      </c>
      <c r="AK62" s="135">
        <f t="shared" si="27"/>
        <v>-7.8344944503333E-2</v>
      </c>
      <c r="AL62" s="135">
        <f t="shared" si="28"/>
        <v>-2.8720812654720453</v>
      </c>
      <c r="AM62" s="135">
        <f t="shared" si="29"/>
        <v>-7.3758636623479079</v>
      </c>
      <c r="AN62" s="135">
        <f t="shared" si="49"/>
        <v>3.504743380593498</v>
      </c>
      <c r="AO62" s="135">
        <f t="shared" si="49"/>
        <v>3.5048000645931001</v>
      </c>
      <c r="AP62" s="135">
        <f t="shared" si="49"/>
        <v>3.5045939835077453</v>
      </c>
      <c r="AQ62" s="135">
        <f t="shared" si="49"/>
        <v>3.5053432919513647</v>
      </c>
      <c r="AR62" s="135">
        <f t="shared" si="49"/>
        <v>3.5026198352496345</v>
      </c>
      <c r="AS62" s="135">
        <f t="shared" si="49"/>
        <v>3.5125321942907357</v>
      </c>
      <c r="AT62" s="135">
        <f t="shared" si="49"/>
        <v>3.4766289215237691</v>
      </c>
      <c r="AU62" s="135">
        <f t="shared" si="31"/>
        <v>3.6092798767124816</v>
      </c>
      <c r="AW62" s="135">
        <v>-2000</v>
      </c>
      <c r="AX62" s="135">
        <f t="shared" si="1"/>
        <v>4.3879720164380243E-2</v>
      </c>
      <c r="AY62" s="135">
        <f t="shared" si="2"/>
        <v>0.27413220056804549</v>
      </c>
      <c r="AZ62" s="135">
        <f t="shared" si="3"/>
        <v>-0.23025248040366525</v>
      </c>
      <c r="BA62" s="135">
        <f t="shared" si="4"/>
        <v>1.2609041413974358</v>
      </c>
      <c r="BB62" s="135">
        <f t="shared" si="5"/>
        <v>-0.94689371079672491</v>
      </c>
      <c r="BC62" s="135">
        <f t="shared" si="6"/>
        <v>0.48063817748975807</v>
      </c>
      <c r="BD62" s="135">
        <f t="shared" si="7"/>
        <v>0.24505492691451752</v>
      </c>
      <c r="BE62" s="135">
        <f t="shared" si="42"/>
        <v>6.6412315417673211</v>
      </c>
      <c r="BF62" s="135">
        <f t="shared" si="42"/>
        <v>6.6411980045995413</v>
      </c>
      <c r="BG62" s="135">
        <f t="shared" si="42"/>
        <v>6.6410763130566277</v>
      </c>
      <c r="BH62" s="135">
        <f t="shared" si="42"/>
        <v>6.6406347947796425</v>
      </c>
      <c r="BI62" s="135">
        <f t="shared" si="42"/>
        <v>6.6390334992702167</v>
      </c>
      <c r="BJ62" s="135">
        <f t="shared" si="42"/>
        <v>6.6332338803365234</v>
      </c>
      <c r="BK62" s="135">
        <f t="shared" si="42"/>
        <v>6.6123292520784958</v>
      </c>
      <c r="BL62" s="135">
        <f t="shared" si="9"/>
        <v>6.5381252349230765</v>
      </c>
    </row>
    <row r="63" spans="1:64" s="135" customFormat="1" ht="12.95" customHeight="1" x14ac:dyDescent="0.2">
      <c r="A63" s="123" t="s">
        <v>77</v>
      </c>
      <c r="B63" s="124"/>
      <c r="C63" s="125">
        <v>15029.392</v>
      </c>
      <c r="D63" s="125"/>
      <c r="E63" s="135">
        <f t="shared" si="12"/>
        <v>-5868.7159952980264</v>
      </c>
      <c r="F63" s="184">
        <f t="shared" si="45"/>
        <v>-5869</v>
      </c>
      <c r="G63" s="125">
        <f t="shared" si="46"/>
        <v>1.2987915899975633</v>
      </c>
      <c r="H63" s="135">
        <f t="shared" si="47"/>
        <v>1.2987915899975633</v>
      </c>
      <c r="Q63" s="186">
        <f t="shared" ref="Q63:Q86" si="50">+C63-15018.5</f>
        <v>10.891999999999825</v>
      </c>
      <c r="R63" s="186"/>
      <c r="S63" s="124">
        <f t="shared" si="48"/>
        <v>0.2</v>
      </c>
      <c r="T63" s="186"/>
      <c r="Z63" s="135">
        <f t="shared" si="17"/>
        <v>-5869</v>
      </c>
      <c r="AA63" s="135">
        <f t="shared" si="18"/>
        <v>1.3021343381482831</v>
      </c>
      <c r="AB63" s="135">
        <f t="shared" si="36"/>
        <v>1.0688848391304626</v>
      </c>
      <c r="AC63" s="135">
        <f t="shared" si="37"/>
        <v>1.2987915899975633</v>
      </c>
      <c r="AD63" s="135">
        <f t="shared" si="38"/>
        <v>-3.3427481507197765E-3</v>
      </c>
      <c r="AE63" s="135">
        <f t="shared" si="39"/>
        <v>2.2347930398280971E-6</v>
      </c>
      <c r="AF63" s="135">
        <f t="shared" si="40"/>
        <v>1.2987915899975633</v>
      </c>
      <c r="AG63" s="124"/>
      <c r="AH63" s="135">
        <f t="shared" si="24"/>
        <v>0.22990675086710075</v>
      </c>
      <c r="AI63" s="135">
        <f t="shared" si="25"/>
        <v>0.71648486676052658</v>
      </c>
      <c r="AJ63" s="135">
        <f t="shared" si="26"/>
        <v>0.99309661160931106</v>
      </c>
      <c r="AK63" s="135">
        <f t="shared" si="27"/>
        <v>-7.8723285604055115E-2</v>
      </c>
      <c r="AL63" s="135">
        <f t="shared" si="28"/>
        <v>-2.8707470469439516</v>
      </c>
      <c r="AM63" s="135">
        <f t="shared" si="29"/>
        <v>-7.3390845309700836</v>
      </c>
      <c r="AN63" s="135">
        <f t="shared" si="49"/>
        <v>3.5065232470517644</v>
      </c>
      <c r="AO63" s="135">
        <f t="shared" si="49"/>
        <v>3.5065799464561977</v>
      </c>
      <c r="AP63" s="135">
        <f t="shared" si="49"/>
        <v>3.5063736695473553</v>
      </c>
      <c r="AQ63" s="135">
        <f t="shared" si="49"/>
        <v>3.5071241992851725</v>
      </c>
      <c r="AR63" s="135">
        <f t="shared" si="49"/>
        <v>3.5043944594485557</v>
      </c>
      <c r="AS63" s="135">
        <f t="shared" si="49"/>
        <v>3.5143365213188051</v>
      </c>
      <c r="AT63" s="135">
        <f t="shared" si="49"/>
        <v>3.4783025085230754</v>
      </c>
      <c r="AU63" s="135">
        <f t="shared" si="31"/>
        <v>3.6115491267317563</v>
      </c>
      <c r="AW63" s="135">
        <v>-1900</v>
      </c>
      <c r="AX63" s="135">
        <f t="shared" si="1"/>
        <v>3.1659059485173946E-2</v>
      </c>
      <c r="AY63" s="135">
        <f t="shared" si="2"/>
        <v>0.25556662402209684</v>
      </c>
      <c r="AZ63" s="135">
        <f t="shared" si="3"/>
        <v>-0.2239075645369229</v>
      </c>
      <c r="BA63" s="135">
        <f t="shared" si="4"/>
        <v>1.2401231941506319</v>
      </c>
      <c r="BB63" s="135">
        <f t="shared" si="5"/>
        <v>-0.89474586098329401</v>
      </c>
      <c r="BC63" s="135">
        <f t="shared" si="6"/>
        <v>0.61621019558212442</v>
      </c>
      <c r="BD63" s="135">
        <f t="shared" si="7"/>
        <v>0.31823943244044278</v>
      </c>
      <c r="BE63" s="135">
        <f t="shared" si="42"/>
        <v>6.744815817409842</v>
      </c>
      <c r="BF63" s="135">
        <f t="shared" si="42"/>
        <v>6.7447821977947697</v>
      </c>
      <c r="BG63" s="135">
        <f t="shared" si="42"/>
        <v>6.7446545875472497</v>
      </c>
      <c r="BH63" s="135">
        <f t="shared" si="42"/>
        <v>6.7441702899565472</v>
      </c>
      <c r="BI63" s="135">
        <f t="shared" si="42"/>
        <v>6.7423333752627652</v>
      </c>
      <c r="BJ63" s="135">
        <f t="shared" si="42"/>
        <v>6.7353811161042998</v>
      </c>
      <c r="BK63" s="135">
        <f t="shared" si="42"/>
        <v>6.7092757580773661</v>
      </c>
      <c r="BL63" s="135">
        <f t="shared" si="9"/>
        <v>6.6137669022322338</v>
      </c>
    </row>
    <row r="64" spans="1:64" s="135" customFormat="1" ht="12.95" customHeight="1" x14ac:dyDescent="0.2">
      <c r="A64" s="123" t="s">
        <v>77</v>
      </c>
      <c r="B64" s="124"/>
      <c r="C64" s="125">
        <v>15047.677</v>
      </c>
      <c r="D64" s="125"/>
      <c r="E64" s="135">
        <f t="shared" si="12"/>
        <v>-5864.7176432794367</v>
      </c>
      <c r="F64" s="184">
        <f t="shared" si="45"/>
        <v>-5865</v>
      </c>
      <c r="G64" s="125">
        <f t="shared" si="46"/>
        <v>1.2912551499975962</v>
      </c>
      <c r="H64" s="135">
        <f t="shared" si="47"/>
        <v>1.2912551499975962</v>
      </c>
      <c r="Q64" s="186">
        <f t="shared" si="50"/>
        <v>29.17699999999968</v>
      </c>
      <c r="R64" s="186"/>
      <c r="S64" s="124">
        <f t="shared" si="48"/>
        <v>0.2</v>
      </c>
      <c r="T64" s="186"/>
      <c r="Z64" s="135">
        <f t="shared" si="17"/>
        <v>-5865</v>
      </c>
      <c r="AA64" s="135">
        <f t="shared" si="18"/>
        <v>1.3011071606946181</v>
      </c>
      <c r="AB64" s="135">
        <f t="shared" si="36"/>
        <v>1.0614701252644774</v>
      </c>
      <c r="AC64" s="135">
        <f t="shared" si="37"/>
        <v>1.2912551499975962</v>
      </c>
      <c r="AD64" s="135">
        <f t="shared" si="38"/>
        <v>-9.8520106970219068E-3</v>
      </c>
      <c r="AE64" s="135">
        <f t="shared" si="39"/>
        <v>1.9412422954846815E-5</v>
      </c>
      <c r="AF64" s="135">
        <f t="shared" si="40"/>
        <v>1.2912551499975962</v>
      </c>
      <c r="AG64" s="124"/>
      <c r="AH64" s="135">
        <f t="shared" si="24"/>
        <v>0.22978502473311874</v>
      </c>
      <c r="AI64" s="135">
        <f t="shared" si="25"/>
        <v>0.71662540903867833</v>
      </c>
      <c r="AJ64" s="135">
        <f t="shared" si="26"/>
        <v>0.99288629720450672</v>
      </c>
      <c r="AK64" s="135">
        <f t="shared" si="27"/>
        <v>-7.922769509204218E-2</v>
      </c>
      <c r="AL64" s="135">
        <f t="shared" si="28"/>
        <v>-2.8689674791256006</v>
      </c>
      <c r="AM64" s="135">
        <f t="shared" si="29"/>
        <v>-7.2905857560877951</v>
      </c>
      <c r="AN64" s="135">
        <f t="shared" si="49"/>
        <v>3.5088968095147743</v>
      </c>
      <c r="AO64" s="135">
        <f t="shared" si="49"/>
        <v>3.5089535251968753</v>
      </c>
      <c r="AP64" s="135">
        <f t="shared" si="49"/>
        <v>3.508747001245323</v>
      </c>
      <c r="AQ64" s="135">
        <f t="shared" si="49"/>
        <v>3.509499114597356</v>
      </c>
      <c r="AR64" s="135">
        <f t="shared" si="49"/>
        <v>3.506761133094781</v>
      </c>
      <c r="AS64" s="135">
        <f t="shared" si="49"/>
        <v>3.5167424181267353</v>
      </c>
      <c r="AT64" s="135">
        <f t="shared" si="49"/>
        <v>3.4805350257336052</v>
      </c>
      <c r="AU64" s="135">
        <f t="shared" si="31"/>
        <v>3.614574793424123</v>
      </c>
      <c r="AW64" s="135">
        <v>-1800</v>
      </c>
      <c r="AX64" s="135">
        <f t="shared" si="1"/>
        <v>2.1764146607177043E-2</v>
      </c>
      <c r="AY64" s="135">
        <f t="shared" si="2"/>
        <v>0.23710497156208465</v>
      </c>
      <c r="AZ64" s="135">
        <f t="shared" si="3"/>
        <v>-0.21534082495490761</v>
      </c>
      <c r="BA64" s="135">
        <f t="shared" si="4"/>
        <v>1.2159071342639143</v>
      </c>
      <c r="BB64" s="135">
        <f t="shared" si="5"/>
        <v>-0.82889927151352394</v>
      </c>
      <c r="BC64" s="135">
        <f t="shared" si="6"/>
        <v>0.7469348858166831</v>
      </c>
      <c r="BD64" s="135">
        <f t="shared" si="7"/>
        <v>0.39185762729756213</v>
      </c>
      <c r="BE64" s="135">
        <f t="shared" si="42"/>
        <v>6.8465316712061135</v>
      </c>
      <c r="BF64" s="135">
        <f t="shared" si="42"/>
        <v>6.8465019240893437</v>
      </c>
      <c r="BG64" s="135">
        <f t="shared" si="42"/>
        <v>6.846382355687461</v>
      </c>
      <c r="BH64" s="135">
        <f t="shared" si="42"/>
        <v>6.8459018420537916</v>
      </c>
      <c r="BI64" s="135">
        <f t="shared" si="42"/>
        <v>6.843972251181798</v>
      </c>
      <c r="BJ64" s="135">
        <f t="shared" si="42"/>
        <v>6.8362469879988632</v>
      </c>
      <c r="BK64" s="135">
        <f t="shared" si="42"/>
        <v>6.8056760552107294</v>
      </c>
      <c r="BL64" s="135">
        <f t="shared" si="9"/>
        <v>6.6894085695413921</v>
      </c>
    </row>
    <row r="65" spans="1:64" s="135" customFormat="1" ht="12.95" customHeight="1" x14ac:dyDescent="0.2">
      <c r="A65" s="123" t="s">
        <v>77</v>
      </c>
      <c r="B65" s="124"/>
      <c r="C65" s="125">
        <v>15102.569</v>
      </c>
      <c r="D65" s="125"/>
      <c r="E65" s="135">
        <f t="shared" si="12"/>
        <v>-5852.7144964922109</v>
      </c>
      <c r="F65" s="184">
        <f t="shared" si="45"/>
        <v>-5853</v>
      </c>
      <c r="G65" s="125">
        <f t="shared" si="46"/>
        <v>1.3056458299943188</v>
      </c>
      <c r="H65" s="135">
        <f t="shared" si="47"/>
        <v>1.3056458299943188</v>
      </c>
      <c r="Q65" s="186">
        <f t="shared" si="50"/>
        <v>84.068999999999505</v>
      </c>
      <c r="R65" s="186"/>
      <c r="S65" s="124">
        <f t="shared" si="48"/>
        <v>0.2</v>
      </c>
      <c r="T65" s="186"/>
      <c r="Z65" s="135">
        <f t="shared" si="17"/>
        <v>-5853</v>
      </c>
      <c r="AA65" s="135">
        <f t="shared" si="18"/>
        <v>1.2980187113008101</v>
      </c>
      <c r="AB65" s="135">
        <f t="shared" si="36"/>
        <v>1.076233898367184</v>
      </c>
      <c r="AC65" s="135">
        <f t="shared" si="37"/>
        <v>1.3056458299943188</v>
      </c>
      <c r="AD65" s="135">
        <f t="shared" si="38"/>
        <v>7.6271186935086277E-3</v>
      </c>
      <c r="AE65" s="135">
        <f t="shared" si="39"/>
        <v>1.1634587912973752E-5</v>
      </c>
      <c r="AF65" s="135">
        <f t="shared" si="40"/>
        <v>1.3056458299943188</v>
      </c>
      <c r="AG65" s="124"/>
      <c r="AH65" s="135">
        <f t="shared" si="24"/>
        <v>0.22941193162713489</v>
      </c>
      <c r="AI65" s="135">
        <f t="shared" si="25"/>
        <v>0.7170527598634453</v>
      </c>
      <c r="AJ65" s="135">
        <f t="shared" si="26"/>
        <v>0.99223596493035326</v>
      </c>
      <c r="AK65" s="135">
        <f t="shared" si="27"/>
        <v>-8.074060794421091E-2</v>
      </c>
      <c r="AL65" s="135">
        <f t="shared" si="28"/>
        <v>-2.8636245480570541</v>
      </c>
      <c r="AM65" s="135">
        <f t="shared" si="29"/>
        <v>-7.1486822950325166</v>
      </c>
      <c r="AN65" s="135">
        <f t="shared" si="49"/>
        <v>3.516020318970273</v>
      </c>
      <c r="AO65" s="135">
        <f t="shared" si="49"/>
        <v>3.5160770544478224</v>
      </c>
      <c r="AP65" s="135">
        <f t="shared" si="49"/>
        <v>3.515869885440452</v>
      </c>
      <c r="AQ65" s="135">
        <f t="shared" si="49"/>
        <v>3.5166264426213258</v>
      </c>
      <c r="AR65" s="135">
        <f t="shared" si="49"/>
        <v>3.5138646702061145</v>
      </c>
      <c r="AS65" s="135">
        <f t="shared" si="49"/>
        <v>3.5239610002877364</v>
      </c>
      <c r="AT65" s="135">
        <f t="shared" si="49"/>
        <v>3.4872399688775118</v>
      </c>
      <c r="AU65" s="135">
        <f t="shared" si="31"/>
        <v>3.6236517935012218</v>
      </c>
      <c r="AW65" s="135">
        <v>-1700</v>
      </c>
      <c r="AX65" s="135">
        <f t="shared" si="1"/>
        <v>1.3952976718805549E-2</v>
      </c>
      <c r="AY65" s="135">
        <f t="shared" si="2"/>
        <v>0.21874724318800878</v>
      </c>
      <c r="AZ65" s="135">
        <f t="shared" si="3"/>
        <v>-0.20479426646920323</v>
      </c>
      <c r="BA65" s="135">
        <f t="shared" si="4"/>
        <v>1.1892208008768386</v>
      </c>
      <c r="BB65" s="135">
        <f t="shared" si="5"/>
        <v>-0.75245951670467881</v>
      </c>
      <c r="BC65" s="135">
        <f t="shared" si="6"/>
        <v>0.87228359000395794</v>
      </c>
      <c r="BD65" s="135">
        <f t="shared" si="7"/>
        <v>0.4660757339869937</v>
      </c>
      <c r="BE65" s="135">
        <f t="shared" si="42"/>
        <v>6.9461339466053067</v>
      </c>
      <c r="BF65" s="135">
        <f t="shared" si="42"/>
        <v>6.946110378215991</v>
      </c>
      <c r="BG65" s="135">
        <f t="shared" si="42"/>
        <v>6.9460087593105646</v>
      </c>
      <c r="BH65" s="135">
        <f t="shared" si="42"/>
        <v>6.9455707053017637</v>
      </c>
      <c r="BI65" s="135">
        <f t="shared" si="42"/>
        <v>6.9436840722002779</v>
      </c>
      <c r="BJ65" s="135">
        <f t="shared" si="42"/>
        <v>6.93558994616013</v>
      </c>
      <c r="BK65" s="135">
        <f t="shared" si="42"/>
        <v>6.9014114262397968</v>
      </c>
      <c r="BL65" s="135">
        <f t="shared" si="9"/>
        <v>6.7650502368505503</v>
      </c>
    </row>
    <row r="66" spans="1:64" s="135" customFormat="1" ht="12.95" customHeight="1" x14ac:dyDescent="0.2">
      <c r="A66" s="123" t="s">
        <v>77</v>
      </c>
      <c r="B66" s="124"/>
      <c r="C66" s="125">
        <v>15134.573</v>
      </c>
      <c r="D66" s="125"/>
      <c r="E66" s="135">
        <f t="shared" si="12"/>
        <v>-5845.7162324504852</v>
      </c>
      <c r="F66" s="184">
        <f t="shared" si="45"/>
        <v>-5846</v>
      </c>
      <c r="G66" s="125">
        <f t="shared" si="46"/>
        <v>1.2977070599954459</v>
      </c>
      <c r="H66" s="135">
        <f t="shared" si="47"/>
        <v>1.2977070599954459</v>
      </c>
      <c r="Q66" s="186">
        <f t="shared" si="50"/>
        <v>116.07300000000032</v>
      </c>
      <c r="R66" s="186"/>
      <c r="S66" s="124">
        <f t="shared" si="48"/>
        <v>0.2</v>
      </c>
      <c r="T66" s="186"/>
      <c r="Z66" s="135">
        <f t="shared" si="17"/>
        <v>-5846</v>
      </c>
      <c r="AA66" s="135">
        <f t="shared" si="18"/>
        <v>1.2962123224429369</v>
      </c>
      <c r="AB66" s="135">
        <f t="shared" si="36"/>
        <v>1.0685182504867918</v>
      </c>
      <c r="AC66" s="135">
        <f t="shared" si="37"/>
        <v>1.2977070599954459</v>
      </c>
      <c r="AD66" s="135">
        <f t="shared" si="38"/>
        <v>1.4947375525089512E-3</v>
      </c>
      <c r="AE66" s="135">
        <f t="shared" si="39"/>
        <v>4.4684807017608999E-7</v>
      </c>
      <c r="AF66" s="135">
        <f t="shared" si="40"/>
        <v>1.2977070599954459</v>
      </c>
      <c r="AG66" s="124"/>
      <c r="AH66" s="135">
        <f t="shared" si="24"/>
        <v>0.22918880950865411</v>
      </c>
      <c r="AI66" s="135">
        <f t="shared" si="25"/>
        <v>0.71730602096192164</v>
      </c>
      <c r="AJ66" s="135">
        <f t="shared" si="26"/>
        <v>0.99184314424283204</v>
      </c>
      <c r="AK66" s="135">
        <f t="shared" si="27"/>
        <v>-8.1622917662336009E-2</v>
      </c>
      <c r="AL66" s="135">
        <f t="shared" si="28"/>
        <v>-2.8605048708742955</v>
      </c>
      <c r="AM66" s="135">
        <f t="shared" si="29"/>
        <v>-7.068305200619978</v>
      </c>
      <c r="AN66" s="135">
        <f t="shared" si="49"/>
        <v>3.5201776795008271</v>
      </c>
      <c r="AO66" s="135">
        <f t="shared" si="49"/>
        <v>3.520234406577297</v>
      </c>
      <c r="AP66" s="135">
        <f t="shared" si="49"/>
        <v>3.5200269275559672</v>
      </c>
      <c r="AQ66" s="135">
        <f t="shared" si="49"/>
        <v>3.5207858643949899</v>
      </c>
      <c r="AR66" s="135">
        <f t="shared" si="49"/>
        <v>3.5180108629872286</v>
      </c>
      <c r="AS66" s="135">
        <f t="shared" si="49"/>
        <v>3.5281724728203727</v>
      </c>
      <c r="AT66" s="135">
        <f t="shared" si="49"/>
        <v>3.4911563635192255</v>
      </c>
      <c r="AU66" s="135">
        <f t="shared" si="31"/>
        <v>3.6289467102128627</v>
      </c>
      <c r="AW66" s="135">
        <v>-1600</v>
      </c>
      <c r="AX66" s="135">
        <f t="shared" ref="AX66:AX122" si="51">AB$3+AB$4*AW66+AB$5*AW66^2+AZ66</f>
        <v>7.9659050376298113E-3</v>
      </c>
      <c r="AY66" s="135">
        <f t="shared" ref="AY66:AY122" si="52">AB$3+AB$4*AW66+AB$5*AW66^2</f>
        <v>0.20049343889986926</v>
      </c>
      <c r="AZ66" s="135">
        <f t="shared" ref="AZ66:AZ122" si="53">$AB$6*($AB$11/BA66*BB66+$AB$12)</f>
        <v>-0.19252753386223945</v>
      </c>
      <c r="BA66" s="135">
        <f t="shared" ref="BA66:BA122" si="54">1+$AB$7*COS(BC66)</f>
        <v>1.1609654804372656</v>
      </c>
      <c r="BB66" s="135">
        <f t="shared" ref="BB66:BB122" si="55">SIN(BC66+RADIANS($AB$9))</f>
        <v>-0.66844343492372227</v>
      </c>
      <c r="BC66" s="135">
        <f t="shared" ref="BC66:BC122" si="56">2*ATAN(BD66)</f>
        <v>0.99195799970972698</v>
      </c>
      <c r="BD66" s="135">
        <f t="shared" ref="BD66:BD122" si="57">SQRT((1+$AB$7)/(1-$AB$7))*TAN(BE66/2)</f>
        <v>0.54109285248047068</v>
      </c>
      <c r="BE66" s="135">
        <f t="shared" si="42"/>
        <v>7.0434553339254187</v>
      </c>
      <c r="BF66" s="135">
        <f t="shared" si="42"/>
        <v>7.0434385421587944</v>
      </c>
      <c r="BG66" s="135">
        <f t="shared" si="42"/>
        <v>7.0433597939504633</v>
      </c>
      <c r="BH66" s="135">
        <f t="shared" si="42"/>
        <v>7.0429905677591575</v>
      </c>
      <c r="BI66" s="135">
        <f t="shared" si="42"/>
        <v>7.0412611031069394</v>
      </c>
      <c r="BJ66" s="135">
        <f t="shared" si="42"/>
        <v>7.0331975771144988</v>
      </c>
      <c r="BK66" s="135">
        <f t="shared" si="42"/>
        <v>6.996366956594442</v>
      </c>
      <c r="BL66" s="135">
        <f t="shared" ref="BL66:BL122" si="58">RADIANS($AB$9)+$AB$18*(AW66-AB$15)</f>
        <v>6.8406919041597085</v>
      </c>
    </row>
    <row r="67" spans="1:64" s="135" customFormat="1" ht="12.95" customHeight="1" x14ac:dyDescent="0.2">
      <c r="A67" s="123" t="s">
        <v>77</v>
      </c>
      <c r="B67" s="124"/>
      <c r="C67" s="125">
        <v>15157.44</v>
      </c>
      <c r="D67" s="125"/>
      <c r="E67" s="135">
        <f t="shared" si="12"/>
        <v>-5840.715941741757</v>
      </c>
      <c r="F67" s="184">
        <f t="shared" si="45"/>
        <v>-5841</v>
      </c>
      <c r="G67" s="125">
        <f t="shared" si="46"/>
        <v>1.2990365099958581</v>
      </c>
      <c r="H67" s="135">
        <f t="shared" si="47"/>
        <v>1.2990365099958581</v>
      </c>
      <c r="Q67" s="186">
        <f t="shared" si="50"/>
        <v>138.94000000000051</v>
      </c>
      <c r="R67" s="186"/>
      <c r="S67" s="124">
        <f t="shared" si="48"/>
        <v>0.2</v>
      </c>
      <c r="T67" s="186"/>
      <c r="Z67" s="135">
        <f t="shared" si="17"/>
        <v>-5841</v>
      </c>
      <c r="AA67" s="135">
        <f t="shared" si="18"/>
        <v>1.2949198813766643</v>
      </c>
      <c r="AB67" s="135">
        <f t="shared" si="36"/>
        <v>1.0700095485118823</v>
      </c>
      <c r="AC67" s="135">
        <f t="shared" si="37"/>
        <v>1.2990365099958581</v>
      </c>
      <c r="AD67" s="135">
        <f t="shared" si="38"/>
        <v>4.1166286191938184E-3</v>
      </c>
      <c r="AE67" s="135">
        <f t="shared" si="39"/>
        <v>3.3893262376731211E-6</v>
      </c>
      <c r="AF67" s="135">
        <f t="shared" si="40"/>
        <v>1.2990365099958581</v>
      </c>
      <c r="AG67" s="124"/>
      <c r="AH67" s="135">
        <f t="shared" si="24"/>
        <v>0.22902696148397561</v>
      </c>
      <c r="AI67" s="135">
        <f t="shared" si="25"/>
        <v>0.71748871797100688</v>
      </c>
      <c r="AJ67" s="135">
        <f t="shared" si="26"/>
        <v>0.9915564718425961</v>
      </c>
      <c r="AK67" s="135">
        <f t="shared" si="27"/>
        <v>-8.2253036408564725E-2</v>
      </c>
      <c r="AL67" s="135">
        <f t="shared" si="28"/>
        <v>-2.8582751729978697</v>
      </c>
      <c r="AM67" s="135">
        <f t="shared" si="29"/>
        <v>-7.0119356266503194</v>
      </c>
      <c r="AN67" s="135">
        <f t="shared" si="49"/>
        <v>3.5231481278350638</v>
      </c>
      <c r="AO67" s="135">
        <f t="shared" si="49"/>
        <v>3.5232048399937894</v>
      </c>
      <c r="AP67" s="135">
        <f t="shared" si="49"/>
        <v>3.522997169284781</v>
      </c>
      <c r="AQ67" s="135">
        <f t="shared" si="49"/>
        <v>3.5237577100592996</v>
      </c>
      <c r="AR67" s="135">
        <f t="shared" si="49"/>
        <v>3.5209735530287851</v>
      </c>
      <c r="AS67" s="135">
        <f t="shared" si="49"/>
        <v>3.5311809603073554</v>
      </c>
      <c r="AT67" s="135">
        <f t="shared" si="49"/>
        <v>3.4939561511778101</v>
      </c>
      <c r="AU67" s="135">
        <f t="shared" si="31"/>
        <v>3.6327287935783206</v>
      </c>
      <c r="AW67" s="135">
        <v>-1500</v>
      </c>
      <c r="AX67" s="135">
        <f t="shared" si="51"/>
        <v>3.5399193739254486E-3</v>
      </c>
      <c r="AY67" s="135">
        <f t="shared" si="52"/>
        <v>0.182343558697666</v>
      </c>
      <c r="AZ67" s="135">
        <f t="shared" si="53"/>
        <v>-0.17880363932374055</v>
      </c>
      <c r="BA67" s="135">
        <f t="shared" si="54"/>
        <v>1.1319286535729309</v>
      </c>
      <c r="BB67" s="135">
        <f t="shared" si="55"/>
        <v>-0.57958119696996124</v>
      </c>
      <c r="BC67" s="135">
        <f t="shared" si="56"/>
        <v>1.1058573156319624</v>
      </c>
      <c r="BD67" s="135">
        <f t="shared" si="57"/>
        <v>0.61714200763710669</v>
      </c>
      <c r="BE67" s="135">
        <f t="shared" si="42"/>
        <v>7.1383989952892648</v>
      </c>
      <c r="BF67" s="135">
        <f t="shared" si="42"/>
        <v>7.1383882646500494</v>
      </c>
      <c r="BG67" s="135">
        <f t="shared" si="42"/>
        <v>7.1383326792974247</v>
      </c>
      <c r="BH67" s="135">
        <f t="shared" si="42"/>
        <v>7.1380448007103867</v>
      </c>
      <c r="BI67" s="135">
        <f t="shared" si="42"/>
        <v>7.1365553881342745</v>
      </c>
      <c r="BJ67" s="135">
        <f t="shared" si="42"/>
        <v>7.1288897144871637</v>
      </c>
      <c r="BK67" s="135">
        <f t="shared" si="42"/>
        <v>7.0904321915620683</v>
      </c>
      <c r="BL67" s="135">
        <f t="shared" si="58"/>
        <v>6.9163335714688658</v>
      </c>
    </row>
    <row r="68" spans="1:64" s="135" customFormat="1" ht="12.95" customHeight="1" x14ac:dyDescent="0.2">
      <c r="A68" s="123" t="s">
        <v>77</v>
      </c>
      <c r="B68" s="124"/>
      <c r="C68" s="125">
        <v>15166.574000000001</v>
      </c>
      <c r="D68" s="125"/>
      <c r="E68" s="135">
        <f t="shared" si="12"/>
        <v>-5838.718624414013</v>
      </c>
      <c r="F68" s="184">
        <f t="shared" si="45"/>
        <v>-5839</v>
      </c>
      <c r="G68" s="125">
        <f t="shared" si="46"/>
        <v>1.2867682899959618</v>
      </c>
      <c r="H68" s="135">
        <f t="shared" si="47"/>
        <v>1.2867682899959618</v>
      </c>
      <c r="Q68" s="186">
        <f t="shared" si="50"/>
        <v>148.07400000000052</v>
      </c>
      <c r="R68" s="186"/>
      <c r="S68" s="124">
        <f t="shared" si="48"/>
        <v>0.2</v>
      </c>
      <c r="T68" s="186"/>
      <c r="Z68" s="135">
        <f t="shared" si="17"/>
        <v>-5839</v>
      </c>
      <c r="AA68" s="135">
        <f t="shared" si="18"/>
        <v>1.2944024000580809</v>
      </c>
      <c r="AB68" s="135">
        <f t="shared" si="36"/>
        <v>1.0578066453607922</v>
      </c>
      <c r="AC68" s="135">
        <f t="shared" si="37"/>
        <v>1.2867682899959618</v>
      </c>
      <c r="AD68" s="135">
        <f t="shared" si="38"/>
        <v>-7.6341100621191149E-3</v>
      </c>
      <c r="AE68" s="135">
        <f t="shared" si="39"/>
        <v>1.1655927288109663E-5</v>
      </c>
      <c r="AF68" s="135">
        <f t="shared" si="40"/>
        <v>1.2867682899959618</v>
      </c>
      <c r="AG68" s="124"/>
      <c r="AH68" s="135">
        <f t="shared" si="24"/>
        <v>0.22896164463516969</v>
      </c>
      <c r="AI68" s="135">
        <f t="shared" si="25"/>
        <v>0.71756221642223905</v>
      </c>
      <c r="AJ68" s="135">
        <f t="shared" si="26"/>
        <v>0.99144038085366815</v>
      </c>
      <c r="AK68" s="135">
        <f t="shared" si="27"/>
        <v>-8.2505059722273275E-2</v>
      </c>
      <c r="AL68" s="135">
        <f t="shared" si="28"/>
        <v>-2.8573829747013031</v>
      </c>
      <c r="AM68" s="135">
        <f t="shared" si="29"/>
        <v>-6.9896258469887123</v>
      </c>
      <c r="AN68" s="135">
        <f t="shared" si="49"/>
        <v>3.5243365199750745</v>
      </c>
      <c r="AO68" s="135">
        <f t="shared" si="49"/>
        <v>3.5243932240977922</v>
      </c>
      <c r="AP68" s="135">
        <f t="shared" si="49"/>
        <v>3.5241854836343434</v>
      </c>
      <c r="AQ68" s="135">
        <f t="shared" si="49"/>
        <v>3.5249466436398436</v>
      </c>
      <c r="AR68" s="135">
        <f t="shared" si="49"/>
        <v>3.5221588929870045</v>
      </c>
      <c r="AS68" s="135">
        <f t="shared" si="49"/>
        <v>3.5323844246334923</v>
      </c>
      <c r="AT68" s="135">
        <f t="shared" si="49"/>
        <v>3.4950766212617754</v>
      </c>
      <c r="AU68" s="135">
        <f t="shared" si="31"/>
        <v>3.6342416269245037</v>
      </c>
      <c r="AW68" s="135">
        <v>-1400</v>
      </c>
      <c r="AX68" s="135">
        <f t="shared" si="51"/>
        <v>4.195816965193444E-4</v>
      </c>
      <c r="AY68" s="135">
        <f t="shared" si="52"/>
        <v>0.16429760258139917</v>
      </c>
      <c r="AZ68" s="135">
        <f t="shared" si="53"/>
        <v>-0.16387802088487982</v>
      </c>
      <c r="BA68" s="135">
        <f t="shared" si="54"/>
        <v>1.1027605738189428</v>
      </c>
      <c r="BB68" s="135">
        <f t="shared" si="55"/>
        <v>-0.48820701897620999</v>
      </c>
      <c r="BC68" s="135">
        <f t="shared" si="56"/>
        <v>1.2140378761509238</v>
      </c>
      <c r="BD68" s="135">
        <f t="shared" si="57"/>
        <v>0.69449080147733511</v>
      </c>
      <c r="BE68" s="135">
        <f t="shared" si="42"/>
        <v>7.2309280060506032</v>
      </c>
      <c r="BF68" s="135">
        <f t="shared" si="42"/>
        <v>7.230921910614331</v>
      </c>
      <c r="BG68" s="135">
        <f t="shared" si="42"/>
        <v>7.2308864103093438</v>
      </c>
      <c r="BH68" s="135">
        <f t="shared" si="42"/>
        <v>7.23067968855361</v>
      </c>
      <c r="BI68" s="135">
        <f t="shared" si="42"/>
        <v>7.2294771061339773</v>
      </c>
      <c r="BJ68" s="135">
        <f t="shared" si="42"/>
        <v>7.2225205618447594</v>
      </c>
      <c r="BK68" s="135">
        <f t="shared" si="42"/>
        <v>7.1835017679708528</v>
      </c>
      <c r="BL68" s="135">
        <f t="shared" si="58"/>
        <v>6.9919752387780241</v>
      </c>
    </row>
    <row r="69" spans="1:64" s="135" customFormat="1" ht="12.95" customHeight="1" x14ac:dyDescent="0.2">
      <c r="A69" s="123" t="s">
        <v>77</v>
      </c>
      <c r="B69" s="124"/>
      <c r="C69" s="125">
        <v>15171.148999999999</v>
      </c>
      <c r="D69" s="125"/>
      <c r="E69" s="135">
        <f t="shared" si="12"/>
        <v>-5837.7182164028</v>
      </c>
      <c r="F69" s="184">
        <f t="shared" si="45"/>
        <v>-5838</v>
      </c>
      <c r="G69" s="125">
        <f t="shared" si="46"/>
        <v>1.288634179994915</v>
      </c>
      <c r="H69" s="135">
        <f t="shared" si="47"/>
        <v>1.288634179994915</v>
      </c>
      <c r="Q69" s="186">
        <f t="shared" si="50"/>
        <v>152.64899999999943</v>
      </c>
      <c r="R69" s="186"/>
      <c r="S69" s="124">
        <f t="shared" si="48"/>
        <v>0.2</v>
      </c>
      <c r="T69" s="186"/>
      <c r="Z69" s="135">
        <f t="shared" si="17"/>
        <v>-5838</v>
      </c>
      <c r="AA69" s="135">
        <f t="shared" si="18"/>
        <v>1.294143551193043</v>
      </c>
      <c r="AB69" s="135">
        <f t="shared" si="36"/>
        <v>1.0597053175785074</v>
      </c>
      <c r="AC69" s="135">
        <f t="shared" si="37"/>
        <v>1.288634179994915</v>
      </c>
      <c r="AD69" s="135">
        <f t="shared" si="38"/>
        <v>-5.5093711981279991E-3</v>
      </c>
      <c r="AE69" s="135">
        <f t="shared" si="39"/>
        <v>6.0706341997524694E-6</v>
      </c>
      <c r="AF69" s="135">
        <f t="shared" si="40"/>
        <v>1.288634179994915</v>
      </c>
      <c r="AG69" s="124"/>
      <c r="AH69" s="135">
        <f t="shared" si="24"/>
        <v>0.22892886241640759</v>
      </c>
      <c r="AI69" s="135">
        <f t="shared" si="25"/>
        <v>0.71759905563747228</v>
      </c>
      <c r="AJ69" s="135">
        <f t="shared" si="26"/>
        <v>0.99138203040254647</v>
      </c>
      <c r="AK69" s="135">
        <f t="shared" si="27"/>
        <v>-8.2631066163075223E-2</v>
      </c>
      <c r="AL69" s="135">
        <f t="shared" si="28"/>
        <v>-2.8569368068573553</v>
      </c>
      <c r="AM69" s="135">
        <f t="shared" si="29"/>
        <v>-6.9785213419477259</v>
      </c>
      <c r="AN69" s="135">
        <f t="shared" si="49"/>
        <v>3.5249307618445958</v>
      </c>
      <c r="AO69" s="135">
        <f t="shared" si="49"/>
        <v>3.5249874615074424</v>
      </c>
      <c r="AP69" s="135">
        <f t="shared" si="49"/>
        <v>3.5247796876470576</v>
      </c>
      <c r="AQ69" s="135">
        <f t="shared" si="49"/>
        <v>3.5255411524823321</v>
      </c>
      <c r="AR69" s="135">
        <f t="shared" si="49"/>
        <v>3.5227516197364142</v>
      </c>
      <c r="AS69" s="135">
        <f t="shared" si="49"/>
        <v>3.532986171777587</v>
      </c>
      <c r="AT69" s="135">
        <f t="shared" si="49"/>
        <v>3.4956369756859047</v>
      </c>
      <c r="AU69" s="135">
        <f t="shared" si="31"/>
        <v>3.6349980435975953</v>
      </c>
      <c r="AW69" s="135">
        <v>-1300</v>
      </c>
      <c r="AX69" s="135">
        <f t="shared" si="51"/>
        <v>-1.6354643415212311E-3</v>
      </c>
      <c r="AY69" s="135">
        <f t="shared" si="52"/>
        <v>0.14635557055106868</v>
      </c>
      <c r="AZ69" s="135">
        <f t="shared" si="53"/>
        <v>-0.14799103489258991</v>
      </c>
      <c r="BA69" s="135">
        <f t="shared" si="54"/>
        <v>1.0739716542978268</v>
      </c>
      <c r="BB69" s="135">
        <f t="shared" si="55"/>
        <v>-0.39622310177935915</v>
      </c>
      <c r="BC69" s="135">
        <f t="shared" si="56"/>
        <v>1.3166723898685824</v>
      </c>
      <c r="BD69" s="135">
        <f t="shared" si="57"/>
        <v>0.77344236902389851</v>
      </c>
      <c r="BE69" s="135">
        <f t="shared" si="42"/>
        <v>7.3210536652880718</v>
      </c>
      <c r="BF69" s="135">
        <f t="shared" si="42"/>
        <v>7.3210506391704699</v>
      </c>
      <c r="BG69" s="135">
        <f t="shared" si="42"/>
        <v>7.3210303969075357</v>
      </c>
      <c r="BH69" s="135">
        <f t="shared" si="42"/>
        <v>7.3208950105086892</v>
      </c>
      <c r="BI69" s="135">
        <f t="shared" si="42"/>
        <v>7.3199903024952508</v>
      </c>
      <c r="BJ69" s="135">
        <f t="shared" si="42"/>
        <v>7.313979806761683</v>
      </c>
      <c r="BK69" s="135">
        <f t="shared" si="42"/>
        <v>7.2754760167547863</v>
      </c>
      <c r="BL69" s="135">
        <f t="shared" si="58"/>
        <v>7.0676169060871814</v>
      </c>
    </row>
    <row r="70" spans="1:64" s="135" customFormat="1" ht="12.95" customHeight="1" x14ac:dyDescent="0.2">
      <c r="A70" s="123" t="s">
        <v>77</v>
      </c>
      <c r="B70" s="124"/>
      <c r="C70" s="125">
        <v>15198.6</v>
      </c>
      <c r="D70" s="125"/>
      <c r="E70" s="135">
        <f t="shared" si="12"/>
        <v>-5831.7155496670975</v>
      </c>
      <c r="F70" s="184">
        <f t="shared" si="45"/>
        <v>-5832</v>
      </c>
      <c r="G70" s="125">
        <f t="shared" si="46"/>
        <v>1.300829519996114</v>
      </c>
      <c r="H70" s="135">
        <f t="shared" si="47"/>
        <v>1.300829519996114</v>
      </c>
      <c r="Q70" s="186">
        <f t="shared" si="50"/>
        <v>180.10000000000036</v>
      </c>
      <c r="R70" s="186"/>
      <c r="S70" s="124">
        <f t="shared" si="48"/>
        <v>0.2</v>
      </c>
      <c r="T70" s="186"/>
      <c r="Z70" s="135">
        <f t="shared" si="17"/>
        <v>-5832</v>
      </c>
      <c r="AA70" s="135">
        <f t="shared" si="18"/>
        <v>1.2925889428934527</v>
      </c>
      <c r="AB70" s="135">
        <f t="shared" si="36"/>
        <v>1.072099084242222</v>
      </c>
      <c r="AC70" s="135">
        <f t="shared" si="37"/>
        <v>1.300829519996114</v>
      </c>
      <c r="AD70" s="135">
        <f t="shared" si="38"/>
        <v>8.2405771026612396E-3</v>
      </c>
      <c r="AE70" s="135">
        <f t="shared" si="39"/>
        <v>1.3581422196980943E-5</v>
      </c>
      <c r="AF70" s="135">
        <f t="shared" si="40"/>
        <v>1.300829519996114</v>
      </c>
      <c r="AG70" s="124"/>
      <c r="AH70" s="135">
        <f t="shared" si="24"/>
        <v>0.22873043575389193</v>
      </c>
      <c r="AI70" s="135">
        <f t="shared" si="25"/>
        <v>0.71782135181537909</v>
      </c>
      <c r="AJ70" s="135">
        <f t="shared" si="26"/>
        <v>0.99102765456053521</v>
      </c>
      <c r="AK70" s="135">
        <f t="shared" si="27"/>
        <v>-8.3387031250632085E-2</v>
      </c>
      <c r="AL70" s="135">
        <f t="shared" si="28"/>
        <v>-2.8542588332084677</v>
      </c>
      <c r="AM70" s="135">
        <f t="shared" si="29"/>
        <v>-6.9125900503219917</v>
      </c>
      <c r="AN70" s="135">
        <f t="shared" si="49"/>
        <v>3.5284968573788618</v>
      </c>
      <c r="AO70" s="135">
        <f t="shared" si="49"/>
        <v>3.5285535241200194</v>
      </c>
      <c r="AP70" s="135">
        <f t="shared" si="49"/>
        <v>3.5283455705577671</v>
      </c>
      <c r="AQ70" s="135">
        <f t="shared" si="49"/>
        <v>3.5291087974093154</v>
      </c>
      <c r="AR70" s="135">
        <f t="shared" si="49"/>
        <v>3.5263087783420621</v>
      </c>
      <c r="AS70" s="135">
        <f t="shared" si="49"/>
        <v>3.5365968663501515</v>
      </c>
      <c r="AT70" s="135">
        <f t="shared" si="49"/>
        <v>3.4990007806452068</v>
      </c>
      <c r="AU70" s="135">
        <f t="shared" si="31"/>
        <v>3.6395365436361446</v>
      </c>
      <c r="AW70" s="135">
        <v>-1200</v>
      </c>
      <c r="AX70" s="135">
        <f t="shared" si="51"/>
        <v>-2.84601394014114E-3</v>
      </c>
      <c r="AY70" s="135">
        <f t="shared" si="52"/>
        <v>0.12851746260667449</v>
      </c>
      <c r="AZ70" s="135">
        <f t="shared" si="53"/>
        <v>-0.13136347654681563</v>
      </c>
      <c r="BA70" s="135">
        <f t="shared" si="54"/>
        <v>1.0459433388045654</v>
      </c>
      <c r="BB70" s="135">
        <f t="shared" si="55"/>
        <v>-0.30511451162596942</v>
      </c>
      <c r="BC70" s="135">
        <f t="shared" si="56"/>
        <v>1.41401331724757</v>
      </c>
      <c r="BD70" s="135">
        <f t="shared" si="57"/>
        <v>0.8543372159641841</v>
      </c>
      <c r="BE70" s="135">
        <f t="shared" si="42"/>
        <v>7.4088241744116372</v>
      </c>
      <c r="BF70" s="135">
        <f t="shared" si="42"/>
        <v>7.4088228984580287</v>
      </c>
      <c r="BG70" s="135">
        <f t="shared" si="42"/>
        <v>7.4088128279617784</v>
      </c>
      <c r="BH70" s="135">
        <f t="shared" ref="BH70:BK122" si="59">$BL70+$AB$7*SIN(BI70)</f>
        <v>7.408733353772341</v>
      </c>
      <c r="BI70" s="135">
        <f t="shared" si="59"/>
        <v>7.4081066243065203</v>
      </c>
      <c r="BJ70" s="135">
        <f t="shared" si="59"/>
        <v>7.4031927466607232</v>
      </c>
      <c r="BK70" s="135">
        <f t="shared" si="59"/>
        <v>7.3662615329545176</v>
      </c>
      <c r="BL70" s="135">
        <f t="shared" si="58"/>
        <v>7.1432585733963396</v>
      </c>
    </row>
    <row r="71" spans="1:64" s="135" customFormat="1" ht="12.95" customHeight="1" x14ac:dyDescent="0.2">
      <c r="A71" s="123" t="s">
        <v>77</v>
      </c>
      <c r="B71" s="124"/>
      <c r="C71" s="125">
        <v>15221.444</v>
      </c>
      <c r="D71" s="125"/>
      <c r="E71" s="135">
        <f t="shared" si="12"/>
        <v>-5826.7202883319778</v>
      </c>
      <c r="F71" s="184">
        <f t="shared" si="45"/>
        <v>-5827</v>
      </c>
      <c r="G71" s="125">
        <f t="shared" si="46"/>
        <v>1.2791589699954784</v>
      </c>
      <c r="H71" s="135">
        <f t="shared" si="47"/>
        <v>1.2791589699954784</v>
      </c>
      <c r="Q71" s="186">
        <f t="shared" si="50"/>
        <v>202.94399999999951</v>
      </c>
      <c r="R71" s="186"/>
      <c r="S71" s="124">
        <f t="shared" si="48"/>
        <v>0.2</v>
      </c>
      <c r="T71" s="186"/>
      <c r="Z71" s="135">
        <f t="shared" si="17"/>
        <v>-5827</v>
      </c>
      <c r="AA71" s="135">
        <f t="shared" si="18"/>
        <v>1.2912914515071134</v>
      </c>
      <c r="AB71" s="135">
        <f t="shared" si="36"/>
        <v>1.0505961600549334</v>
      </c>
      <c r="AC71" s="135">
        <f t="shared" si="37"/>
        <v>1.2791589699954784</v>
      </c>
      <c r="AD71" s="135">
        <f t="shared" si="38"/>
        <v>-1.213248151163504E-2</v>
      </c>
      <c r="AE71" s="135">
        <f t="shared" si="39"/>
        <v>2.9439421526033216E-5</v>
      </c>
      <c r="AF71" s="135">
        <f t="shared" si="40"/>
        <v>1.2791589699954784</v>
      </c>
      <c r="AG71" s="124"/>
      <c r="AH71" s="135">
        <f t="shared" si="24"/>
        <v>0.22856280994054506</v>
      </c>
      <c r="AI71" s="135">
        <f t="shared" si="25"/>
        <v>0.71800825160344584</v>
      </c>
      <c r="AJ71" s="135">
        <f t="shared" si="26"/>
        <v>0.99072673901414054</v>
      </c>
      <c r="AK71" s="135">
        <f t="shared" si="27"/>
        <v>-8.4016904896267716E-2</v>
      </c>
      <c r="AL71" s="135">
        <f t="shared" si="28"/>
        <v>-2.8520259142614832</v>
      </c>
      <c r="AM71" s="135">
        <f t="shared" si="29"/>
        <v>-6.8585419026372625</v>
      </c>
      <c r="AN71" s="135">
        <f t="shared" ref="AN71:AT80" si="60">$AU71+$AB$7*SIN(AO71)</f>
        <v>3.5314694528655313</v>
      </c>
      <c r="AO71" s="135">
        <f t="shared" si="60"/>
        <v>3.5315260841443084</v>
      </c>
      <c r="AP71" s="135">
        <f t="shared" si="60"/>
        <v>3.5313180078311581</v>
      </c>
      <c r="AQ71" s="135">
        <f t="shared" si="60"/>
        <v>3.5320826154141112</v>
      </c>
      <c r="AR71" s="135">
        <f t="shared" si="60"/>
        <v>3.5292741281210027</v>
      </c>
      <c r="AS71" s="135">
        <f t="shared" si="60"/>
        <v>3.5396060592043042</v>
      </c>
      <c r="AT71" s="135">
        <f t="shared" si="60"/>
        <v>3.5018061616855753</v>
      </c>
      <c r="AU71" s="135">
        <f t="shared" si="31"/>
        <v>3.6433186270016029</v>
      </c>
      <c r="AW71" s="135">
        <v>-1100</v>
      </c>
      <c r="AX71" s="135">
        <f t="shared" si="51"/>
        <v>-3.4112127637352663E-3</v>
      </c>
      <c r="AY71" s="135">
        <f t="shared" si="52"/>
        <v>0.11078327874821667</v>
      </c>
      <c r="AZ71" s="135">
        <f t="shared" si="53"/>
        <v>-0.11419449151195193</v>
      </c>
      <c r="BA71" s="135">
        <f t="shared" si="54"/>
        <v>1.0189459816022541</v>
      </c>
      <c r="BB71" s="135">
        <f t="shared" si="55"/>
        <v>-0.21599367635010516</v>
      </c>
      <c r="BC71" s="135">
        <f t="shared" si="56"/>
        <v>1.506362574788086</v>
      </c>
      <c r="BD71" s="135">
        <f t="shared" si="57"/>
        <v>0.93755638085840898</v>
      </c>
      <c r="BE71" s="135">
        <f t="shared" ref="BE71:BG122" si="61">$BL71+$AB$7*SIN(BF71)</f>
        <v>7.4943145770357003</v>
      </c>
      <c r="BF71" s="135">
        <f t="shared" si="61"/>
        <v>7.4943141417589532</v>
      </c>
      <c r="BG71" s="135">
        <f t="shared" si="61"/>
        <v>7.4943099387360066</v>
      </c>
      <c r="BH71" s="135">
        <f t="shared" si="59"/>
        <v>7.4942693568530805</v>
      </c>
      <c r="BI71" s="135">
        <f t="shared" si="59"/>
        <v>7.4938777474186846</v>
      </c>
      <c r="BJ71" s="135">
        <f t="shared" si="59"/>
        <v>7.4901194847750006</v>
      </c>
      <c r="BK71" s="135">
        <f t="shared" si="59"/>
        <v>7.4557717098941625</v>
      </c>
      <c r="BL71" s="135">
        <f t="shared" si="58"/>
        <v>7.2189002407054979</v>
      </c>
    </row>
    <row r="72" spans="1:64" s="135" customFormat="1" ht="12.95" customHeight="1" x14ac:dyDescent="0.2">
      <c r="A72" s="123" t="s">
        <v>77</v>
      </c>
      <c r="B72" s="124"/>
      <c r="C72" s="125">
        <v>15239.735000000001</v>
      </c>
      <c r="D72" s="125"/>
      <c r="E72" s="135">
        <f t="shared" si="12"/>
        <v>-5822.7206243028813</v>
      </c>
      <c r="F72" s="184">
        <f t="shared" si="45"/>
        <v>-5823</v>
      </c>
      <c r="G72" s="125">
        <f t="shared" si="46"/>
        <v>1.2776225299967336</v>
      </c>
      <c r="H72" s="135">
        <f t="shared" si="47"/>
        <v>1.2776225299967336</v>
      </c>
      <c r="Q72" s="186">
        <f t="shared" si="50"/>
        <v>221.23500000000058</v>
      </c>
      <c r="R72" s="186"/>
      <c r="S72" s="124">
        <f t="shared" si="48"/>
        <v>0.2</v>
      </c>
      <c r="T72" s="186"/>
      <c r="Z72" s="135">
        <f t="shared" si="17"/>
        <v>-5823</v>
      </c>
      <c r="AA72" s="135">
        <f t="shared" si="18"/>
        <v>1.2902521591477711</v>
      </c>
      <c r="AB72" s="135">
        <f t="shared" si="36"/>
        <v>1.0491953070204918</v>
      </c>
      <c r="AC72" s="135">
        <f t="shared" si="37"/>
        <v>1.2776225299967336</v>
      </c>
      <c r="AD72" s="135">
        <f t="shared" si="38"/>
        <v>-1.2629629151037491E-2</v>
      </c>
      <c r="AE72" s="135">
        <f t="shared" si="39"/>
        <v>3.1901506498547204E-5</v>
      </c>
      <c r="AF72" s="135">
        <f t="shared" si="40"/>
        <v>1.2776225299967336</v>
      </c>
      <c r="AG72" s="124"/>
      <c r="AH72" s="135">
        <f t="shared" si="24"/>
        <v>0.22842722297624196</v>
      </c>
      <c r="AI72" s="135">
        <f t="shared" si="25"/>
        <v>0.71815885487259568</v>
      </c>
      <c r="AJ72" s="135">
        <f t="shared" si="26"/>
        <v>0.99048233417428821</v>
      </c>
      <c r="AK72" s="135">
        <f t="shared" si="27"/>
        <v>-8.4520739380150645E-2</v>
      </c>
      <c r="AL72" s="135">
        <f t="shared" si="28"/>
        <v>-2.8502387381120746</v>
      </c>
      <c r="AM72" s="135">
        <f t="shared" si="29"/>
        <v>-6.8158757686765226</v>
      </c>
      <c r="AN72" s="135">
        <f t="shared" si="60"/>
        <v>3.533848089571753</v>
      </c>
      <c r="AO72" s="135">
        <f t="shared" si="60"/>
        <v>3.5339046872615745</v>
      </c>
      <c r="AP72" s="135">
        <f t="shared" si="60"/>
        <v>3.5336965303528927</v>
      </c>
      <c r="AQ72" s="135">
        <f t="shared" si="60"/>
        <v>3.5344621852397129</v>
      </c>
      <c r="AR72" s="135">
        <f t="shared" si="60"/>
        <v>3.5316471005693897</v>
      </c>
      <c r="AS72" s="135">
        <f t="shared" si="60"/>
        <v>3.5420136000934006</v>
      </c>
      <c r="AT72" s="135">
        <f t="shared" si="60"/>
        <v>3.5040519232821508</v>
      </c>
      <c r="AU72" s="135">
        <f t="shared" si="31"/>
        <v>3.6463442936939692</v>
      </c>
      <c r="AW72" s="135">
        <v>-1000</v>
      </c>
      <c r="AX72" s="135">
        <f t="shared" si="51"/>
        <v>-3.5081938799809143E-3</v>
      </c>
      <c r="AY72" s="135">
        <f t="shared" si="52"/>
        <v>9.3153018975695195E-2</v>
      </c>
      <c r="AZ72" s="135">
        <f t="shared" si="53"/>
        <v>-9.666121285567611E-2</v>
      </c>
      <c r="BA72" s="135">
        <f t="shared" si="54"/>
        <v>0.9931589985758873</v>
      </c>
      <c r="BB72" s="135">
        <f t="shared" si="55"/>
        <v>-0.12965791061148263</v>
      </c>
      <c r="BC72" s="135">
        <f t="shared" si="56"/>
        <v>1.5940480193667208</v>
      </c>
      <c r="BD72" s="135">
        <f t="shared" si="57"/>
        <v>1.0235262652640549</v>
      </c>
      <c r="BE72" s="135">
        <f t="shared" si="61"/>
        <v>7.5776183490941493</v>
      </c>
      <c r="BF72" s="135">
        <f t="shared" si="61"/>
        <v>7.5776182390070845</v>
      </c>
      <c r="BG72" s="135">
        <f t="shared" si="61"/>
        <v>7.5776168678318694</v>
      </c>
      <c r="BH72" s="135">
        <f t="shared" si="59"/>
        <v>7.5775997898914671</v>
      </c>
      <c r="BI72" s="135">
        <f t="shared" si="59"/>
        <v>7.577387170820149</v>
      </c>
      <c r="BJ72" s="135">
        <f t="shared" si="59"/>
        <v>7.574753286898166</v>
      </c>
      <c r="BK72" s="135">
        <f t="shared" si="59"/>
        <v>7.5439272344791988</v>
      </c>
      <c r="BL72" s="135">
        <f t="shared" si="58"/>
        <v>7.2945419080146561</v>
      </c>
    </row>
    <row r="73" spans="1:64" s="135" customFormat="1" ht="12.95" customHeight="1" x14ac:dyDescent="0.2">
      <c r="A73" s="123" t="s">
        <v>77</v>
      </c>
      <c r="B73" s="124"/>
      <c r="C73" s="125">
        <v>15253.46</v>
      </c>
      <c r="D73" s="125"/>
      <c r="E73" s="135">
        <f t="shared" si="12"/>
        <v>-5819.7194002692404</v>
      </c>
      <c r="F73" s="184">
        <f t="shared" si="45"/>
        <v>-5820</v>
      </c>
      <c r="G73" s="125">
        <f t="shared" si="46"/>
        <v>1.2832201999954123</v>
      </c>
      <c r="H73" s="135">
        <f t="shared" si="47"/>
        <v>1.2832201999954123</v>
      </c>
      <c r="Q73" s="186">
        <f t="shared" si="50"/>
        <v>234.95999999999913</v>
      </c>
      <c r="R73" s="186"/>
      <c r="S73" s="124">
        <f t="shared" si="48"/>
        <v>0.2</v>
      </c>
      <c r="T73" s="186"/>
      <c r="Z73" s="135">
        <f t="shared" si="17"/>
        <v>-5820</v>
      </c>
      <c r="AA73" s="135">
        <f t="shared" si="18"/>
        <v>1.2894719318315961</v>
      </c>
      <c r="AB73" s="135">
        <f t="shared" si="36"/>
        <v>1.054895534409356</v>
      </c>
      <c r="AC73" s="135">
        <f t="shared" si="37"/>
        <v>1.2832201999954123</v>
      </c>
      <c r="AD73" s="135">
        <f t="shared" si="38"/>
        <v>-6.2517318361838825E-3</v>
      </c>
      <c r="AE73" s="135">
        <f t="shared" si="39"/>
        <v>7.8168301903110202E-6</v>
      </c>
      <c r="AF73" s="135">
        <f t="shared" si="40"/>
        <v>1.2832201999954123</v>
      </c>
      <c r="AG73" s="124"/>
      <c r="AH73" s="135">
        <f t="shared" si="24"/>
        <v>0.22832466558605619</v>
      </c>
      <c r="AI73" s="135">
        <f t="shared" si="25"/>
        <v>0.71827244003213109</v>
      </c>
      <c r="AJ73" s="135">
        <f t="shared" si="26"/>
        <v>0.99029688576419006</v>
      </c>
      <c r="AK73" s="135">
        <f t="shared" si="27"/>
        <v>-8.489857729458597E-2</v>
      </c>
      <c r="AL73" s="135">
        <f t="shared" si="28"/>
        <v>-2.8488978621748262</v>
      </c>
      <c r="AM73" s="135">
        <f t="shared" si="29"/>
        <v>-6.7842040783996387</v>
      </c>
      <c r="AN73" s="135">
        <f t="shared" si="60"/>
        <v>3.5356323960421725</v>
      </c>
      <c r="AO73" s="135">
        <f t="shared" si="60"/>
        <v>3.535688965512787</v>
      </c>
      <c r="AP73" s="135">
        <f t="shared" si="60"/>
        <v>3.5354807583940988</v>
      </c>
      <c r="AQ73" s="135">
        <f t="shared" si="60"/>
        <v>3.536247165379752</v>
      </c>
      <c r="AR73" s="135">
        <f t="shared" si="60"/>
        <v>3.5334272361437749</v>
      </c>
      <c r="AS73" s="135">
        <f t="shared" si="60"/>
        <v>3.5438193659657462</v>
      </c>
      <c r="AT73" s="135">
        <f t="shared" si="60"/>
        <v>3.5057370989451884</v>
      </c>
      <c r="AU73" s="135">
        <f t="shared" si="31"/>
        <v>3.6486135437132439</v>
      </c>
      <c r="AW73" s="135">
        <v>-900</v>
      </c>
      <c r="AX73" s="135">
        <f t="shared" si="51"/>
        <v>-3.2928576212946786E-3</v>
      </c>
      <c r="AY73" s="135">
        <f t="shared" si="52"/>
        <v>7.5626683289110042E-2</v>
      </c>
      <c r="AZ73" s="135">
        <f t="shared" si="53"/>
        <v>-7.891954091040472E-2</v>
      </c>
      <c r="BA73" s="135">
        <f t="shared" si="54"/>
        <v>0.96869032819459699</v>
      </c>
      <c r="BB73" s="135">
        <f t="shared" si="55"/>
        <v>-4.6648895453480867E-2</v>
      </c>
      <c r="BC73" s="135">
        <f t="shared" si="56"/>
        <v>1.6774061586886388</v>
      </c>
      <c r="BD73" s="135">
        <f t="shared" si="57"/>
        <v>1.1127254387081356</v>
      </c>
      <c r="BE73" s="135">
        <f t="shared" si="61"/>
        <v>7.6588406834503004</v>
      </c>
      <c r="BF73" s="135">
        <f t="shared" si="61"/>
        <v>7.6588406661596151</v>
      </c>
      <c r="BG73" s="135">
        <f t="shared" si="61"/>
        <v>7.6588403631063304</v>
      </c>
      <c r="BH73" s="135">
        <f t="shared" si="59"/>
        <v>7.6588350515764692</v>
      </c>
      <c r="BI73" s="135">
        <f t="shared" si="59"/>
        <v>7.6587419810456296</v>
      </c>
      <c r="BJ73" s="135">
        <f t="shared" si="59"/>
        <v>7.6571182151113995</v>
      </c>
      <c r="BK73" s="135">
        <f t="shared" si="59"/>
        <v>7.6306565407828284</v>
      </c>
      <c r="BL73" s="135">
        <f t="shared" si="58"/>
        <v>7.3701835753238134</v>
      </c>
    </row>
    <row r="74" spans="1:64" s="135" customFormat="1" ht="12.95" customHeight="1" x14ac:dyDescent="0.2">
      <c r="A74" s="123" t="s">
        <v>77</v>
      </c>
      <c r="B74" s="124"/>
      <c r="C74" s="125">
        <v>15276.319</v>
      </c>
      <c r="D74" s="125"/>
      <c r="E74" s="135">
        <f t="shared" si="12"/>
        <v>-5814.7208589078537</v>
      </c>
      <c r="F74" s="184">
        <f t="shared" si="45"/>
        <v>-5815</v>
      </c>
      <c r="G74" s="125">
        <f t="shared" si="46"/>
        <v>1.2765496499960136</v>
      </c>
      <c r="H74" s="135">
        <f t="shared" si="47"/>
        <v>1.2765496499960136</v>
      </c>
      <c r="Q74" s="186">
        <f t="shared" si="50"/>
        <v>257.81899999999951</v>
      </c>
      <c r="R74" s="186"/>
      <c r="S74" s="124">
        <f t="shared" si="48"/>
        <v>0.2</v>
      </c>
      <c r="T74" s="186"/>
      <c r="Z74" s="135">
        <f t="shared" si="17"/>
        <v>-5815</v>
      </c>
      <c r="AA74" s="135">
        <f t="shared" si="18"/>
        <v>1.2881701087872097</v>
      </c>
      <c r="AB74" s="135">
        <f t="shared" si="36"/>
        <v>1.048397565425867</v>
      </c>
      <c r="AC74" s="135">
        <f t="shared" si="37"/>
        <v>1.2765496499960136</v>
      </c>
      <c r="AD74" s="135">
        <f t="shared" si="38"/>
        <v>-1.1620458791196109E-2</v>
      </c>
      <c r="AE74" s="135">
        <f t="shared" si="39"/>
        <v>2.7007012503577388E-5</v>
      </c>
      <c r="AF74" s="135">
        <f t="shared" si="40"/>
        <v>1.2765496499960136</v>
      </c>
      <c r="AG74" s="124"/>
      <c r="AH74" s="135">
        <f t="shared" si="24"/>
        <v>0.22815208457014652</v>
      </c>
      <c r="AI74" s="135">
        <f t="shared" si="25"/>
        <v>0.71846295513490466</v>
      </c>
      <c r="AJ74" s="135">
        <f t="shared" si="26"/>
        <v>0.98998371490265202</v>
      </c>
      <c r="AK74" s="135">
        <f t="shared" si="27"/>
        <v>-8.5528234172835046E-2</v>
      </c>
      <c r="AL74" s="135">
        <f t="shared" si="28"/>
        <v>-2.8466621221316339</v>
      </c>
      <c r="AM74" s="135">
        <f t="shared" si="29"/>
        <v>-6.7320314139299589</v>
      </c>
      <c r="AN74" s="135">
        <f t="shared" si="60"/>
        <v>3.5386068706973886</v>
      </c>
      <c r="AO74" s="135">
        <f t="shared" si="60"/>
        <v>3.5386633874024116</v>
      </c>
      <c r="AP74" s="135">
        <f t="shared" si="60"/>
        <v>3.5384551160334188</v>
      </c>
      <c r="AQ74" s="135">
        <f t="shared" si="60"/>
        <v>3.5392227130112617</v>
      </c>
      <c r="AR74" s="135">
        <f t="shared" si="60"/>
        <v>3.5363949067511631</v>
      </c>
      <c r="AS74" s="135">
        <f t="shared" si="60"/>
        <v>3.54682918826862</v>
      </c>
      <c r="AT74" s="135">
        <f t="shared" si="60"/>
        <v>3.5085473615145144</v>
      </c>
      <c r="AU74" s="135">
        <f t="shared" si="31"/>
        <v>3.6523956270787017</v>
      </c>
      <c r="AW74" s="135">
        <v>-800</v>
      </c>
      <c r="AX74" s="135">
        <f t="shared" si="51"/>
        <v>-2.9013368876501661E-3</v>
      </c>
      <c r="AY74" s="135">
        <f t="shared" si="52"/>
        <v>5.8204271688461262E-2</v>
      </c>
      <c r="AZ74" s="135">
        <f t="shared" si="53"/>
        <v>-6.1105608576111428E-2</v>
      </c>
      <c r="BA74" s="135">
        <f t="shared" si="54"/>
        <v>0.94559365348336921</v>
      </c>
      <c r="BB74" s="135">
        <f t="shared" si="55"/>
        <v>3.2692260992525556E-2</v>
      </c>
      <c r="BC74" s="135">
        <f t="shared" si="56"/>
        <v>1.7567700769486241</v>
      </c>
      <c r="BD74" s="135">
        <f t="shared" si="57"/>
        <v>1.2056937598669437</v>
      </c>
      <c r="BE74" s="135">
        <f t="shared" si="61"/>
        <v>7.7380933192477936</v>
      </c>
      <c r="BF74" s="135">
        <f t="shared" si="61"/>
        <v>7.7380933181732372</v>
      </c>
      <c r="BG74" s="135">
        <f t="shared" si="61"/>
        <v>7.7380932865898995</v>
      </c>
      <c r="BH74" s="135">
        <f t="shared" si="59"/>
        <v>7.7380923582974512</v>
      </c>
      <c r="BI74" s="135">
        <f t="shared" si="59"/>
        <v>7.7380650773784616</v>
      </c>
      <c r="BJ74" s="135">
        <f t="shared" si="59"/>
        <v>7.7372661726224434</v>
      </c>
      <c r="BK74" s="135">
        <f t="shared" si="59"/>
        <v>7.7158962193268152</v>
      </c>
      <c r="BL74" s="135">
        <f t="shared" si="58"/>
        <v>7.4458252426329716</v>
      </c>
    </row>
    <row r="75" spans="1:64" s="135" customFormat="1" ht="12.95" customHeight="1" x14ac:dyDescent="0.2">
      <c r="A75" s="123" t="s">
        <v>77</v>
      </c>
      <c r="B75" s="124"/>
      <c r="C75" s="125">
        <v>15299.204</v>
      </c>
      <c r="D75" s="125"/>
      <c r="E75" s="135">
        <f t="shared" si="12"/>
        <v>-5809.7166321676068</v>
      </c>
      <c r="F75" s="184">
        <f t="shared" si="45"/>
        <v>-5810</v>
      </c>
      <c r="G75" s="125">
        <f t="shared" si="46"/>
        <v>1.2958790999964549</v>
      </c>
      <c r="H75" s="135">
        <f t="shared" si="47"/>
        <v>1.2958790999964549</v>
      </c>
      <c r="Q75" s="186">
        <f t="shared" si="50"/>
        <v>280.70399999999972</v>
      </c>
      <c r="R75" s="186"/>
      <c r="S75" s="124">
        <f t="shared" si="48"/>
        <v>0.2</v>
      </c>
      <c r="T75" s="186"/>
      <c r="Z75" s="135">
        <f t="shared" si="17"/>
        <v>-5810</v>
      </c>
      <c r="AA75" s="135">
        <f t="shared" si="18"/>
        <v>1.2868664801276561</v>
      </c>
      <c r="AB75" s="135">
        <f t="shared" si="36"/>
        <v>1.0679016618675998</v>
      </c>
      <c r="AC75" s="135">
        <f t="shared" si="37"/>
        <v>1.2958790999964549</v>
      </c>
      <c r="AD75" s="135">
        <f t="shared" si="38"/>
        <v>9.0126198687987547E-3</v>
      </c>
      <c r="AE75" s="135">
        <f t="shared" si="39"/>
        <v>1.6245463379893217E-5</v>
      </c>
      <c r="AF75" s="135">
        <f t="shared" si="40"/>
        <v>1.2958790999964549</v>
      </c>
      <c r="AG75" s="124"/>
      <c r="AH75" s="135">
        <f t="shared" si="24"/>
        <v>0.22797743812885513</v>
      </c>
      <c r="AI75" s="135">
        <f t="shared" si="25"/>
        <v>0.71865498020264251</v>
      </c>
      <c r="AJ75" s="135">
        <f t="shared" si="26"/>
        <v>0.98966542466047935</v>
      </c>
      <c r="AK75" s="135">
        <f t="shared" si="27"/>
        <v>-8.6157798876935435E-2</v>
      </c>
      <c r="AL75" s="135">
        <f t="shared" si="28"/>
        <v>-2.8444251901662976</v>
      </c>
      <c r="AM75" s="135">
        <f t="shared" si="29"/>
        <v>-6.6806109448535436</v>
      </c>
      <c r="AN75" s="135">
        <f t="shared" si="60"/>
        <v>3.5415821389261568</v>
      </c>
      <c r="AO75" s="135">
        <f t="shared" si="60"/>
        <v>3.5416385957444301</v>
      </c>
      <c r="AP75" s="135">
        <f t="shared" si="60"/>
        <v>3.54143028432477</v>
      </c>
      <c r="AQ75" s="135">
        <f t="shared" si="60"/>
        <v>3.5421989920207215</v>
      </c>
      <c r="AR75" s="135">
        <f t="shared" si="60"/>
        <v>3.539363555511621</v>
      </c>
      <c r="AS75" s="135">
        <f t="shared" si="60"/>
        <v>3.5498392797711333</v>
      </c>
      <c r="AT75" s="135">
        <f t="shared" si="60"/>
        <v>3.5113596817092145</v>
      </c>
      <c r="AU75" s="135">
        <f t="shared" si="31"/>
        <v>3.6561777104441595</v>
      </c>
      <c r="AW75" s="135">
        <v>-700</v>
      </c>
      <c r="AX75" s="135">
        <f t="shared" si="51"/>
        <v>-2.4518148322929673E-3</v>
      </c>
      <c r="AY75" s="135">
        <f t="shared" si="52"/>
        <v>4.0885784173748795E-2</v>
      </c>
      <c r="AZ75" s="135">
        <f t="shared" si="53"/>
        <v>-4.3337599006041762E-2</v>
      </c>
      <c r="BA75" s="135">
        <f t="shared" si="54"/>
        <v>0.92388279687381625</v>
      </c>
      <c r="BB75" s="135">
        <f t="shared" si="55"/>
        <v>0.10817736873560586</v>
      </c>
      <c r="BC75" s="135">
        <f t="shared" si="56"/>
        <v>1.832461465385909</v>
      </c>
      <c r="BD75" s="135">
        <f t="shared" si="57"/>
        <v>1.3030442598963017</v>
      </c>
      <c r="BE75" s="135">
        <f t="shared" si="61"/>
        <v>7.8154906838329632</v>
      </c>
      <c r="BF75" s="135">
        <f t="shared" si="61"/>
        <v>7.8154906838294238</v>
      </c>
      <c r="BG75" s="135">
        <f t="shared" si="61"/>
        <v>7.8154906835168321</v>
      </c>
      <c r="BH75" s="135">
        <f t="shared" si="59"/>
        <v>7.8154906559096506</v>
      </c>
      <c r="BI75" s="135">
        <f t="shared" si="59"/>
        <v>7.8154882178048641</v>
      </c>
      <c r="BJ75" s="135">
        <f t="shared" si="59"/>
        <v>7.8152735039941703</v>
      </c>
      <c r="BK75" s="135">
        <f t="shared" si="59"/>
        <v>7.7995913797161114</v>
      </c>
      <c r="BL75" s="135">
        <f t="shared" si="58"/>
        <v>7.521466909942129</v>
      </c>
    </row>
    <row r="76" spans="1:64" s="135" customFormat="1" ht="12.95" customHeight="1" x14ac:dyDescent="0.2">
      <c r="A76" s="123" t="s">
        <v>77</v>
      </c>
      <c r="B76" s="124"/>
      <c r="C76" s="125">
        <v>15381.504999999999</v>
      </c>
      <c r="D76" s="125"/>
      <c r="E76" s="135">
        <f t="shared" si="12"/>
        <v>-5791.7200027182244</v>
      </c>
      <c r="F76" s="184">
        <f t="shared" si="45"/>
        <v>-5792</v>
      </c>
      <c r="G76" s="125">
        <f t="shared" si="46"/>
        <v>1.2804651199967338</v>
      </c>
      <c r="H76" s="135">
        <f t="shared" si="47"/>
        <v>1.2804651199967338</v>
      </c>
      <c r="Q76" s="186">
        <f t="shared" si="50"/>
        <v>363.0049999999992</v>
      </c>
      <c r="R76" s="186"/>
      <c r="S76" s="124">
        <f t="shared" si="48"/>
        <v>0.2</v>
      </c>
      <c r="T76" s="186"/>
      <c r="Z76" s="135">
        <f t="shared" si="17"/>
        <v>-5792</v>
      </c>
      <c r="AA76" s="135">
        <f t="shared" si="18"/>
        <v>1.2821584596523885</v>
      </c>
      <c r="AB76" s="135">
        <f t="shared" si="36"/>
        <v>1.0531335175859822</v>
      </c>
      <c r="AC76" s="135">
        <f t="shared" si="37"/>
        <v>1.2804651199967338</v>
      </c>
      <c r="AD76" s="135">
        <f t="shared" si="38"/>
        <v>-1.6933396556546576E-3</v>
      </c>
      <c r="AE76" s="135">
        <f t="shared" si="39"/>
        <v>5.7347983788252692E-7</v>
      </c>
      <c r="AF76" s="135">
        <f t="shared" si="40"/>
        <v>1.2804651199967338</v>
      </c>
      <c r="AG76" s="124"/>
      <c r="AH76" s="135">
        <f t="shared" si="24"/>
        <v>0.22733160241075159</v>
      </c>
      <c r="AI76" s="135">
        <f t="shared" si="25"/>
        <v>0.7193588061057401</v>
      </c>
      <c r="AJ76" s="135">
        <f t="shared" si="26"/>
        <v>0.98847707106012639</v>
      </c>
      <c r="AK76" s="135">
        <f t="shared" si="27"/>
        <v>-8.842345142380735E-2</v>
      </c>
      <c r="AL76" s="135">
        <f t="shared" si="28"/>
        <v>-2.8363622156050217</v>
      </c>
      <c r="AM76" s="135">
        <f t="shared" si="29"/>
        <v>-6.5014755588229054</v>
      </c>
      <c r="AN76" s="135">
        <f t="shared" si="60"/>
        <v>3.5522997718677045</v>
      </c>
      <c r="AO76" s="135">
        <f t="shared" si="60"/>
        <v>3.5523559549804928</v>
      </c>
      <c r="AP76" s="135">
        <f t="shared" si="60"/>
        <v>3.5521476980139739</v>
      </c>
      <c r="AQ76" s="135">
        <f t="shared" si="60"/>
        <v>3.5529197501268936</v>
      </c>
      <c r="AR76" s="135">
        <f t="shared" si="60"/>
        <v>3.5500588910493116</v>
      </c>
      <c r="AS76" s="135">
        <f t="shared" si="60"/>
        <v>3.5606779026632878</v>
      </c>
      <c r="AT76" s="135">
        <f t="shared" si="60"/>
        <v>3.5215012856497636</v>
      </c>
      <c r="AU76" s="135">
        <f t="shared" si="31"/>
        <v>3.6697932105598081</v>
      </c>
      <c r="AW76" s="135">
        <v>-600</v>
      </c>
      <c r="AX76" s="135">
        <f t="shared" si="51"/>
        <v>-2.0464669617374399E-3</v>
      </c>
      <c r="AY76" s="135">
        <f t="shared" si="52"/>
        <v>2.3671220744972701E-2</v>
      </c>
      <c r="AZ76" s="135">
        <f t="shared" si="53"/>
        <v>-2.5717687706710141E-2</v>
      </c>
      <c r="BA76" s="135">
        <f t="shared" si="54"/>
        <v>0.90354327244975663</v>
      </c>
      <c r="BB76" s="135">
        <f t="shared" si="55"/>
        <v>0.17973174492800514</v>
      </c>
      <c r="BC76" s="135">
        <f t="shared" si="56"/>
        <v>1.9047857383669857</v>
      </c>
      <c r="BD76" s="135">
        <f t="shared" si="57"/>
        <v>1.4054784088198995</v>
      </c>
      <c r="BE76" s="135">
        <f t="shared" si="61"/>
        <v>7.8911471010930061</v>
      </c>
      <c r="BF76" s="135">
        <f t="shared" si="61"/>
        <v>7.8911471010943099</v>
      </c>
      <c r="BG76" s="135">
        <f t="shared" si="61"/>
        <v>7.8911471009750036</v>
      </c>
      <c r="BH76" s="135">
        <f t="shared" si="59"/>
        <v>7.8911471118874159</v>
      </c>
      <c r="BI76" s="135">
        <f t="shared" si="59"/>
        <v>7.8911461137677232</v>
      </c>
      <c r="BJ76" s="135">
        <f t="shared" si="59"/>
        <v>7.8912372976543184</v>
      </c>
      <c r="BK76" s="135">
        <f t="shared" si="59"/>
        <v>7.8816959645534252</v>
      </c>
      <c r="BL76" s="135">
        <f t="shared" si="58"/>
        <v>7.5971085772512872</v>
      </c>
    </row>
    <row r="77" spans="1:64" s="135" customFormat="1" ht="12.95" customHeight="1" x14ac:dyDescent="0.2">
      <c r="A77" s="123" t="s">
        <v>77</v>
      </c>
      <c r="B77" s="124"/>
      <c r="C77" s="125">
        <v>15390.653</v>
      </c>
      <c r="D77" s="125"/>
      <c r="E77" s="135">
        <f t="shared" si="12"/>
        <v>-5789.7196240326321</v>
      </c>
      <c r="F77" s="184">
        <f t="shared" si="45"/>
        <v>-5790</v>
      </c>
      <c r="G77" s="125">
        <f t="shared" si="46"/>
        <v>1.2821968999978708</v>
      </c>
      <c r="H77" s="135">
        <f t="shared" si="47"/>
        <v>1.2821968999978708</v>
      </c>
      <c r="Q77" s="186">
        <f t="shared" si="50"/>
        <v>372.15300000000025</v>
      </c>
      <c r="R77" s="186"/>
      <c r="S77" s="124">
        <f t="shared" si="48"/>
        <v>0.2</v>
      </c>
      <c r="T77" s="186"/>
      <c r="Z77" s="135">
        <f t="shared" si="17"/>
        <v>-5790</v>
      </c>
      <c r="AA77" s="135">
        <f t="shared" si="18"/>
        <v>1.2816339005342019</v>
      </c>
      <c r="AB77" s="135">
        <f t="shared" si="36"/>
        <v>1.0549387106915704</v>
      </c>
      <c r="AC77" s="135">
        <f t="shared" si="37"/>
        <v>1.2821968999978708</v>
      </c>
      <c r="AD77" s="135">
        <f t="shared" si="38"/>
        <v>5.6299946366888953E-4</v>
      </c>
      <c r="AE77" s="135">
        <f t="shared" si="39"/>
        <v>6.339367921829146E-8</v>
      </c>
      <c r="AF77" s="135">
        <f t="shared" si="40"/>
        <v>1.2821968999978708</v>
      </c>
      <c r="AG77" s="124"/>
      <c r="AH77" s="135">
        <f t="shared" si="24"/>
        <v>0.22725818930630046</v>
      </c>
      <c r="AI77" s="135">
        <f t="shared" si="25"/>
        <v>0.71943822305306249</v>
      </c>
      <c r="AJ77" s="135">
        <f t="shared" si="26"/>
        <v>0.98834091414639624</v>
      </c>
      <c r="AK77" s="135">
        <f t="shared" si="27"/>
        <v>-8.8675113693024499E-2</v>
      </c>
      <c r="AL77" s="135">
        <f t="shared" si="28"/>
        <v>-2.8354653484627441</v>
      </c>
      <c r="AM77" s="135">
        <f t="shared" si="29"/>
        <v>-6.4821286082719851</v>
      </c>
      <c r="AN77" s="135">
        <f t="shared" si="60"/>
        <v>3.5534912725020815</v>
      </c>
      <c r="AO77" s="135">
        <f t="shared" si="60"/>
        <v>3.5535474196643753</v>
      </c>
      <c r="AP77" s="135">
        <f t="shared" si="60"/>
        <v>3.553339187781674</v>
      </c>
      <c r="AQ77" s="135">
        <f t="shared" si="60"/>
        <v>3.5541115485075885</v>
      </c>
      <c r="AR77" s="135">
        <f t="shared" si="60"/>
        <v>3.5512480626144014</v>
      </c>
      <c r="AS77" s="135">
        <f t="shared" si="60"/>
        <v>3.5618824213467275</v>
      </c>
      <c r="AT77" s="135">
        <f t="shared" si="60"/>
        <v>3.522629815728624</v>
      </c>
      <c r="AU77" s="135">
        <f t="shared" si="31"/>
        <v>3.6713060439059912</v>
      </c>
      <c r="AW77" s="135">
        <v>-500</v>
      </c>
      <c r="AX77" s="135">
        <f t="shared" si="51"/>
        <v>-1.773380803941879E-3</v>
      </c>
      <c r="AY77" s="135">
        <f t="shared" si="52"/>
        <v>6.5605814021329366E-3</v>
      </c>
      <c r="AZ77" s="135">
        <f t="shared" si="53"/>
        <v>-8.3339622060748155E-3</v>
      </c>
      <c r="BA77" s="135">
        <f t="shared" si="54"/>
        <v>0.88454127421825501</v>
      </c>
      <c r="BB77" s="135">
        <f t="shared" si="55"/>
        <v>0.24736267757629546</v>
      </c>
      <c r="BC77" s="135">
        <f t="shared" si="56"/>
        <v>1.9740293836895133</v>
      </c>
      <c r="BD77" s="135">
        <f t="shared" si="57"/>
        <v>1.5138056396888706</v>
      </c>
      <c r="BE77" s="135">
        <f t="shared" si="61"/>
        <v>7.9651748404490492</v>
      </c>
      <c r="BF77" s="135">
        <f t="shared" si="61"/>
        <v>7.9651748405625709</v>
      </c>
      <c r="BG77" s="135">
        <f t="shared" si="61"/>
        <v>7.9651748370856756</v>
      </c>
      <c r="BH77" s="135">
        <f t="shared" si="59"/>
        <v>7.9651749435745414</v>
      </c>
      <c r="BI77" s="135">
        <f t="shared" si="59"/>
        <v>7.965171682032766</v>
      </c>
      <c r="BJ77" s="135">
        <f t="shared" si="59"/>
        <v>7.9652715333686608</v>
      </c>
      <c r="BK77" s="135">
        <f t="shared" si="59"/>
        <v>7.9621730128384423</v>
      </c>
      <c r="BL77" s="135">
        <f t="shared" si="58"/>
        <v>7.6727502445604454</v>
      </c>
    </row>
    <row r="78" spans="1:64" s="135" customFormat="1" ht="12.95" customHeight="1" x14ac:dyDescent="0.2">
      <c r="A78" s="123" t="s">
        <v>77</v>
      </c>
      <c r="B78" s="124"/>
      <c r="C78" s="125">
        <v>15404.369000000001</v>
      </c>
      <c r="D78" s="125"/>
      <c r="E78" s="135">
        <f t="shared" si="12"/>
        <v>-5786.7203680147495</v>
      </c>
      <c r="F78" s="184">
        <f t="shared" si="45"/>
        <v>-5787</v>
      </c>
      <c r="G78" s="125">
        <f t="shared" si="46"/>
        <v>1.2787945699983538</v>
      </c>
      <c r="H78" s="135">
        <f t="shared" si="47"/>
        <v>1.2787945699983538</v>
      </c>
      <c r="Q78" s="186">
        <f t="shared" si="50"/>
        <v>385.8690000000006</v>
      </c>
      <c r="R78" s="186"/>
      <c r="S78" s="124">
        <f t="shared" si="48"/>
        <v>0.2</v>
      </c>
      <c r="T78" s="186"/>
      <c r="Z78" s="135">
        <f t="shared" si="17"/>
        <v>-5787</v>
      </c>
      <c r="AA78" s="135">
        <f t="shared" si="18"/>
        <v>1.2808465195081884</v>
      </c>
      <c r="AB78" s="135">
        <f t="shared" si="36"/>
        <v>1.0516471206405287</v>
      </c>
      <c r="AC78" s="135">
        <f t="shared" si="37"/>
        <v>1.2787945699983538</v>
      </c>
      <c r="AD78" s="135">
        <f t="shared" si="38"/>
        <v>-2.0519495098345608E-3</v>
      </c>
      <c r="AE78" s="135">
        <f t="shared" si="39"/>
        <v>8.4209935818205899E-7</v>
      </c>
      <c r="AF78" s="135">
        <f t="shared" si="40"/>
        <v>1.2787945699983538</v>
      </c>
      <c r="AG78" s="124"/>
      <c r="AH78" s="135">
        <f t="shared" si="24"/>
        <v>0.22714744935782516</v>
      </c>
      <c r="AI78" s="135">
        <f t="shared" si="25"/>
        <v>0.71955780475977205</v>
      </c>
      <c r="AJ78" s="135">
        <f t="shared" si="26"/>
        <v>0.98813513100247474</v>
      </c>
      <c r="AK78" s="135">
        <f t="shared" si="27"/>
        <v>-8.9052577733246055E-2</v>
      </c>
      <c r="AL78" s="135">
        <f t="shared" si="28"/>
        <v>-2.8341196753410745</v>
      </c>
      <c r="AM78" s="135">
        <f t="shared" si="29"/>
        <v>-6.453310215523036</v>
      </c>
      <c r="AN78" s="135">
        <f t="shared" si="60"/>
        <v>3.555278771036761</v>
      </c>
      <c r="AO78" s="135">
        <f t="shared" si="60"/>
        <v>3.5553348622233534</v>
      </c>
      <c r="AP78" s="135">
        <f t="shared" si="60"/>
        <v>3.5551266750465911</v>
      </c>
      <c r="AQ78" s="135">
        <f t="shared" si="60"/>
        <v>3.5558994751533453</v>
      </c>
      <c r="AR78" s="135">
        <f t="shared" si="60"/>
        <v>3.5530321233047273</v>
      </c>
      <c r="AS78" s="135">
        <f t="shared" si="60"/>
        <v>3.5636892865734628</v>
      </c>
      <c r="AT78" s="135">
        <f t="shared" si="60"/>
        <v>3.5243232491277618</v>
      </c>
      <c r="AU78" s="135">
        <f t="shared" si="31"/>
        <v>3.6735752939252659</v>
      </c>
      <c r="AW78" s="135">
        <v>-400</v>
      </c>
      <c r="AX78" s="135">
        <f t="shared" si="51"/>
        <v>-1.7083654873190843E-3</v>
      </c>
      <c r="AY78" s="135">
        <f t="shared" si="52"/>
        <v>-1.0446133854770483E-2</v>
      </c>
      <c r="AZ78" s="135">
        <f t="shared" si="53"/>
        <v>8.7377683674513991E-3</v>
      </c>
      <c r="BA78" s="135">
        <f t="shared" si="54"/>
        <v>0.86683049615318897</v>
      </c>
      <c r="BB78" s="135">
        <f t="shared" si="55"/>
        <v>0.31113481971258239</v>
      </c>
      <c r="BC78" s="135">
        <f t="shared" si="56"/>
        <v>2.0404588763746903</v>
      </c>
      <c r="BD78" s="135">
        <f t="shared" si="57"/>
        <v>1.6289683601636618</v>
      </c>
      <c r="BE78" s="135">
        <f t="shared" si="61"/>
        <v>8.0376828137919301</v>
      </c>
      <c r="BF78" s="135">
        <f t="shared" si="61"/>
        <v>8.0376828122130721</v>
      </c>
      <c r="BG78" s="135">
        <f t="shared" si="61"/>
        <v>8.0376828415876762</v>
      </c>
      <c r="BH78" s="135">
        <f t="shared" si="59"/>
        <v>8.037682295073056</v>
      </c>
      <c r="BI78" s="135">
        <f t="shared" si="59"/>
        <v>8.0376924627164374</v>
      </c>
      <c r="BJ78" s="135">
        <f t="shared" si="59"/>
        <v>8.0375032073596167</v>
      </c>
      <c r="BK78" s="135">
        <f t="shared" si="59"/>
        <v>8.0409948713453563</v>
      </c>
      <c r="BL78" s="135">
        <f t="shared" si="58"/>
        <v>7.7483919118696036</v>
      </c>
    </row>
    <row r="79" spans="1:64" s="135" customFormat="1" ht="12.95" customHeight="1" x14ac:dyDescent="0.2">
      <c r="A79" s="182" t="s">
        <v>276</v>
      </c>
      <c r="B79" s="183" t="s">
        <v>159</v>
      </c>
      <c r="C79" s="182">
        <v>15514.129000000001</v>
      </c>
      <c r="D79" s="182" t="s">
        <v>264</v>
      </c>
      <c r="E79" s="135">
        <f t="shared" si="12"/>
        <v>-5762.7193224823232</v>
      </c>
      <c r="F79" s="184">
        <f t="shared" si="45"/>
        <v>-5763</v>
      </c>
      <c r="G79" s="125">
        <f t="shared" si="46"/>
        <v>1.2835759299960046</v>
      </c>
      <c r="H79" s="135">
        <f t="shared" si="47"/>
        <v>1.2835759299960046</v>
      </c>
      <c r="Q79" s="186">
        <f t="shared" si="50"/>
        <v>495.62900000000081</v>
      </c>
      <c r="R79" s="186"/>
      <c r="S79" s="124">
        <f t="shared" si="48"/>
        <v>0.2</v>
      </c>
      <c r="T79" s="186"/>
      <c r="Z79" s="135">
        <f t="shared" si="17"/>
        <v>-5763</v>
      </c>
      <c r="AA79" s="135">
        <f t="shared" si="18"/>
        <v>1.2745240311366883</v>
      </c>
      <c r="AB79" s="135">
        <f t="shared" si="36"/>
        <v>1.0573412075297561</v>
      </c>
      <c r="AC79" s="135">
        <f t="shared" si="37"/>
        <v>1.2835759299960046</v>
      </c>
      <c r="AD79" s="135">
        <f t="shared" si="38"/>
        <v>9.0518988593162319E-3</v>
      </c>
      <c r="AE79" s="135">
        <f t="shared" si="39"/>
        <v>1.6387374591858103E-5</v>
      </c>
      <c r="AF79" s="135">
        <f t="shared" si="40"/>
        <v>1.2835759299960046</v>
      </c>
      <c r="AG79" s="124"/>
      <c r="AH79" s="135">
        <f t="shared" si="24"/>
        <v>0.22623472246624854</v>
      </c>
      <c r="AI79" s="135">
        <f t="shared" si="25"/>
        <v>0.72053422598817374</v>
      </c>
      <c r="AJ79" s="135">
        <f t="shared" si="26"/>
        <v>0.98642179868775515</v>
      </c>
      <c r="AK79" s="135">
        <f t="shared" si="27"/>
        <v>-9.2070992326925671E-2</v>
      </c>
      <c r="AL79" s="135">
        <f t="shared" si="28"/>
        <v>-2.8233379557741913</v>
      </c>
      <c r="AM79" s="135">
        <f t="shared" si="29"/>
        <v>-6.2311426636860139</v>
      </c>
      <c r="AN79" s="135">
        <f t="shared" si="60"/>
        <v>3.5695896125431568</v>
      </c>
      <c r="AO79" s="135">
        <f t="shared" si="60"/>
        <v>3.5696451689162796</v>
      </c>
      <c r="AP79" s="135">
        <f t="shared" si="60"/>
        <v>3.5694376418866387</v>
      </c>
      <c r="AQ79" s="135">
        <f t="shared" si="60"/>
        <v>3.5702129453487643</v>
      </c>
      <c r="AR79" s="135">
        <f t="shared" si="60"/>
        <v>3.5673178751956405</v>
      </c>
      <c r="AS79" s="135">
        <f t="shared" si="60"/>
        <v>3.5781480862856352</v>
      </c>
      <c r="AT79" s="135">
        <f t="shared" si="60"/>
        <v>3.5378986331669897</v>
      </c>
      <c r="AU79" s="135">
        <f t="shared" si="31"/>
        <v>3.6917292940794639</v>
      </c>
      <c r="AW79" s="135">
        <v>-300</v>
      </c>
      <c r="AX79" s="135">
        <f t="shared" si="51"/>
        <v>-1.9166049738642346E-3</v>
      </c>
      <c r="AY79" s="135">
        <f t="shared" si="52"/>
        <v>-2.7348925025737561E-2</v>
      </c>
      <c r="AZ79" s="135">
        <f t="shared" si="53"/>
        <v>2.5432320051873326E-2</v>
      </c>
      <c r="BA79" s="135">
        <f t="shared" si="54"/>
        <v>0.85035719578460855</v>
      </c>
      <c r="BB79" s="135">
        <f t="shared" si="55"/>
        <v>0.37115137795920894</v>
      </c>
      <c r="BC79" s="135">
        <f t="shared" si="56"/>
        <v>2.1043206477940402</v>
      </c>
      <c r="BD79" s="135">
        <f t="shared" si="57"/>
        <v>1.752074179142846</v>
      </c>
      <c r="BE79" s="135">
        <f t="shared" si="61"/>
        <v>8.1087757619503495</v>
      </c>
      <c r="BF79" s="135">
        <f t="shared" si="61"/>
        <v>8.1087757389991832</v>
      </c>
      <c r="BG79" s="135">
        <f t="shared" si="61"/>
        <v>8.10877604847032</v>
      </c>
      <c r="BH79" s="135">
        <f t="shared" si="59"/>
        <v>8.1087718755626721</v>
      </c>
      <c r="BI79" s="135">
        <f t="shared" si="59"/>
        <v>8.108828137407972</v>
      </c>
      <c r="BJ79" s="135">
        <f t="shared" si="59"/>
        <v>8.1080685532081347</v>
      </c>
      <c r="BK79" s="135">
        <f t="shared" si="59"/>
        <v>8.1181433527698488</v>
      </c>
      <c r="BL79" s="135">
        <f t="shared" si="58"/>
        <v>7.824033579178761</v>
      </c>
    </row>
    <row r="80" spans="1:64" s="135" customFormat="1" ht="12.95" customHeight="1" x14ac:dyDescent="0.2">
      <c r="A80" s="182" t="s">
        <v>276</v>
      </c>
      <c r="B80" s="183" t="s">
        <v>159</v>
      </c>
      <c r="C80" s="182">
        <v>15541.554</v>
      </c>
      <c r="D80" s="182" t="s">
        <v>264</v>
      </c>
      <c r="E80" s="135">
        <f t="shared" si="12"/>
        <v>-5756.7223411254836</v>
      </c>
      <c r="F80" s="184">
        <f t="shared" si="45"/>
        <v>-5757</v>
      </c>
      <c r="G80" s="125">
        <f t="shared" si="46"/>
        <v>1.2697712699955446</v>
      </c>
      <c r="H80" s="135">
        <f t="shared" si="47"/>
        <v>1.2697712699955446</v>
      </c>
      <c r="Q80" s="186">
        <f t="shared" si="50"/>
        <v>523.05400000000009</v>
      </c>
      <c r="R80" s="186"/>
      <c r="S80" s="124">
        <f t="shared" si="48"/>
        <v>0.2</v>
      </c>
      <c r="T80" s="186"/>
      <c r="Z80" s="135">
        <f t="shared" si="17"/>
        <v>-5757</v>
      </c>
      <c r="AA80" s="135">
        <f t="shared" si="18"/>
        <v>1.2729368945425392</v>
      </c>
      <c r="AB80" s="135">
        <f t="shared" si="36"/>
        <v>1.0437721790702379</v>
      </c>
      <c r="AC80" s="135">
        <f t="shared" si="37"/>
        <v>1.2697712699955446</v>
      </c>
      <c r="AD80" s="135">
        <f t="shared" si="38"/>
        <v>-3.1656245469946498E-3</v>
      </c>
      <c r="AE80" s="135">
        <f t="shared" si="39"/>
        <v>2.0042357545070162E-6</v>
      </c>
      <c r="AF80" s="135">
        <f t="shared" si="40"/>
        <v>1.2697712699955446</v>
      </c>
      <c r="AG80" s="124"/>
      <c r="AH80" s="135">
        <f t="shared" si="24"/>
        <v>0.22599909092530671</v>
      </c>
      <c r="AI80" s="135">
        <f t="shared" si="25"/>
        <v>0.72078384024265751</v>
      </c>
      <c r="AJ80" s="135">
        <f t="shared" si="26"/>
        <v>0.98597477066799377</v>
      </c>
      <c r="AK80" s="135">
        <f t="shared" si="27"/>
        <v>-9.2825226110450007E-2</v>
      </c>
      <c r="AL80" s="135">
        <f t="shared" si="28"/>
        <v>-2.8206379102573322</v>
      </c>
      <c r="AM80" s="135">
        <f t="shared" si="29"/>
        <v>-6.1778236170347638</v>
      </c>
      <c r="AN80" s="135">
        <f t="shared" si="60"/>
        <v>3.573170387659367</v>
      </c>
      <c r="AO80" s="135">
        <f t="shared" si="60"/>
        <v>3.5732257866674417</v>
      </c>
      <c r="AP80" s="135">
        <f t="shared" si="60"/>
        <v>3.5730185075825909</v>
      </c>
      <c r="AQ80" s="135">
        <f t="shared" si="60"/>
        <v>3.5737941576587779</v>
      </c>
      <c r="AR80" s="135">
        <f t="shared" si="60"/>
        <v>3.5708930493002868</v>
      </c>
      <c r="AS80" s="135">
        <f t="shared" si="60"/>
        <v>3.5817638990965976</v>
      </c>
      <c r="AT80" s="135">
        <f t="shared" si="60"/>
        <v>3.5413003418834483</v>
      </c>
      <c r="AU80" s="135">
        <f t="shared" si="31"/>
        <v>3.6962677941180133</v>
      </c>
      <c r="AW80" s="135">
        <v>-200</v>
      </c>
      <c r="AX80" s="135">
        <f t="shared" si="51"/>
        <v>-2.4541364549664768E-3</v>
      </c>
      <c r="AY80" s="135">
        <f t="shared" si="52"/>
        <v>-4.4147792110768296E-2</v>
      </c>
      <c r="AZ80" s="135">
        <f t="shared" si="53"/>
        <v>4.1693655655801819E-2</v>
      </c>
      <c r="BA80" s="135">
        <f t="shared" si="54"/>
        <v>0.83506387816776861</v>
      </c>
      <c r="BB80" s="135">
        <f t="shared" si="55"/>
        <v>0.42753997828862539</v>
      </c>
      <c r="BC80" s="135">
        <f t="shared" si="56"/>
        <v>2.1658417361493316</v>
      </c>
      <c r="BD80" s="135">
        <f t="shared" si="57"/>
        <v>1.8844377871333671</v>
      </c>
      <c r="BE80" s="135">
        <f t="shared" si="61"/>
        <v>8.1785538031948715</v>
      </c>
      <c r="BF80" s="135">
        <f t="shared" si="61"/>
        <v>8.178553680953307</v>
      </c>
      <c r="BG80" s="135">
        <f t="shared" si="61"/>
        <v>8.178554983684851</v>
      </c>
      <c r="BH80" s="135">
        <f t="shared" si="59"/>
        <v>8.178541100181187</v>
      </c>
      <c r="BI80" s="135">
        <f t="shared" si="59"/>
        <v>8.1786890303417028</v>
      </c>
      <c r="BJ80" s="135">
        <f t="shared" si="59"/>
        <v>8.1771094589363713</v>
      </c>
      <c r="BK80" s="135">
        <f t="shared" si="59"/>
        <v>8.1936098397410895</v>
      </c>
      <c r="BL80" s="135">
        <f t="shared" si="58"/>
        <v>7.8996752464879183</v>
      </c>
    </row>
    <row r="81" spans="1:64" s="135" customFormat="1" ht="12.95" customHeight="1" x14ac:dyDescent="0.2">
      <c r="A81" s="182" t="s">
        <v>276</v>
      </c>
      <c r="B81" s="183" t="s">
        <v>159</v>
      </c>
      <c r="C81" s="182">
        <v>15541.556</v>
      </c>
      <c r="D81" s="182" t="s">
        <v>264</v>
      </c>
      <c r="E81" s="135">
        <f t="shared" si="12"/>
        <v>-5756.721903788648</v>
      </c>
      <c r="F81" s="184">
        <f t="shared" si="45"/>
        <v>-5757</v>
      </c>
      <c r="G81" s="125">
        <f t="shared" si="46"/>
        <v>1.271771269995952</v>
      </c>
      <c r="H81" s="135">
        <f t="shared" si="47"/>
        <v>1.271771269995952</v>
      </c>
      <c r="Q81" s="186">
        <f t="shared" si="50"/>
        <v>523.05600000000049</v>
      </c>
      <c r="R81" s="186"/>
      <c r="S81" s="124">
        <f t="shared" si="48"/>
        <v>0.2</v>
      </c>
      <c r="T81" s="186"/>
      <c r="Z81" s="135">
        <f t="shared" si="17"/>
        <v>-5757</v>
      </c>
      <c r="AA81" s="135">
        <f t="shared" si="18"/>
        <v>1.2729368945425392</v>
      </c>
      <c r="AB81" s="135">
        <f t="shared" si="36"/>
        <v>1.0457721790706453</v>
      </c>
      <c r="AC81" s="135">
        <f t="shared" si="37"/>
        <v>1.271771269995952</v>
      </c>
      <c r="AD81" s="135">
        <f t="shared" si="38"/>
        <v>-1.1656245465871962E-3</v>
      </c>
      <c r="AE81" s="135">
        <f t="shared" si="39"/>
        <v>2.7173611672132136E-7</v>
      </c>
      <c r="AF81" s="135">
        <f t="shared" si="40"/>
        <v>1.271771269995952</v>
      </c>
      <c r="AG81" s="124"/>
      <c r="AH81" s="135">
        <f t="shared" si="24"/>
        <v>0.22599909092530671</v>
      </c>
      <c r="AI81" s="135">
        <f t="shared" si="25"/>
        <v>0.72078384024265751</v>
      </c>
      <c r="AJ81" s="135">
        <f t="shared" si="26"/>
        <v>0.98597477066799377</v>
      </c>
      <c r="AK81" s="135">
        <f t="shared" si="27"/>
        <v>-9.2825226110450007E-2</v>
      </c>
      <c r="AL81" s="135">
        <f t="shared" si="28"/>
        <v>-2.8206379102573322</v>
      </c>
      <c r="AM81" s="135">
        <f t="shared" si="29"/>
        <v>-6.1778236170347638</v>
      </c>
      <c r="AN81" s="135">
        <f t="shared" ref="AN81:AT90" si="62">$AU81+$AB$7*SIN(AO81)</f>
        <v>3.573170387659367</v>
      </c>
      <c r="AO81" s="135">
        <f t="shared" si="62"/>
        <v>3.5732257866674417</v>
      </c>
      <c r="AP81" s="135">
        <f t="shared" si="62"/>
        <v>3.5730185075825909</v>
      </c>
      <c r="AQ81" s="135">
        <f t="shared" si="62"/>
        <v>3.5737941576587779</v>
      </c>
      <c r="AR81" s="135">
        <f t="shared" si="62"/>
        <v>3.5708930493002868</v>
      </c>
      <c r="AS81" s="135">
        <f t="shared" si="62"/>
        <v>3.5817638990965976</v>
      </c>
      <c r="AT81" s="135">
        <f t="shared" si="62"/>
        <v>3.5413003418834483</v>
      </c>
      <c r="AU81" s="135">
        <f t="shared" si="31"/>
        <v>3.6962677941180133</v>
      </c>
      <c r="AW81" s="135">
        <v>-100</v>
      </c>
      <c r="AX81" s="135">
        <f t="shared" si="51"/>
        <v>-3.3691530421512406E-3</v>
      </c>
      <c r="AY81" s="135">
        <f t="shared" si="52"/>
        <v>-6.0842735109862683E-2</v>
      </c>
      <c r="AZ81" s="135">
        <f t="shared" si="53"/>
        <v>5.7473582067711443E-2</v>
      </c>
      <c r="BA81" s="135">
        <f t="shared" si="54"/>
        <v>0.82089192138401668</v>
      </c>
      <c r="BB81" s="135">
        <f t="shared" si="55"/>
        <v>0.48044221186812419</v>
      </c>
      <c r="BC81" s="135">
        <f t="shared" si="56"/>
        <v>2.2252308497595887</v>
      </c>
      <c r="BD81" s="135">
        <f t="shared" si="57"/>
        <v>2.0276359661927157</v>
      </c>
      <c r="BE81" s="135">
        <f t="shared" si="61"/>
        <v>8.2471122427354793</v>
      </c>
      <c r="BF81" s="135">
        <f t="shared" si="61"/>
        <v>8.247111823112526</v>
      </c>
      <c r="BG81" s="135">
        <f t="shared" si="61"/>
        <v>8.2471155458434904</v>
      </c>
      <c r="BH81" s="135">
        <f t="shared" si="59"/>
        <v>8.2470825180612888</v>
      </c>
      <c r="BI81" s="135">
        <f t="shared" si="59"/>
        <v>8.2473754462119846</v>
      </c>
      <c r="BJ81" s="135">
        <f t="shared" si="59"/>
        <v>8.2447701610759854</v>
      </c>
      <c r="BK81" s="135">
        <f t="shared" si="59"/>
        <v>8.267395334103913</v>
      </c>
      <c r="BL81" s="135">
        <f t="shared" si="58"/>
        <v>7.9753169137970765</v>
      </c>
    </row>
    <row r="82" spans="1:64" s="135" customFormat="1" ht="12.95" customHeight="1" x14ac:dyDescent="0.2">
      <c r="A82" s="182" t="s">
        <v>276</v>
      </c>
      <c r="B82" s="183" t="s">
        <v>159</v>
      </c>
      <c r="C82" s="182">
        <v>15582.71</v>
      </c>
      <c r="D82" s="182" t="s">
        <v>264</v>
      </c>
      <c r="E82" s="135">
        <f t="shared" si="12"/>
        <v>-5747.7228237244944</v>
      </c>
      <c r="F82" s="184">
        <f t="shared" si="45"/>
        <v>-5748</v>
      </c>
      <c r="G82" s="125">
        <f t="shared" si="46"/>
        <v>1.2675642799949856</v>
      </c>
      <c r="H82" s="135">
        <f t="shared" si="47"/>
        <v>1.2675642799949856</v>
      </c>
      <c r="Q82" s="186">
        <f t="shared" si="50"/>
        <v>564.20999999999913</v>
      </c>
      <c r="R82" s="186"/>
      <c r="S82" s="124">
        <f t="shared" si="48"/>
        <v>0.2</v>
      </c>
      <c r="T82" s="186"/>
      <c r="Z82" s="135">
        <f t="shared" si="17"/>
        <v>-5748</v>
      </c>
      <c r="AA82" s="135">
        <f t="shared" si="18"/>
        <v>1.2705513008504752</v>
      </c>
      <c r="AB82" s="135">
        <f t="shared" si="36"/>
        <v>1.0419242266695117</v>
      </c>
      <c r="AC82" s="135">
        <f t="shared" si="37"/>
        <v>1.2675642799949856</v>
      </c>
      <c r="AD82" s="135">
        <f t="shared" si="38"/>
        <v>-2.9870208554896305E-3</v>
      </c>
      <c r="AE82" s="135">
        <f t="shared" si="39"/>
        <v>1.7844587182260011E-6</v>
      </c>
      <c r="AF82" s="135">
        <f t="shared" si="40"/>
        <v>1.2675642799949856</v>
      </c>
      <c r="AG82" s="124"/>
      <c r="AH82" s="135">
        <f t="shared" si="24"/>
        <v>0.22564005332547393</v>
      </c>
      <c r="AI82" s="135">
        <f t="shared" si="25"/>
        <v>0.72116240950882826</v>
      </c>
      <c r="AJ82" s="135">
        <f t="shared" si="26"/>
        <v>0.9852901487092075</v>
      </c>
      <c r="AK82" s="135">
        <f t="shared" si="27"/>
        <v>-9.3956290907908691E-2</v>
      </c>
      <c r="AL82" s="135">
        <f t="shared" si="28"/>
        <v>-2.8165843105881931</v>
      </c>
      <c r="AM82" s="135">
        <f t="shared" si="29"/>
        <v>-6.0994245230185138</v>
      </c>
      <c r="AN82" s="135">
        <f t="shared" si="62"/>
        <v>3.5785438933012341</v>
      </c>
      <c r="AO82" s="135">
        <f t="shared" si="62"/>
        <v>3.5785990389826221</v>
      </c>
      <c r="AP82" s="135">
        <f t="shared" si="62"/>
        <v>3.5783921929452394</v>
      </c>
      <c r="AQ82" s="135">
        <f t="shared" si="62"/>
        <v>3.579168155292602</v>
      </c>
      <c r="AR82" s="135">
        <f t="shared" si="62"/>
        <v>3.5762586576118083</v>
      </c>
      <c r="AS82" s="135">
        <f t="shared" si="62"/>
        <v>3.587188485327609</v>
      </c>
      <c r="AT82" s="135">
        <f t="shared" si="62"/>
        <v>3.5464088972789214</v>
      </c>
      <c r="AU82" s="135">
        <f t="shared" si="31"/>
        <v>3.7030755441758374</v>
      </c>
      <c r="AW82" s="135">
        <v>0</v>
      </c>
      <c r="AX82" s="135">
        <f t="shared" si="51"/>
        <v>-4.7031401608263607E-3</v>
      </c>
      <c r="AY82" s="135">
        <f t="shared" si="52"/>
        <v>-7.7433754023020732E-2</v>
      </c>
      <c r="AZ82" s="135">
        <f t="shared" si="53"/>
        <v>7.2730613862194371E-2</v>
      </c>
      <c r="BA82" s="135">
        <f t="shared" si="54"/>
        <v>0.80778340506306345</v>
      </c>
      <c r="BB82" s="135">
        <f t="shared" si="55"/>
        <v>0.53000602080213066</v>
      </c>
      <c r="BC82" s="135">
        <f t="shared" si="56"/>
        <v>2.2826796550404453</v>
      </c>
      <c r="BD82" s="135">
        <f t="shared" si="57"/>
        <v>2.1835807506404801</v>
      </c>
      <c r="BE82" s="135">
        <f t="shared" si="61"/>
        <v>8.3145415645158156</v>
      </c>
      <c r="BF82" s="135">
        <f t="shared" si="61"/>
        <v>8.3145404607902424</v>
      </c>
      <c r="BG82" s="135">
        <f t="shared" si="61"/>
        <v>8.3145489005766215</v>
      </c>
      <c r="BH82" s="135">
        <f t="shared" si="59"/>
        <v>8.3144843609634993</v>
      </c>
      <c r="BI82" s="135">
        <f t="shared" si="59"/>
        <v>8.3149776865473068</v>
      </c>
      <c r="BJ82" s="135">
        <f t="shared" si="59"/>
        <v>8.3111942763334028</v>
      </c>
      <c r="BK82" s="135">
        <f t="shared" si="59"/>
        <v>8.3395104511893283</v>
      </c>
      <c r="BL82" s="135">
        <f t="shared" si="58"/>
        <v>8.0509585811062347</v>
      </c>
    </row>
    <row r="83" spans="1:64" s="135" customFormat="1" ht="12.95" customHeight="1" x14ac:dyDescent="0.2">
      <c r="A83" s="182" t="s">
        <v>276</v>
      </c>
      <c r="B83" s="183" t="s">
        <v>159</v>
      </c>
      <c r="C83" s="182">
        <v>15628.438</v>
      </c>
      <c r="D83" s="182" t="s">
        <v>264</v>
      </c>
      <c r="E83" s="135">
        <f t="shared" si="12"/>
        <v>-5737.7235543175448</v>
      </c>
      <c r="F83" s="184">
        <f t="shared" si="45"/>
        <v>-5738</v>
      </c>
      <c r="G83" s="125">
        <f t="shared" si="46"/>
        <v>1.2642231799964065</v>
      </c>
      <c r="H83" s="135">
        <f t="shared" si="47"/>
        <v>1.2642231799964065</v>
      </c>
      <c r="Q83" s="186">
        <f t="shared" si="50"/>
        <v>609.9380000000001</v>
      </c>
      <c r="R83" s="186"/>
      <c r="S83" s="124">
        <f t="shared" si="48"/>
        <v>0.2</v>
      </c>
      <c r="T83" s="186"/>
      <c r="Z83" s="135">
        <f t="shared" si="17"/>
        <v>-5738</v>
      </c>
      <c r="AA83" s="135">
        <f t="shared" si="18"/>
        <v>1.2678937580620677</v>
      </c>
      <c r="AB83" s="135">
        <f t="shared" si="36"/>
        <v>1.0389899277467889</v>
      </c>
      <c r="AC83" s="135">
        <f t="shared" si="37"/>
        <v>1.2642231799964065</v>
      </c>
      <c r="AD83" s="135">
        <f t="shared" si="38"/>
        <v>-3.6705780656611786E-3</v>
      </c>
      <c r="AE83" s="135">
        <f t="shared" si="39"/>
        <v>2.6946286672225921E-6</v>
      </c>
      <c r="AF83" s="135">
        <f t="shared" si="40"/>
        <v>1.2642231799964065</v>
      </c>
      <c r="AG83" s="124"/>
      <c r="AH83" s="135">
        <f t="shared" si="24"/>
        <v>0.22523325224961771</v>
      </c>
      <c r="AI83" s="135">
        <f t="shared" si="25"/>
        <v>0.72158889465655141</v>
      </c>
      <c r="AJ83" s="135">
        <f t="shared" si="26"/>
        <v>0.98450958745609007</v>
      </c>
      <c r="AK83" s="135">
        <f t="shared" si="27"/>
        <v>-9.5212619402750831E-2</v>
      </c>
      <c r="AL83" s="135">
        <f t="shared" si="28"/>
        <v>-2.8120752776351932</v>
      </c>
      <c r="AM83" s="135">
        <f t="shared" si="29"/>
        <v>-6.0144634534788528</v>
      </c>
      <c r="AN83" s="135">
        <f t="shared" si="62"/>
        <v>3.5845177928493257</v>
      </c>
      <c r="AO83" s="135">
        <f t="shared" si="62"/>
        <v>3.5845726331771224</v>
      </c>
      <c r="AP83" s="135">
        <f t="shared" si="62"/>
        <v>3.5843663533309114</v>
      </c>
      <c r="AQ83" s="135">
        <f t="shared" si="62"/>
        <v>3.5851423721737103</v>
      </c>
      <c r="AR83" s="135">
        <f t="shared" si="62"/>
        <v>3.5822244921968527</v>
      </c>
      <c r="AS83" s="135">
        <f t="shared" si="62"/>
        <v>3.5932170535584533</v>
      </c>
      <c r="AT83" s="135">
        <f t="shared" si="62"/>
        <v>3.5520935890560437</v>
      </c>
      <c r="AU83" s="135">
        <f t="shared" si="31"/>
        <v>3.7106397109067535</v>
      </c>
      <c r="AW83" s="135">
        <v>100</v>
      </c>
      <c r="AX83" s="135">
        <f t="shared" si="51"/>
        <v>-6.4918602045677676E-3</v>
      </c>
      <c r="AY83" s="135">
        <f t="shared" si="52"/>
        <v>-9.3920848850242433E-2</v>
      </c>
      <c r="AZ83" s="135">
        <f t="shared" si="53"/>
        <v>8.7428988645674666E-2</v>
      </c>
      <c r="BA83" s="135">
        <f t="shared" si="54"/>
        <v>0.79568234816134709</v>
      </c>
      <c r="BB83" s="135">
        <f t="shared" si="55"/>
        <v>0.57638024230430529</v>
      </c>
      <c r="BC83" s="135">
        <f t="shared" si="56"/>
        <v>2.3383641611946397</v>
      </c>
      <c r="BD83" s="135">
        <f t="shared" si="57"/>
        <v>2.3546181118923246</v>
      </c>
      <c r="BE83" s="135">
        <f t="shared" si="61"/>
        <v>8.3809275454702128</v>
      </c>
      <c r="BF83" s="135">
        <f t="shared" si="61"/>
        <v>8.3809251290572693</v>
      </c>
      <c r="BG83" s="135">
        <f t="shared" si="61"/>
        <v>8.3809414589949185</v>
      </c>
      <c r="BH83" s="135">
        <f t="shared" si="59"/>
        <v>8.3808310935807864</v>
      </c>
      <c r="BI83" s="135">
        <f t="shared" si="59"/>
        <v>8.381576588176161</v>
      </c>
      <c r="BJ83" s="135">
        <f t="shared" si="59"/>
        <v>8.3765222117611486</v>
      </c>
      <c r="BK83" s="135">
        <f t="shared" si="59"/>
        <v>8.4099753591061415</v>
      </c>
      <c r="BL83" s="135">
        <f t="shared" si="58"/>
        <v>8.126600248415393</v>
      </c>
    </row>
    <row r="84" spans="1:64" s="135" customFormat="1" ht="12.95" customHeight="1" x14ac:dyDescent="0.2">
      <c r="A84" s="182" t="s">
        <v>276</v>
      </c>
      <c r="B84" s="183" t="s">
        <v>159</v>
      </c>
      <c r="C84" s="182">
        <v>15642.163</v>
      </c>
      <c r="D84" s="182" t="s">
        <v>264</v>
      </c>
      <c r="E84" s="135">
        <f t="shared" si="12"/>
        <v>-5734.7223302839029</v>
      </c>
      <c r="F84" s="184">
        <f t="shared" si="45"/>
        <v>-5735</v>
      </c>
      <c r="G84" s="125">
        <f t="shared" si="46"/>
        <v>1.2698208499969041</v>
      </c>
      <c r="H84" s="135">
        <f t="shared" si="47"/>
        <v>1.2698208499969041</v>
      </c>
      <c r="Q84" s="186">
        <f t="shared" si="50"/>
        <v>623.66300000000047</v>
      </c>
      <c r="R84" s="186"/>
      <c r="S84" s="124">
        <f t="shared" si="48"/>
        <v>0.2</v>
      </c>
      <c r="T84" s="186"/>
      <c r="Z84" s="135">
        <f t="shared" si="17"/>
        <v>-5735</v>
      </c>
      <c r="AA84" s="135">
        <f t="shared" si="18"/>
        <v>1.2670950819080038</v>
      </c>
      <c r="AB84" s="135">
        <f t="shared" si="36"/>
        <v>1.0447112540395525</v>
      </c>
      <c r="AC84" s="135">
        <f t="shared" si="37"/>
        <v>1.2698208499969041</v>
      </c>
      <c r="AD84" s="135">
        <f t="shared" si="38"/>
        <v>2.7257680889003488E-3</v>
      </c>
      <c r="AE84" s="135">
        <f t="shared" si="39"/>
        <v>1.4859623348934921E-6</v>
      </c>
      <c r="AF84" s="135">
        <f t="shared" si="40"/>
        <v>1.2698208499969041</v>
      </c>
      <c r="AG84" s="124"/>
      <c r="AH84" s="135">
        <f t="shared" si="24"/>
        <v>0.22510959595735178</v>
      </c>
      <c r="AI84" s="135">
        <f t="shared" si="25"/>
        <v>0.72171804424395636</v>
      </c>
      <c r="AJ84" s="135">
        <f t="shared" si="26"/>
        <v>0.98427133060508043</v>
      </c>
      <c r="AK84" s="135">
        <f t="shared" si="27"/>
        <v>-9.5589432327456328E-2</v>
      </c>
      <c r="AL84" s="135">
        <f t="shared" si="28"/>
        <v>-2.810721523139263</v>
      </c>
      <c r="AM84" s="135">
        <f t="shared" si="29"/>
        <v>-5.9894033909434983</v>
      </c>
      <c r="AN84" s="135">
        <f t="shared" si="62"/>
        <v>3.586310655104652</v>
      </c>
      <c r="AO84" s="135">
        <f t="shared" si="62"/>
        <v>3.5863653990058952</v>
      </c>
      <c r="AP84" s="135">
        <f t="shared" si="62"/>
        <v>3.5861593062819179</v>
      </c>
      <c r="AQ84" s="135">
        <f t="shared" si="62"/>
        <v>3.5869352827890957</v>
      </c>
      <c r="AR84" s="135">
        <f t="shared" si="62"/>
        <v>3.5840150806805817</v>
      </c>
      <c r="AS84" s="135">
        <f t="shared" si="62"/>
        <v>3.5950258861375195</v>
      </c>
      <c r="AT84" s="135">
        <f t="shared" si="62"/>
        <v>3.5538007606385751</v>
      </c>
      <c r="AU84" s="135">
        <f t="shared" si="31"/>
        <v>3.7129089609260282</v>
      </c>
      <c r="AW84" s="135">
        <v>200</v>
      </c>
      <c r="AX84" s="135">
        <f t="shared" si="51"/>
        <v>-8.7662017919142854E-3</v>
      </c>
      <c r="AY84" s="135">
        <f t="shared" si="52"/>
        <v>-0.11030401959152779</v>
      </c>
      <c r="AZ84" s="135">
        <f t="shared" si="53"/>
        <v>0.1015378177996135</v>
      </c>
      <c r="BA84" s="135">
        <f t="shared" si="54"/>
        <v>0.78453551488816775</v>
      </c>
      <c r="BB84" s="135">
        <f t="shared" si="55"/>
        <v>0.61971077325411972</v>
      </c>
      <c r="BC84" s="135">
        <f t="shared" si="56"/>
        <v>2.3924461178267951</v>
      </c>
      <c r="BD84" s="135">
        <f t="shared" si="57"/>
        <v>2.5436632006123547</v>
      </c>
      <c r="BE84" s="135">
        <f t="shared" si="61"/>
        <v>8.4463514482477358</v>
      </c>
      <c r="BF84" s="135">
        <f t="shared" si="61"/>
        <v>8.4463468324008648</v>
      </c>
      <c r="BG84" s="135">
        <f t="shared" si="61"/>
        <v>8.4463749288322632</v>
      </c>
      <c r="BH84" s="135">
        <f t="shared" si="59"/>
        <v>8.4462038890805999</v>
      </c>
      <c r="BI84" s="135">
        <f t="shared" si="59"/>
        <v>8.4472444380187621</v>
      </c>
      <c r="BJ84" s="135">
        <f t="shared" si="59"/>
        <v>8.4408889760218599</v>
      </c>
      <c r="BK84" s="135">
        <f t="shared" si="59"/>
        <v>8.4788196634008752</v>
      </c>
      <c r="BL84" s="135">
        <f t="shared" si="58"/>
        <v>8.2022419157245512</v>
      </c>
    </row>
    <row r="85" spans="1:64" s="135" customFormat="1" ht="12.95" customHeight="1" x14ac:dyDescent="0.2">
      <c r="A85" s="182" t="s">
        <v>276</v>
      </c>
      <c r="B85" s="183" t="s">
        <v>159</v>
      </c>
      <c r="C85" s="182">
        <v>15651.298000000001</v>
      </c>
      <c r="D85" s="182" t="s">
        <v>264</v>
      </c>
      <c r="E85" s="135">
        <f t="shared" ref="E85:E148" si="63">+(C85-C$7)/C$8</f>
        <v>-5732.7247942877411</v>
      </c>
      <c r="F85" s="184">
        <f t="shared" ref="F85:F107" si="64">ROUND(2*E85,0)/2-0.5</f>
        <v>-5733</v>
      </c>
      <c r="G85" s="125">
        <f t="shared" si="46"/>
        <v>1.2585526299972116</v>
      </c>
      <c r="H85" s="135">
        <f t="shared" si="47"/>
        <v>1.2585526299972116</v>
      </c>
      <c r="Q85" s="186">
        <f t="shared" si="50"/>
        <v>632.79800000000068</v>
      </c>
      <c r="R85" s="186"/>
      <c r="S85" s="124">
        <f t="shared" si="48"/>
        <v>0.2</v>
      </c>
      <c r="T85" s="186"/>
      <c r="Z85" s="135">
        <f t="shared" ref="Z85:Z148" si="65">F85</f>
        <v>-5733</v>
      </c>
      <c r="AA85" s="135">
        <f t="shared" ref="AA85:AA148" si="66">AB$3+AB$4*Z85+AB$5*Z85^2+AH85</f>
        <v>1.2665622686690035</v>
      </c>
      <c r="AB85" s="135">
        <f t="shared" si="36"/>
        <v>1.0335258859997047</v>
      </c>
      <c r="AC85" s="135">
        <f t="shared" si="37"/>
        <v>1.2585526299972116</v>
      </c>
      <c r="AD85" s="135">
        <f t="shared" si="38"/>
        <v>-8.00963867179183E-3</v>
      </c>
      <c r="AE85" s="135">
        <f t="shared" si="39"/>
        <v>1.2830862330532638E-5</v>
      </c>
      <c r="AF85" s="135">
        <f t="shared" si="40"/>
        <v>1.2585526299972116</v>
      </c>
      <c r="AG85" s="124"/>
      <c r="AH85" s="135">
        <f t="shared" ref="AH85:AH148" si="67">$AB$6*($AB$11/AI85*AJ85+$AB$12)</f>
        <v>0.22502674399750688</v>
      </c>
      <c r="AI85" s="135">
        <f t="shared" ref="AI85:AI148" si="68">1+$AB$7*COS(AL85)</f>
        <v>0.72180445317661168</v>
      </c>
      <c r="AJ85" s="135">
        <f t="shared" ref="AJ85:AJ148" si="69">SIN(AL85+RADIANS($AB$9))</f>
        <v>0.98411144263831607</v>
      </c>
      <c r="AK85" s="135">
        <f t="shared" ref="AK85:AK148" si="70">$AB$7*SIN(AL85)</f>
        <v>-9.5840618736159663E-2</v>
      </c>
      <c r="AL85" s="135">
        <f t="shared" ref="AL85:AL148" si="71">2*ATAN(AM85)</f>
        <v>-2.8098187502850891</v>
      </c>
      <c r="AM85" s="135">
        <f t="shared" ref="AM85:AM148" si="72">SQRT((1+$AB$7)/(1-$AB$7))*TAN(AN85/2)</f>
        <v>-5.9728043155026249</v>
      </c>
      <c r="AN85" s="135">
        <f t="shared" si="62"/>
        <v>3.5875060754192249</v>
      </c>
      <c r="AO85" s="135">
        <f t="shared" si="62"/>
        <v>3.5875607538145156</v>
      </c>
      <c r="AP85" s="135">
        <f t="shared" si="62"/>
        <v>3.5873547902318133</v>
      </c>
      <c r="AQ85" s="135">
        <f t="shared" si="62"/>
        <v>3.5881307233761586</v>
      </c>
      <c r="AR85" s="135">
        <f t="shared" si="62"/>
        <v>3.5852090225077742</v>
      </c>
      <c r="AS85" s="135">
        <f t="shared" si="62"/>
        <v>3.5962318427031601</v>
      </c>
      <c r="AT85" s="135">
        <f t="shared" si="62"/>
        <v>3.5549393300298977</v>
      </c>
      <c r="AU85" s="135">
        <f t="shared" ref="AU85:AU148" si="73">RADIANS($AB$9)+$AB$18*(F85-AB$15)</f>
        <v>3.7144217942722113</v>
      </c>
      <c r="AW85" s="135">
        <v>300</v>
      </c>
      <c r="AX85" s="135">
        <f t="shared" si="51"/>
        <v>-1.1552909750733142E-2</v>
      </c>
      <c r="AY85" s="135">
        <f t="shared" si="52"/>
        <v>-0.12658326624687682</v>
      </c>
      <c r="AZ85" s="135">
        <f t="shared" si="53"/>
        <v>0.11503035649614368</v>
      </c>
      <c r="BA85" s="135">
        <f t="shared" si="54"/>
        <v>0.77429290906295356</v>
      </c>
      <c r="BB85" s="135">
        <f t="shared" si="55"/>
        <v>0.6601379385415701</v>
      </c>
      <c r="BC85" s="135">
        <f t="shared" si="56"/>
        <v>2.4450743735643807</v>
      </c>
      <c r="BD85" s="135">
        <f t="shared" si="57"/>
        <v>2.7543890102915447</v>
      </c>
      <c r="BE85" s="135">
        <f t="shared" si="61"/>
        <v>8.5108902614543016</v>
      </c>
      <c r="BF85" s="135">
        <f t="shared" si="61"/>
        <v>8.5108823375200249</v>
      </c>
      <c r="BG85" s="135">
        <f t="shared" si="61"/>
        <v>8.5109264357163568</v>
      </c>
      <c r="BH85" s="135">
        <f t="shared" si="59"/>
        <v>8.5106809888507371</v>
      </c>
      <c r="BI85" s="135">
        <f t="shared" si="59"/>
        <v>8.5120461346079868</v>
      </c>
      <c r="BJ85" s="135">
        <f t="shared" si="59"/>
        <v>8.5044223980517302</v>
      </c>
      <c r="BK85" s="135">
        <f t="shared" si="59"/>
        <v>8.5460822377455816</v>
      </c>
      <c r="BL85" s="135">
        <f t="shared" si="58"/>
        <v>8.2778835830337094</v>
      </c>
    </row>
    <row r="86" spans="1:64" s="135" customFormat="1" ht="12.95" customHeight="1" x14ac:dyDescent="0.2">
      <c r="A86" s="182" t="s">
        <v>276</v>
      </c>
      <c r="B86" s="183" t="s">
        <v>159</v>
      </c>
      <c r="C86" s="182">
        <v>15692.465</v>
      </c>
      <c r="D86" s="182" t="s">
        <v>264</v>
      </c>
      <c r="E86" s="135">
        <f t="shared" si="63"/>
        <v>-5723.7228715341571</v>
      </c>
      <c r="F86" s="184">
        <f t="shared" si="64"/>
        <v>-5724</v>
      </c>
      <c r="G86" s="125">
        <f t="shared" si="46"/>
        <v>1.2673456399970746</v>
      </c>
      <c r="H86" s="135">
        <f t="shared" si="47"/>
        <v>1.2673456399970746</v>
      </c>
      <c r="Q86" s="186">
        <f t="shared" si="50"/>
        <v>673.96500000000015</v>
      </c>
      <c r="R86" s="186"/>
      <c r="S86" s="124">
        <f t="shared" si="48"/>
        <v>0.2</v>
      </c>
      <c r="T86" s="186"/>
      <c r="Z86" s="135">
        <f t="shared" si="65"/>
        <v>-5724</v>
      </c>
      <c r="AA86" s="135">
        <f t="shared" si="66"/>
        <v>1.2641610199066795</v>
      </c>
      <c r="AB86" s="135">
        <f t="shared" si="36"/>
        <v>1.0426958334299168</v>
      </c>
      <c r="AC86" s="135">
        <f t="shared" si="37"/>
        <v>1.2673456399970746</v>
      </c>
      <c r="AD86" s="135">
        <f t="shared" si="38"/>
        <v>3.1846200903951072E-3</v>
      </c>
      <c r="AE86" s="135">
        <f t="shared" si="39"/>
        <v>2.0283610240296284E-6</v>
      </c>
      <c r="AF86" s="135">
        <f t="shared" si="40"/>
        <v>1.2673456399970746</v>
      </c>
      <c r="AG86" s="124"/>
      <c r="AH86" s="135">
        <f t="shared" si="67"/>
        <v>0.22464980656715794</v>
      </c>
      <c r="AI86" s="135">
        <f t="shared" si="68"/>
        <v>0.7221963589929925</v>
      </c>
      <c r="AJ86" s="135">
        <f t="shared" si="69"/>
        <v>0.98338153491734193</v>
      </c>
      <c r="AK86" s="135">
        <f t="shared" si="70"/>
        <v>-9.6970735355279516E-2</v>
      </c>
      <c r="AL86" s="135">
        <f t="shared" si="71"/>
        <v>-2.8057535822505497</v>
      </c>
      <c r="AM86" s="135">
        <f t="shared" si="72"/>
        <v>-5.8991545570480248</v>
      </c>
      <c r="AN86" s="135">
        <f t="shared" si="62"/>
        <v>3.5928872488655461</v>
      </c>
      <c r="AO86" s="135">
        <f t="shared" si="62"/>
        <v>3.5929416205260685</v>
      </c>
      <c r="AP86" s="135">
        <f t="shared" si="62"/>
        <v>3.5927362812508079</v>
      </c>
      <c r="AQ86" s="135">
        <f t="shared" si="62"/>
        <v>3.5935118699834234</v>
      </c>
      <c r="AR86" s="135">
        <f t="shared" si="62"/>
        <v>3.5905839125529915</v>
      </c>
      <c r="AS86" s="135">
        <f t="shared" si="62"/>
        <v>3.6016593313196492</v>
      </c>
      <c r="AT86" s="135">
        <f t="shared" si="62"/>
        <v>3.5600674215354262</v>
      </c>
      <c r="AU86" s="135">
        <f t="shared" si="73"/>
        <v>3.7212295443300354</v>
      </c>
      <c r="AW86" s="135">
        <v>400</v>
      </c>
      <c r="AX86" s="135">
        <f t="shared" si="51"/>
        <v>-1.4875210737503336E-2</v>
      </c>
      <c r="AY86" s="135">
        <f t="shared" si="52"/>
        <v>-0.14275858881628947</v>
      </c>
      <c r="AZ86" s="135">
        <f t="shared" si="53"/>
        <v>0.12788337807878614</v>
      </c>
      <c r="BA86" s="135">
        <f t="shared" si="54"/>
        <v>0.7649080467777668</v>
      </c>
      <c r="BB86" s="135">
        <f t="shared" si="55"/>
        <v>0.6977947451169817</v>
      </c>
      <c r="BC86" s="135">
        <f t="shared" si="56"/>
        <v>2.4963861661830551</v>
      </c>
      <c r="BD86" s="135">
        <f t="shared" si="57"/>
        <v>2.9914948615931434</v>
      </c>
      <c r="BE86" s="135">
        <f t="shared" si="61"/>
        <v>8.5746169668301562</v>
      </c>
      <c r="BF86" s="135">
        <f t="shared" si="61"/>
        <v>8.574604498473624</v>
      </c>
      <c r="BG86" s="135">
        <f t="shared" si="61"/>
        <v>8.5746687142912794</v>
      </c>
      <c r="BH86" s="135">
        <f t="shared" si="59"/>
        <v>8.574337933149593</v>
      </c>
      <c r="BI86" s="135">
        <f t="shared" si="59"/>
        <v>8.5760404855278214</v>
      </c>
      <c r="BJ86" s="135">
        <f t="shared" si="59"/>
        <v>8.5672417456288503</v>
      </c>
      <c r="BK86" s="135">
        <f t="shared" si="59"/>
        <v>8.6118110016218807</v>
      </c>
      <c r="BL86" s="135">
        <f t="shared" si="58"/>
        <v>8.3535252503428659</v>
      </c>
    </row>
    <row r="87" spans="1:64" s="135" customFormat="1" ht="12.95" customHeight="1" x14ac:dyDescent="0.2">
      <c r="A87" s="182" t="s">
        <v>276</v>
      </c>
      <c r="B87" s="183" t="s">
        <v>159</v>
      </c>
      <c r="C87" s="182">
        <v>15706.184999999999</v>
      </c>
      <c r="D87" s="182" t="s">
        <v>264</v>
      </c>
      <c r="E87" s="135">
        <f t="shared" si="63"/>
        <v>-5720.7227408426052</v>
      </c>
      <c r="F87" s="184">
        <f t="shared" si="64"/>
        <v>-5721</v>
      </c>
      <c r="G87" s="125">
        <f t="shared" si="46"/>
        <v>1.2679433099965536</v>
      </c>
      <c r="H87" s="135">
        <f t="shared" si="47"/>
        <v>1.2679433099965536</v>
      </c>
      <c r="Q87" s="186">
        <f t="shared" ref="Q87:Q150" si="74">+C87-15018.5</f>
        <v>687.68499999999949</v>
      </c>
      <c r="R87" s="186"/>
      <c r="S87" s="124">
        <f t="shared" si="48"/>
        <v>0.2</v>
      </c>
      <c r="T87" s="186"/>
      <c r="Z87" s="135">
        <f t="shared" si="65"/>
        <v>-5721</v>
      </c>
      <c r="AA87" s="135">
        <f t="shared" si="66"/>
        <v>1.2633592982271935</v>
      </c>
      <c r="AB87" s="135">
        <f t="shared" si="36"/>
        <v>1.043420641728245</v>
      </c>
      <c r="AC87" s="135">
        <f t="shared" si="37"/>
        <v>1.2679433099965536</v>
      </c>
      <c r="AD87" s="135">
        <f t="shared" si="38"/>
        <v>4.5840117693600746E-3</v>
      </c>
      <c r="AE87" s="135">
        <f t="shared" si="39"/>
        <v>4.2026327803263365E-6</v>
      </c>
      <c r="AF87" s="135">
        <f t="shared" si="40"/>
        <v>1.2679433099965536</v>
      </c>
      <c r="AG87" s="124"/>
      <c r="AH87" s="135">
        <f t="shared" si="67"/>
        <v>0.22452266826830847</v>
      </c>
      <c r="AI87" s="135">
        <f t="shared" si="68"/>
        <v>0.72232811066896951</v>
      </c>
      <c r="AJ87" s="135">
        <f t="shared" si="69"/>
        <v>0.98313444027428243</v>
      </c>
      <c r="AK87" s="135">
        <f t="shared" si="70"/>
        <v>-9.7347359221654953E-2</v>
      </c>
      <c r="AL87" s="135">
        <f t="shared" si="71"/>
        <v>-2.8043975412079014</v>
      </c>
      <c r="AM87" s="135">
        <f t="shared" si="72"/>
        <v>-5.8749781018014069</v>
      </c>
      <c r="AN87" s="135">
        <f t="shared" si="62"/>
        <v>3.5946816256559448</v>
      </c>
      <c r="AO87" s="135">
        <f t="shared" si="62"/>
        <v>3.5947358907731091</v>
      </c>
      <c r="AP87" s="135">
        <f t="shared" si="62"/>
        <v>3.5945307751806532</v>
      </c>
      <c r="AQ87" s="135">
        <f t="shared" si="62"/>
        <v>3.5953061950499263</v>
      </c>
      <c r="AR87" s="135">
        <f t="shared" si="62"/>
        <v>3.5923763293066804</v>
      </c>
      <c r="AS87" s="135">
        <f t="shared" si="62"/>
        <v>3.6034687462806145</v>
      </c>
      <c r="AT87" s="135">
        <f t="shared" si="62"/>
        <v>3.5617784413372688</v>
      </c>
      <c r="AU87" s="135">
        <f t="shared" si="73"/>
        <v>3.7234987943493101</v>
      </c>
      <c r="AW87" s="135">
        <v>500</v>
      </c>
      <c r="AX87" s="135">
        <f t="shared" si="51"/>
        <v>-1.8753347850584023E-2</v>
      </c>
      <c r="AY87" s="135">
        <f t="shared" si="52"/>
        <v>-0.1588299872997658</v>
      </c>
      <c r="AZ87" s="135">
        <f t="shared" si="53"/>
        <v>0.14007663944918178</v>
      </c>
      <c r="BA87" s="135">
        <f t="shared" si="54"/>
        <v>0.7563380738977763</v>
      </c>
      <c r="BB87" s="135">
        <f t="shared" si="55"/>
        <v>0.73280578115840733</v>
      </c>
      <c r="BC87" s="135">
        <f t="shared" si="56"/>
        <v>2.5465083299667541</v>
      </c>
      <c r="BD87" s="135">
        <f t="shared" si="57"/>
        <v>3.2610971605459826</v>
      </c>
      <c r="BE87" s="135">
        <f t="shared" si="61"/>
        <v>8.6376008205775374</v>
      </c>
      <c r="BF87" s="135">
        <f t="shared" si="61"/>
        <v>8.6375825896212604</v>
      </c>
      <c r="BG87" s="135">
        <f t="shared" si="61"/>
        <v>8.6376703670790391</v>
      </c>
      <c r="BH87" s="135">
        <f t="shared" si="59"/>
        <v>8.6372476697092626</v>
      </c>
      <c r="BI87" s="135">
        <f t="shared" si="59"/>
        <v>8.639281549290514</v>
      </c>
      <c r="BJ87" s="135">
        <f t="shared" si="59"/>
        <v>8.6294567252519752</v>
      </c>
      <c r="BK87" s="135">
        <f t="shared" si="59"/>
        <v>8.6760626462725909</v>
      </c>
      <c r="BL87" s="135">
        <f t="shared" si="58"/>
        <v>8.4291669176520241</v>
      </c>
    </row>
    <row r="88" spans="1:64" s="135" customFormat="1" ht="12.95" customHeight="1" x14ac:dyDescent="0.2">
      <c r="A88" s="182" t="s">
        <v>276</v>
      </c>
      <c r="B88" s="183" t="s">
        <v>159</v>
      </c>
      <c r="C88" s="182">
        <v>15710.754000000001</v>
      </c>
      <c r="D88" s="182" t="s">
        <v>264</v>
      </c>
      <c r="E88" s="135">
        <f t="shared" si="63"/>
        <v>-5719.7236448418962</v>
      </c>
      <c r="F88" s="184">
        <f t="shared" si="64"/>
        <v>-5720</v>
      </c>
      <c r="G88" s="125">
        <f t="shared" si="46"/>
        <v>1.2638091999979224</v>
      </c>
      <c r="H88" s="135">
        <f t="shared" si="47"/>
        <v>1.2638091999979224</v>
      </c>
      <c r="Q88" s="186">
        <f t="shared" si="74"/>
        <v>692.25400000000081</v>
      </c>
      <c r="R88" s="186"/>
      <c r="S88" s="124">
        <f t="shared" si="48"/>
        <v>0.2</v>
      </c>
      <c r="T88" s="186"/>
      <c r="Z88" s="135">
        <f t="shared" si="65"/>
        <v>-5720</v>
      </c>
      <c r="AA88" s="135">
        <f t="shared" si="66"/>
        <v>1.2630919125927529</v>
      </c>
      <c r="AB88" s="135">
        <f t="shared" si="36"/>
        <v>1.0393290770219925</v>
      </c>
      <c r="AC88" s="135">
        <f t="shared" si="37"/>
        <v>1.2638091999979224</v>
      </c>
      <c r="AD88" s="135">
        <f t="shared" si="38"/>
        <v>7.1728740516951994E-4</v>
      </c>
      <c r="AE88" s="135">
        <f t="shared" si="39"/>
        <v>1.0290024432296462E-7</v>
      </c>
      <c r="AF88" s="135">
        <f t="shared" si="40"/>
        <v>1.2638091999979224</v>
      </c>
      <c r="AG88" s="124"/>
      <c r="AH88" s="135">
        <f t="shared" si="67"/>
        <v>0.2244801229759299</v>
      </c>
      <c r="AI88" s="135">
        <f t="shared" si="68"/>
        <v>0.72237215210859973</v>
      </c>
      <c r="AJ88" s="135">
        <f t="shared" si="69"/>
        <v>0.98305165343645884</v>
      </c>
      <c r="AK88" s="135">
        <f t="shared" si="70"/>
        <v>-9.747289134566324E-2</v>
      </c>
      <c r="AL88" s="135">
        <f t="shared" si="71"/>
        <v>-2.8039454173783538</v>
      </c>
      <c r="AM88" s="135">
        <f t="shared" si="72"/>
        <v>-5.8669600784467937</v>
      </c>
      <c r="AN88" s="135">
        <f t="shared" si="62"/>
        <v>3.5952798241753108</v>
      </c>
      <c r="AO88" s="135">
        <f t="shared" si="62"/>
        <v>3.5953340533056206</v>
      </c>
      <c r="AP88" s="135">
        <f t="shared" si="62"/>
        <v>3.5951290139928376</v>
      </c>
      <c r="AQ88" s="135">
        <f t="shared" si="62"/>
        <v>3.5959043715913999</v>
      </c>
      <c r="AR88" s="135">
        <f t="shared" si="62"/>
        <v>3.5929738894119954</v>
      </c>
      <c r="AS88" s="135">
        <f t="shared" si="62"/>
        <v>3.6040719129576178</v>
      </c>
      <c r="AT88" s="135">
        <f t="shared" si="62"/>
        <v>3.5623489661911392</v>
      </c>
      <c r="AU88" s="135">
        <f t="shared" si="73"/>
        <v>3.7242552110224016</v>
      </c>
      <c r="AW88" s="135">
        <v>600</v>
      </c>
      <c r="AX88" s="135">
        <f t="shared" si="51"/>
        <v>-2.3205036104347765E-2</v>
      </c>
      <c r="AY88" s="135">
        <f t="shared" si="52"/>
        <v>-0.17479746169730581</v>
      </c>
      <c r="AZ88" s="135">
        <f t="shared" si="53"/>
        <v>0.15159242559295805</v>
      </c>
      <c r="BA88" s="135">
        <f t="shared" si="54"/>
        <v>0.74854377735698452</v>
      </c>
      <c r="BB88" s="135">
        <f t="shared" si="55"/>
        <v>0.76528657938535127</v>
      </c>
      <c r="BC88" s="135">
        <f t="shared" si="56"/>
        <v>2.5955584158853742</v>
      </c>
      <c r="BD88" s="135">
        <f t="shared" si="57"/>
        <v>3.5713128151945841</v>
      </c>
      <c r="BE88" s="135">
        <f t="shared" si="61"/>
        <v>8.6999076414786316</v>
      </c>
      <c r="BF88" s="135">
        <f t="shared" si="61"/>
        <v>8.699882628153496</v>
      </c>
      <c r="BG88" s="135">
        <f t="shared" si="61"/>
        <v>8.699996185074486</v>
      </c>
      <c r="BH88" s="135">
        <f t="shared" si="59"/>
        <v>8.699480561061872</v>
      </c>
      <c r="BI88" s="135">
        <f t="shared" si="59"/>
        <v>8.70181994868895</v>
      </c>
      <c r="BJ88" s="135">
        <f t="shared" si="59"/>
        <v>8.6911668363732346</v>
      </c>
      <c r="BK88" s="135">
        <f t="shared" si="59"/>
        <v>8.7389023104882408</v>
      </c>
      <c r="BL88" s="135">
        <f t="shared" si="58"/>
        <v>8.5048085849611823</v>
      </c>
    </row>
    <row r="89" spans="1:64" s="135" customFormat="1" ht="12.95" customHeight="1" x14ac:dyDescent="0.2">
      <c r="A89" s="182" t="s">
        <v>276</v>
      </c>
      <c r="B89" s="183" t="s">
        <v>159</v>
      </c>
      <c r="C89" s="182">
        <v>15724.477000000001</v>
      </c>
      <c r="D89" s="182" t="s">
        <v>264</v>
      </c>
      <c r="E89" s="135">
        <f t="shared" si="63"/>
        <v>-5716.7228581450909</v>
      </c>
      <c r="F89" s="184">
        <f t="shared" si="64"/>
        <v>-5717</v>
      </c>
      <c r="G89" s="125">
        <f t="shared" si="46"/>
        <v>1.2674068699980126</v>
      </c>
      <c r="H89" s="135">
        <f t="shared" si="47"/>
        <v>1.2674068699980126</v>
      </c>
      <c r="Q89" s="186">
        <f t="shared" si="74"/>
        <v>705.97700000000077</v>
      </c>
      <c r="R89" s="186"/>
      <c r="S89" s="124">
        <f t="shared" si="48"/>
        <v>0.2</v>
      </c>
      <c r="T89" s="186"/>
      <c r="Z89" s="135">
        <f t="shared" si="65"/>
        <v>-5717</v>
      </c>
      <c r="AA89" s="135">
        <f t="shared" si="66"/>
        <v>1.2622893204216856</v>
      </c>
      <c r="AB89" s="135">
        <f t="shared" si="36"/>
        <v>1.0430548805214162</v>
      </c>
      <c r="AC89" s="135">
        <f t="shared" si="37"/>
        <v>1.2674068699980126</v>
      </c>
      <c r="AD89" s="135">
        <f t="shared" si="38"/>
        <v>5.1175495763269296E-3</v>
      </c>
      <c r="AE89" s="135">
        <f t="shared" si="39"/>
        <v>5.237862733232788E-6</v>
      </c>
      <c r="AF89" s="135">
        <f t="shared" si="40"/>
        <v>1.2674068699980126</v>
      </c>
      <c r="AG89" s="124"/>
      <c r="AH89" s="135">
        <f t="shared" si="67"/>
        <v>0.22435198947659635</v>
      </c>
      <c r="AI89" s="135">
        <f t="shared" si="68"/>
        <v>0.72250464934571168</v>
      </c>
      <c r="AJ89" s="135">
        <f t="shared" si="69"/>
        <v>0.98280202605192846</v>
      </c>
      <c r="AK89" s="135">
        <f t="shared" si="70"/>
        <v>-9.7849460076934278E-2</v>
      </c>
      <c r="AL89" s="135">
        <f t="shared" si="71"/>
        <v>-2.8025887143095689</v>
      </c>
      <c r="AM89" s="135">
        <f t="shared" si="72"/>
        <v>-5.8430272846589775</v>
      </c>
      <c r="AN89" s="135">
        <f t="shared" si="62"/>
        <v>3.5970746392190129</v>
      </c>
      <c r="AO89" s="135">
        <f t="shared" si="62"/>
        <v>3.5971287589800478</v>
      </c>
      <c r="AP89" s="135">
        <f t="shared" si="62"/>
        <v>3.5969239536421367</v>
      </c>
      <c r="AQ89" s="135">
        <f t="shared" si="62"/>
        <v>3.5976991065190136</v>
      </c>
      <c r="AR89" s="135">
        <f t="shared" si="62"/>
        <v>3.5947668339978276</v>
      </c>
      <c r="AS89" s="135">
        <f t="shared" si="62"/>
        <v>3.6058814986235102</v>
      </c>
      <c r="AT89" s="135">
        <f t="shared" si="62"/>
        <v>3.5640610970015709</v>
      </c>
      <c r="AU89" s="135">
        <f t="shared" si="73"/>
        <v>3.7265244610416763</v>
      </c>
      <c r="AW89" s="135">
        <v>700</v>
      </c>
      <c r="AX89" s="135">
        <f t="shared" si="51"/>
        <v>-2.8245849359254088E-2</v>
      </c>
      <c r="AY89" s="135">
        <f t="shared" si="52"/>
        <v>-0.19066101200890945</v>
      </c>
      <c r="AZ89" s="135">
        <f t="shared" si="53"/>
        <v>0.16241516264965536</v>
      </c>
      <c r="BA89" s="135">
        <f t="shared" si="54"/>
        <v>0.74148952614797314</v>
      </c>
      <c r="BB89" s="135">
        <f t="shared" si="55"/>
        <v>0.79534330870529157</v>
      </c>
      <c r="BC89" s="135">
        <f t="shared" si="56"/>
        <v>2.6436457260970743</v>
      </c>
      <c r="BD89" s="135">
        <f t="shared" si="57"/>
        <v>3.9331561453811941</v>
      </c>
      <c r="BE89" s="135">
        <f t="shared" si="61"/>
        <v>8.7616001018086926</v>
      </c>
      <c r="BF89" s="135">
        <f t="shared" si="61"/>
        <v>8.76156767433136</v>
      </c>
      <c r="BG89" s="135">
        <f t="shared" si="61"/>
        <v>8.7617075196793088</v>
      </c>
      <c r="BH89" s="135">
        <f t="shared" si="59"/>
        <v>8.761104319440836</v>
      </c>
      <c r="BI89" s="135">
        <f t="shared" si="59"/>
        <v>8.7637040995640199</v>
      </c>
      <c r="BJ89" s="135">
        <f t="shared" si="59"/>
        <v>8.7524610472880866</v>
      </c>
      <c r="BK89" s="135">
        <f t="shared" si="59"/>
        <v>8.8004032080826047</v>
      </c>
      <c r="BL89" s="135">
        <f t="shared" si="58"/>
        <v>8.5804502522703405</v>
      </c>
    </row>
    <row r="90" spans="1:64" s="135" customFormat="1" ht="12.95" customHeight="1" x14ac:dyDescent="0.2">
      <c r="A90" s="182" t="s">
        <v>281</v>
      </c>
      <c r="B90" s="183" t="s">
        <v>159</v>
      </c>
      <c r="C90" s="182">
        <v>15788.502</v>
      </c>
      <c r="D90" s="182" t="s">
        <v>264</v>
      </c>
      <c r="E90" s="135">
        <f t="shared" si="63"/>
        <v>-5702.7226126985379</v>
      </c>
      <c r="F90" s="184">
        <f t="shared" si="64"/>
        <v>-5703</v>
      </c>
      <c r="G90" s="125">
        <f t="shared" si="46"/>
        <v>1.2685293299982732</v>
      </c>
      <c r="H90" s="135">
        <f t="shared" si="47"/>
        <v>1.2685293299982732</v>
      </c>
      <c r="Q90" s="186">
        <f t="shared" si="74"/>
        <v>770.00200000000041</v>
      </c>
      <c r="R90" s="186"/>
      <c r="S90" s="124">
        <f t="shared" si="48"/>
        <v>0.2</v>
      </c>
      <c r="T90" s="186"/>
      <c r="Z90" s="135">
        <f t="shared" si="65"/>
        <v>-5703</v>
      </c>
      <c r="AA90" s="135">
        <f t="shared" si="66"/>
        <v>1.2585352552581262</v>
      </c>
      <c r="AB90" s="135">
        <f t="shared" si="36"/>
        <v>1.0447851685804346</v>
      </c>
      <c r="AC90" s="135">
        <f t="shared" si="37"/>
        <v>1.2685293299982732</v>
      </c>
      <c r="AD90" s="135">
        <f t="shared" si="38"/>
        <v>9.9940747401470187E-3</v>
      </c>
      <c r="AE90" s="135">
        <f t="shared" si="39"/>
        <v>1.9976305982328941E-5</v>
      </c>
      <c r="AF90" s="135">
        <f t="shared" si="40"/>
        <v>1.2685293299982732</v>
      </c>
      <c r="AG90" s="124"/>
      <c r="AH90" s="135">
        <f t="shared" si="67"/>
        <v>0.22374416141783859</v>
      </c>
      <c r="AI90" s="135">
        <f t="shared" si="68"/>
        <v>0.72313038014572206</v>
      </c>
      <c r="AJ90" s="135">
        <f t="shared" si="69"/>
        <v>0.98161192054791957</v>
      </c>
      <c r="AK90" s="135">
        <f t="shared" si="70"/>
        <v>-9.9606225075752883E-2</v>
      </c>
      <c r="AL90" s="135">
        <f t="shared" si="71"/>
        <v>-2.7962507989952097</v>
      </c>
      <c r="AM90" s="135">
        <f t="shared" si="72"/>
        <v>-5.733691180288405</v>
      </c>
      <c r="AN90" s="135">
        <f t="shared" si="62"/>
        <v>3.6054548325609699</v>
      </c>
      <c r="AO90" s="135">
        <f t="shared" si="62"/>
        <v>3.6055084144313279</v>
      </c>
      <c r="AP90" s="135">
        <f t="shared" si="62"/>
        <v>3.6053048017780571</v>
      </c>
      <c r="AQ90" s="135">
        <f t="shared" si="62"/>
        <v>3.6060786461479402</v>
      </c>
      <c r="AR90" s="135">
        <f t="shared" si="62"/>
        <v>3.6031391861064384</v>
      </c>
      <c r="AS90" s="135">
        <f t="shared" si="62"/>
        <v>3.6143279592725284</v>
      </c>
      <c r="AT90" s="135">
        <f t="shared" si="62"/>
        <v>3.5720621487942488</v>
      </c>
      <c r="AU90" s="135">
        <f t="shared" si="73"/>
        <v>3.7371142944649587</v>
      </c>
      <c r="AW90" s="135">
        <v>800</v>
      </c>
      <c r="AX90" s="135">
        <f t="shared" si="51"/>
        <v>-3.3889548262934666E-2</v>
      </c>
      <c r="AY90" s="135">
        <f t="shared" si="52"/>
        <v>-0.20642063823457674</v>
      </c>
      <c r="AZ90" s="135">
        <f t="shared" si="53"/>
        <v>0.17253108997164207</v>
      </c>
      <c r="BA90" s="135">
        <f t="shared" si="54"/>
        <v>0.73514316827342241</v>
      </c>
      <c r="BB90" s="135">
        <f t="shared" si="55"/>
        <v>0.82307269228061775</v>
      </c>
      <c r="BC90" s="135">
        <f t="shared" si="56"/>
        <v>2.6908722674476211</v>
      </c>
      <c r="BD90" s="135">
        <f t="shared" si="57"/>
        <v>4.3619652479039139</v>
      </c>
      <c r="BE90" s="135">
        <f t="shared" si="61"/>
        <v>8.8227380187638555</v>
      </c>
      <c r="BF90" s="135">
        <f t="shared" si="61"/>
        <v>8.8226981035106409</v>
      </c>
      <c r="BG90" s="135">
        <f t="shared" si="61"/>
        <v>8.8228626917666926</v>
      </c>
      <c r="BH90" s="135">
        <f t="shared" si="59"/>
        <v>8.8221839015968513</v>
      </c>
      <c r="BI90" s="135">
        <f t="shared" si="59"/>
        <v>8.8249813138490971</v>
      </c>
      <c r="BJ90" s="135">
        <f t="shared" si="59"/>
        <v>8.8134177566348786</v>
      </c>
      <c r="BK90" s="135">
        <f t="shared" si="59"/>
        <v>8.8606462091877258</v>
      </c>
      <c r="BL90" s="135">
        <f t="shared" si="58"/>
        <v>8.6560919195794988</v>
      </c>
    </row>
    <row r="91" spans="1:64" s="135" customFormat="1" ht="12.95" customHeight="1" x14ac:dyDescent="0.2">
      <c r="A91" s="182" t="s">
        <v>276</v>
      </c>
      <c r="B91" s="183" t="s">
        <v>159</v>
      </c>
      <c r="C91" s="182">
        <v>16026.288</v>
      </c>
      <c r="D91" s="182" t="s">
        <v>263</v>
      </c>
      <c r="E91" s="135">
        <f t="shared" si="63"/>
        <v>-5650.7263243150337</v>
      </c>
      <c r="F91" s="184">
        <f t="shared" si="64"/>
        <v>-5651</v>
      </c>
      <c r="G91" s="125">
        <f t="shared" si="46"/>
        <v>1.2515556099970127</v>
      </c>
      <c r="H91" s="135">
        <f t="shared" si="47"/>
        <v>1.2515556099970127</v>
      </c>
      <c r="Q91" s="186">
        <f t="shared" si="74"/>
        <v>1007.7880000000005</v>
      </c>
      <c r="R91" s="186"/>
      <c r="S91" s="124">
        <f t="shared" si="48"/>
        <v>0.2</v>
      </c>
      <c r="T91" s="186"/>
      <c r="Z91" s="135">
        <f t="shared" si="65"/>
        <v>-5651</v>
      </c>
      <c r="AA91" s="135">
        <f t="shared" si="66"/>
        <v>1.2444669466289504</v>
      </c>
      <c r="AB91" s="135">
        <f t="shared" si="36"/>
        <v>1.0302115670493759</v>
      </c>
      <c r="AC91" s="135">
        <f t="shared" si="37"/>
        <v>1.2515556099970127</v>
      </c>
      <c r="AD91" s="135">
        <f t="shared" si="38"/>
        <v>7.0886633680622424E-3</v>
      </c>
      <c r="AE91" s="135">
        <f t="shared" si="39"/>
        <v>1.0049829669141508E-5</v>
      </c>
      <c r="AF91" s="135">
        <f t="shared" si="40"/>
        <v>1.2515556099970127</v>
      </c>
      <c r="AG91" s="124"/>
      <c r="AH91" s="135">
        <f t="shared" si="67"/>
        <v>0.22134404294763665</v>
      </c>
      <c r="AI91" s="135">
        <f t="shared" si="68"/>
        <v>0.72556218389612537</v>
      </c>
      <c r="AJ91" s="135">
        <f t="shared" si="69"/>
        <v>0.97682554436679847</v>
      </c>
      <c r="AK91" s="135">
        <f t="shared" si="70"/>
        <v>-0.10612290782027155</v>
      </c>
      <c r="AL91" s="135">
        <f t="shared" si="71"/>
        <v>-2.7726110697389208</v>
      </c>
      <c r="AM91" s="135">
        <f t="shared" si="72"/>
        <v>-5.3586877908714206</v>
      </c>
      <c r="AN91" s="135">
        <f t="shared" ref="AN91:AT100" si="75">$AU91+$AB$7*SIN(AO91)</f>
        <v>3.636646605275077</v>
      </c>
      <c r="AO91" s="135">
        <f t="shared" si="75"/>
        <v>3.6366978179186988</v>
      </c>
      <c r="AP91" s="135">
        <f t="shared" si="75"/>
        <v>3.6365000266148559</v>
      </c>
      <c r="AQ91" s="135">
        <f t="shared" si="75"/>
        <v>3.6372640446305149</v>
      </c>
      <c r="AR91" s="135">
        <f t="shared" si="75"/>
        <v>3.6343145736582958</v>
      </c>
      <c r="AS91" s="135">
        <f t="shared" si="75"/>
        <v>3.6457271062219725</v>
      </c>
      <c r="AT91" s="135">
        <f t="shared" si="75"/>
        <v>3.6019446700378284</v>
      </c>
      <c r="AU91" s="135">
        <f t="shared" si="73"/>
        <v>3.7764479614657205</v>
      </c>
      <c r="AW91" s="135">
        <v>900</v>
      </c>
      <c r="AX91" s="135">
        <f t="shared" si="51"/>
        <v>-4.014835787484769E-2</v>
      </c>
      <c r="AY91" s="135">
        <f t="shared" si="52"/>
        <v>-0.22207634037430768</v>
      </c>
      <c r="AZ91" s="135">
        <f t="shared" si="53"/>
        <v>0.18192798249945999</v>
      </c>
      <c r="BA91" s="135">
        <f t="shared" si="54"/>
        <v>0.72947590283216146</v>
      </c>
      <c r="BB91" s="135">
        <f t="shared" si="55"/>
        <v>0.84856207549590434</v>
      </c>
      <c r="BC91" s="135">
        <f t="shared" si="56"/>
        <v>2.7373336299811304</v>
      </c>
      <c r="BD91" s="135">
        <f t="shared" si="57"/>
        <v>4.8797623473494287</v>
      </c>
      <c r="BE91" s="135">
        <f t="shared" si="61"/>
        <v>8.8833786446561245</v>
      </c>
      <c r="BF91" s="135">
        <f t="shared" si="61"/>
        <v>8.8833318492488864</v>
      </c>
      <c r="BG91" s="135">
        <f t="shared" si="61"/>
        <v>8.8835174210719856</v>
      </c>
      <c r="BH91" s="135">
        <f t="shared" si="59"/>
        <v>8.8827813957790376</v>
      </c>
      <c r="BI91" s="135">
        <f t="shared" si="59"/>
        <v>8.8856987486185961</v>
      </c>
      <c r="BJ91" s="135">
        <f t="shared" si="59"/>
        <v>8.8741050031837645</v>
      </c>
      <c r="BK91" s="135">
        <f t="shared" si="59"/>
        <v>8.9197193777629398</v>
      </c>
      <c r="BL91" s="135">
        <f t="shared" si="58"/>
        <v>8.7317335868886552</v>
      </c>
    </row>
    <row r="92" spans="1:64" s="135" customFormat="1" ht="12.95" customHeight="1" x14ac:dyDescent="0.2">
      <c r="A92" s="182" t="s">
        <v>276</v>
      </c>
      <c r="B92" s="183" t="s">
        <v>159</v>
      </c>
      <c r="C92" s="182">
        <v>16227.494000000001</v>
      </c>
      <c r="D92" s="182" t="s">
        <v>263</v>
      </c>
      <c r="E92" s="135">
        <f t="shared" si="63"/>
        <v>-5606.7289266528869</v>
      </c>
      <c r="F92" s="184">
        <f t="shared" si="64"/>
        <v>-5607</v>
      </c>
      <c r="G92" s="125">
        <f t="shared" ref="G92:G123" si="76">+C92-(C$7+F92*C$8)</f>
        <v>1.2396547699954681</v>
      </c>
      <c r="H92" s="135">
        <f t="shared" ref="H92:H123" si="77">G92</f>
        <v>1.2396547699954681</v>
      </c>
      <c r="Q92" s="186">
        <f t="shared" si="74"/>
        <v>1208.9940000000006</v>
      </c>
      <c r="R92" s="186"/>
      <c r="S92" s="124">
        <f t="shared" ref="S92:S123" si="78">S$15</f>
        <v>0.2</v>
      </c>
      <c r="T92" s="186"/>
      <c r="Z92" s="135">
        <f t="shared" si="65"/>
        <v>-5607</v>
      </c>
      <c r="AA92" s="135">
        <f t="shared" si="66"/>
        <v>1.2324093694817218</v>
      </c>
      <c r="AB92" s="135">
        <f t="shared" ref="AB92:AB155" si="79">IF(S92&lt;&gt;0,G92-AH92, -9999)</f>
        <v>1.0205171689813395</v>
      </c>
      <c r="AC92" s="135">
        <f t="shared" ref="AC92:AC155" si="80">+G92-P92</f>
        <v>1.2396547699954681</v>
      </c>
      <c r="AD92" s="135">
        <f t="shared" ref="AD92:AD155" si="81">IF(S92&lt;&gt;0,G92-AA92, -9999)</f>
        <v>7.2454005137463362E-3</v>
      </c>
      <c r="AE92" s="135">
        <f t="shared" ref="AE92:AE155" si="82">+(G92-AA92)^2*S92</f>
        <v>1.0499165720919135E-5</v>
      </c>
      <c r="AF92" s="135">
        <f t="shared" ref="AF92:AF155" si="83">IF(S92&lt;&gt;0,G92-P92, -9999)</f>
        <v>1.2396547699954681</v>
      </c>
      <c r="AG92" s="124"/>
      <c r="AH92" s="135">
        <f t="shared" si="67"/>
        <v>0.21913760101412863</v>
      </c>
      <c r="AI92" s="135">
        <f t="shared" si="68"/>
        <v>0.72775400753886899</v>
      </c>
      <c r="AJ92" s="135">
        <f t="shared" si="69"/>
        <v>0.9723191283025443</v>
      </c>
      <c r="AK92" s="135">
        <f t="shared" si="70"/>
        <v>-0.11162574103202075</v>
      </c>
      <c r="AL92" s="135">
        <f t="shared" si="71"/>
        <v>-2.7524800642632337</v>
      </c>
      <c r="AM92" s="135">
        <f t="shared" si="72"/>
        <v>-5.0748841762494292</v>
      </c>
      <c r="AN92" s="135">
        <f t="shared" si="75"/>
        <v>3.6631240997830927</v>
      </c>
      <c r="AO92" s="135">
        <f t="shared" si="75"/>
        <v>3.6631729027736601</v>
      </c>
      <c r="AP92" s="135">
        <f t="shared" si="75"/>
        <v>3.662981616966198</v>
      </c>
      <c r="AQ92" s="135">
        <f t="shared" si="75"/>
        <v>3.6637314918061894</v>
      </c>
      <c r="AR92" s="135">
        <f t="shared" si="75"/>
        <v>3.6607936921980415</v>
      </c>
      <c r="AS92" s="135">
        <f t="shared" si="75"/>
        <v>3.6723317866751115</v>
      </c>
      <c r="AT92" s="135">
        <f t="shared" si="75"/>
        <v>3.627440151669568</v>
      </c>
      <c r="AU92" s="135">
        <f t="shared" si="73"/>
        <v>3.8097302950817502</v>
      </c>
      <c r="AW92" s="135">
        <v>1000</v>
      </c>
      <c r="AX92" s="135">
        <f t="shared" si="51"/>
        <v>-4.7033202819629472E-2</v>
      </c>
      <c r="AY92" s="135">
        <f t="shared" si="52"/>
        <v>-0.23762811842810233</v>
      </c>
      <c r="AZ92" s="135">
        <f t="shared" si="53"/>
        <v>0.19059491560847286</v>
      </c>
      <c r="BA92" s="135">
        <f t="shared" si="54"/>
        <v>0.72446214116022944</v>
      </c>
      <c r="BB92" s="135">
        <f t="shared" si="55"/>
        <v>0.87188958640310643</v>
      </c>
      <c r="BC92" s="135">
        <f t="shared" si="56"/>
        <v>2.7831197967248174</v>
      </c>
      <c r="BD92" s="135">
        <f t="shared" si="57"/>
        <v>5.519349151395013</v>
      </c>
      <c r="BE92" s="135">
        <f t="shared" si="61"/>
        <v>8.943576953951105</v>
      </c>
      <c r="BF92" s="135">
        <f t="shared" si="61"/>
        <v>8.943524620972811</v>
      </c>
      <c r="BG92" s="135">
        <f t="shared" si="61"/>
        <v>8.9437252580253812</v>
      </c>
      <c r="BH92" s="135">
        <f t="shared" si="59"/>
        <v>8.9429559303946178</v>
      </c>
      <c r="BI92" s="135">
        <f t="shared" si="59"/>
        <v>8.9459041837780333</v>
      </c>
      <c r="BJ92" s="135">
        <f t="shared" si="59"/>
        <v>8.9345808870432446</v>
      </c>
      <c r="BK92" s="135">
        <f t="shared" si="59"/>
        <v>8.977717467962897</v>
      </c>
      <c r="BL92" s="135">
        <f t="shared" si="58"/>
        <v>8.8073752541978152</v>
      </c>
    </row>
    <row r="93" spans="1:64" s="135" customFormat="1" ht="12.95" customHeight="1" x14ac:dyDescent="0.2">
      <c r="A93" s="182" t="s">
        <v>276</v>
      </c>
      <c r="B93" s="183" t="s">
        <v>159</v>
      </c>
      <c r="C93" s="182">
        <v>16346.386</v>
      </c>
      <c r="D93" s="182" t="s">
        <v>263</v>
      </c>
      <c r="E93" s="135">
        <f t="shared" si="63"/>
        <v>-5580.7310011295522</v>
      </c>
      <c r="F93" s="184">
        <f t="shared" si="64"/>
        <v>-5581</v>
      </c>
      <c r="G93" s="125">
        <f t="shared" si="76"/>
        <v>1.2301679099964531</v>
      </c>
      <c r="H93" s="135">
        <f t="shared" si="77"/>
        <v>1.2301679099964531</v>
      </c>
      <c r="Q93" s="186">
        <f t="shared" si="74"/>
        <v>1327.8860000000004</v>
      </c>
      <c r="R93" s="186"/>
      <c r="S93" s="124">
        <f t="shared" si="78"/>
        <v>0.2</v>
      </c>
      <c r="T93" s="186"/>
      <c r="Z93" s="135">
        <f t="shared" si="65"/>
        <v>-5581</v>
      </c>
      <c r="AA93" s="135">
        <f t="shared" si="66"/>
        <v>1.2252181457460127</v>
      </c>
      <c r="AB93" s="135">
        <f t="shared" si="79"/>
        <v>1.0124098644562916</v>
      </c>
      <c r="AC93" s="135">
        <f t="shared" si="80"/>
        <v>1.2301679099964531</v>
      </c>
      <c r="AD93" s="135">
        <f t="shared" si="81"/>
        <v>4.9497642504403583E-3</v>
      </c>
      <c r="AE93" s="135">
        <f t="shared" si="82"/>
        <v>4.90003322698748E-6</v>
      </c>
      <c r="AF93" s="135">
        <f t="shared" si="83"/>
        <v>1.2301679099964531</v>
      </c>
      <c r="AG93" s="124"/>
      <c r="AH93" s="135">
        <f t="shared" si="67"/>
        <v>0.21775804554016145</v>
      </c>
      <c r="AI93" s="135">
        <f t="shared" si="68"/>
        <v>0.7291077947156015</v>
      </c>
      <c r="AJ93" s="135">
        <f t="shared" si="69"/>
        <v>0.96945660483445995</v>
      </c>
      <c r="AK93" s="135">
        <f t="shared" si="70"/>
        <v>-0.11487210100041369</v>
      </c>
      <c r="AL93" s="135">
        <f t="shared" si="71"/>
        <v>-2.7405261220661181</v>
      </c>
      <c r="AM93" s="135">
        <f t="shared" si="72"/>
        <v>-4.9196794933414782</v>
      </c>
      <c r="AN93" s="135">
        <f t="shared" si="75"/>
        <v>3.6788082333837142</v>
      </c>
      <c r="AO93" s="135">
        <f t="shared" si="75"/>
        <v>3.6788554641444375</v>
      </c>
      <c r="AP93" s="135">
        <f t="shared" si="75"/>
        <v>3.6786686342505575</v>
      </c>
      <c r="AQ93" s="135">
        <f t="shared" si="75"/>
        <v>3.6794077956151723</v>
      </c>
      <c r="AR93" s="135">
        <f t="shared" si="75"/>
        <v>3.6764853253598848</v>
      </c>
      <c r="AS93" s="135">
        <f t="shared" si="75"/>
        <v>3.688070083123919</v>
      </c>
      <c r="AT93" s="135">
        <f t="shared" si="75"/>
        <v>3.6426000243686847</v>
      </c>
      <c r="AU93" s="135">
        <f t="shared" si="73"/>
        <v>3.8293971285821313</v>
      </c>
      <c r="AW93" s="135">
        <v>1100</v>
      </c>
      <c r="AX93" s="135">
        <f t="shared" si="51"/>
        <v>-5.4553906952896636E-2</v>
      </c>
      <c r="AY93" s="135">
        <f t="shared" si="52"/>
        <v>-0.25307597239596058</v>
      </c>
      <c r="AZ93" s="135">
        <f t="shared" si="53"/>
        <v>0.19852206544306394</v>
      </c>
      <c r="BA93" s="135">
        <f t="shared" si="54"/>
        <v>0.72007936702239173</v>
      </c>
      <c r="BB93" s="135">
        <f t="shared" si="55"/>
        <v>0.89312434572002541</v>
      </c>
      <c r="BC93" s="135">
        <f t="shared" si="56"/>
        <v>2.8283158907129677</v>
      </c>
      <c r="BD93" s="135">
        <f t="shared" si="57"/>
        <v>6.3318329414525998</v>
      </c>
      <c r="BE93" s="135">
        <f t="shared" si="61"/>
        <v>9.0033859247641903</v>
      </c>
      <c r="BF93" s="135">
        <f t="shared" si="61"/>
        <v>9.0033301026192785</v>
      </c>
      <c r="BG93" s="135">
        <f t="shared" si="61"/>
        <v>9.0035380006183985</v>
      </c>
      <c r="BH93" s="135">
        <f t="shared" si="59"/>
        <v>9.0027636292968261</v>
      </c>
      <c r="BI93" s="135">
        <f t="shared" si="59"/>
        <v>9.005646620186365</v>
      </c>
      <c r="BJ93" s="135">
        <f t="shared" si="59"/>
        <v>8.9948941672088765</v>
      </c>
      <c r="BK93" s="135">
        <f t="shared" si="59"/>
        <v>9.0347413822447606</v>
      </c>
      <c r="BL93" s="135">
        <f t="shared" si="58"/>
        <v>8.8830169215069716</v>
      </c>
    </row>
    <row r="94" spans="1:64" s="135" customFormat="1" ht="12.95" customHeight="1" x14ac:dyDescent="0.2">
      <c r="A94" s="182" t="s">
        <v>281</v>
      </c>
      <c r="B94" s="183" t="s">
        <v>159</v>
      </c>
      <c r="C94" s="182">
        <v>16382.975</v>
      </c>
      <c r="D94" s="182" t="s">
        <v>263</v>
      </c>
      <c r="E94" s="135">
        <f t="shared" si="63"/>
        <v>-5572.7301423924355</v>
      </c>
      <c r="F94" s="184">
        <f t="shared" si="64"/>
        <v>-5573</v>
      </c>
      <c r="G94" s="125">
        <f t="shared" si="76"/>
        <v>1.2340950299967517</v>
      </c>
      <c r="H94" s="135">
        <f t="shared" si="77"/>
        <v>1.2340950299967517</v>
      </c>
      <c r="Q94" s="186">
        <f t="shared" si="74"/>
        <v>1364.4750000000004</v>
      </c>
      <c r="R94" s="186"/>
      <c r="S94" s="124">
        <f t="shared" si="78"/>
        <v>0.2</v>
      </c>
      <c r="T94" s="186"/>
      <c r="Z94" s="135">
        <f t="shared" si="65"/>
        <v>-5573</v>
      </c>
      <c r="AA94" s="135">
        <f t="shared" si="66"/>
        <v>1.2229955453041323</v>
      </c>
      <c r="AB94" s="135">
        <f t="shared" si="79"/>
        <v>1.0167727926470418</v>
      </c>
      <c r="AC94" s="135">
        <f t="shared" si="80"/>
        <v>1.2340950299967517</v>
      </c>
      <c r="AD94" s="135">
        <f t="shared" si="81"/>
        <v>1.1099484692619344E-2</v>
      </c>
      <c r="AE94" s="135">
        <f t="shared" si="82"/>
        <v>2.4639712088338225E-5</v>
      </c>
      <c r="AF94" s="135">
        <f t="shared" si="83"/>
        <v>1.2340950299967517</v>
      </c>
      <c r="AG94" s="124"/>
      <c r="AH94" s="135">
        <f t="shared" si="67"/>
        <v>0.21732223734970985</v>
      </c>
      <c r="AI94" s="135">
        <f t="shared" si="68"/>
        <v>0.72953318701782899</v>
      </c>
      <c r="AJ94" s="135">
        <f t="shared" si="69"/>
        <v>0.96854569329201234</v>
      </c>
      <c r="AK94" s="135">
        <f t="shared" si="70"/>
        <v>-0.11587014087918139</v>
      </c>
      <c r="AL94" s="135">
        <f t="shared" si="71"/>
        <v>-2.7368389617367139</v>
      </c>
      <c r="AM94" s="135">
        <f t="shared" si="72"/>
        <v>-4.8736328709169738</v>
      </c>
      <c r="AN94" s="135">
        <f t="shared" si="75"/>
        <v>3.6836400394113329</v>
      </c>
      <c r="AO94" s="135">
        <f t="shared" si="75"/>
        <v>3.6836867668177478</v>
      </c>
      <c r="AP94" s="135">
        <f t="shared" si="75"/>
        <v>3.6835013923823126</v>
      </c>
      <c r="AQ94" s="135">
        <f t="shared" si="75"/>
        <v>3.6842369216761148</v>
      </c>
      <c r="AR94" s="135">
        <f t="shared" si="75"/>
        <v>3.6813203997403066</v>
      </c>
      <c r="AS94" s="135">
        <f t="shared" si="75"/>
        <v>3.6929154075570128</v>
      </c>
      <c r="AT94" s="135">
        <f t="shared" si="75"/>
        <v>3.647279055469955</v>
      </c>
      <c r="AU94" s="135">
        <f t="shared" si="73"/>
        <v>3.8354484619668638</v>
      </c>
      <c r="AW94" s="135">
        <v>1200</v>
      </c>
      <c r="AX94" s="135">
        <f t="shared" si="51"/>
        <v>-6.2719363576988874E-2</v>
      </c>
      <c r="AY94" s="135">
        <f t="shared" si="52"/>
        <v>-0.26841990227788248</v>
      </c>
      <c r="AZ94" s="135">
        <f t="shared" si="53"/>
        <v>0.20570053870089361</v>
      </c>
      <c r="BA94" s="135">
        <f t="shared" si="54"/>
        <v>0.71630800288437624</v>
      </c>
      <c r="BB94" s="135">
        <f t="shared" si="55"/>
        <v>0.91232669459198668</v>
      </c>
      <c r="BC94" s="135">
        <f t="shared" si="56"/>
        <v>2.8730028647596288</v>
      </c>
      <c r="BD94" s="135">
        <f t="shared" si="57"/>
        <v>7.4014805815757727</v>
      </c>
      <c r="BE94" s="135">
        <f t="shared" si="61"/>
        <v>9.0628568120317361</v>
      </c>
      <c r="BF94" s="135">
        <f t="shared" si="61"/>
        <v>9.0628001402807143</v>
      </c>
      <c r="BG94" s="135">
        <f t="shared" si="61"/>
        <v>9.063006080783973</v>
      </c>
      <c r="BH94" s="135">
        <f t="shared" si="59"/>
        <v>9.0622576329608044</v>
      </c>
      <c r="BI94" s="135">
        <f t="shared" si="59"/>
        <v>9.0649766976299286</v>
      </c>
      <c r="BJ94" s="135">
        <f t="shared" si="59"/>
        <v>9.0550850031557673</v>
      </c>
      <c r="BK94" s="135">
        <f t="shared" si="59"/>
        <v>9.0908975943137165</v>
      </c>
      <c r="BL94" s="135">
        <f t="shared" si="58"/>
        <v>8.9586585888161299</v>
      </c>
    </row>
    <row r="95" spans="1:64" s="135" customFormat="1" ht="12.95" customHeight="1" x14ac:dyDescent="0.2">
      <c r="A95" s="182" t="s">
        <v>276</v>
      </c>
      <c r="B95" s="183" t="s">
        <v>159</v>
      </c>
      <c r="C95" s="182">
        <v>16593.326000000001</v>
      </c>
      <c r="D95" s="182" t="s">
        <v>263</v>
      </c>
      <c r="E95" s="135">
        <f t="shared" si="63"/>
        <v>-5526.7330220499489</v>
      </c>
      <c r="F95" s="184">
        <f t="shared" si="64"/>
        <v>-5527</v>
      </c>
      <c r="G95" s="125">
        <f t="shared" si="76"/>
        <v>1.2209259699957329</v>
      </c>
      <c r="H95" s="135">
        <f t="shared" si="77"/>
        <v>1.2209259699957329</v>
      </c>
      <c r="Q95" s="186">
        <f t="shared" si="74"/>
        <v>1574.8260000000009</v>
      </c>
      <c r="R95" s="186"/>
      <c r="S95" s="124">
        <f t="shared" si="78"/>
        <v>0.2</v>
      </c>
      <c r="T95" s="186"/>
      <c r="Z95" s="135">
        <f t="shared" si="65"/>
        <v>-5527</v>
      </c>
      <c r="AA95" s="135">
        <f t="shared" si="66"/>
        <v>1.2101249576068231</v>
      </c>
      <c r="AB95" s="135">
        <f t="shared" si="79"/>
        <v>1.0062131722690899</v>
      </c>
      <c r="AC95" s="135">
        <f t="shared" si="80"/>
        <v>1.2209259699957329</v>
      </c>
      <c r="AD95" s="135">
        <f t="shared" si="81"/>
        <v>1.0801012388909736E-2</v>
      </c>
      <c r="AE95" s="135">
        <f t="shared" si="82"/>
        <v>2.3332373725076323E-5</v>
      </c>
      <c r="AF95" s="135">
        <f t="shared" si="83"/>
        <v>1.2209259699957329</v>
      </c>
      <c r="AG95" s="124"/>
      <c r="AH95" s="135">
        <f t="shared" si="67"/>
        <v>0.2147127977266429</v>
      </c>
      <c r="AI95" s="135">
        <f t="shared" si="68"/>
        <v>0.73206074231007889</v>
      </c>
      <c r="AJ95" s="135">
        <f t="shared" si="69"/>
        <v>0.96302983248593199</v>
      </c>
      <c r="AK95" s="135">
        <f t="shared" si="70"/>
        <v>-0.12160074284587241</v>
      </c>
      <c r="AL95" s="135">
        <f t="shared" si="71"/>
        <v>-2.7155524796839141</v>
      </c>
      <c r="AM95" s="135">
        <f t="shared" si="72"/>
        <v>-4.6231705407167381</v>
      </c>
      <c r="AN95" s="135">
        <f t="shared" si="75"/>
        <v>3.7114787631703479</v>
      </c>
      <c r="AO95" s="135">
        <f t="shared" si="75"/>
        <v>3.711522441948341</v>
      </c>
      <c r="AP95" s="135">
        <f t="shared" si="75"/>
        <v>3.7113461383608866</v>
      </c>
      <c r="AQ95" s="135">
        <f t="shared" si="75"/>
        <v>3.7120578865151947</v>
      </c>
      <c r="AR95" s="135">
        <f t="shared" si="75"/>
        <v>3.7091865017852479</v>
      </c>
      <c r="AS95" s="135">
        <f t="shared" si="75"/>
        <v>3.7208031056070738</v>
      </c>
      <c r="AT95" s="135">
        <f t="shared" si="75"/>
        <v>3.6743187317534542</v>
      </c>
      <c r="AU95" s="135">
        <f t="shared" si="73"/>
        <v>3.8702436289290763</v>
      </c>
      <c r="AW95" s="135">
        <v>1300</v>
      </c>
      <c r="AX95" s="135">
        <f t="shared" si="51"/>
        <v>-7.1537681208561438E-2</v>
      </c>
      <c r="AY95" s="135">
        <f t="shared" si="52"/>
        <v>-0.28365990807386804</v>
      </c>
      <c r="AZ95" s="135">
        <f t="shared" si="53"/>
        <v>0.2121222268653066</v>
      </c>
      <c r="BA95" s="135">
        <f t="shared" si="54"/>
        <v>0.71313128703930673</v>
      </c>
      <c r="BB95" s="135">
        <f t="shared" si="55"/>
        <v>0.92954841696105528</v>
      </c>
      <c r="BC95" s="135">
        <f t="shared" si="56"/>
        <v>2.9172581391233052</v>
      </c>
      <c r="BD95" s="135">
        <f t="shared" si="57"/>
        <v>8.8778371826154316</v>
      </c>
      <c r="BE95" s="135">
        <f t="shared" si="61"/>
        <v>9.1220394094720358</v>
      </c>
      <c r="BF95" s="135">
        <f t="shared" si="61"/>
        <v>9.1219849272360758</v>
      </c>
      <c r="BG95" s="135">
        <f t="shared" si="61"/>
        <v>9.1221789078101239</v>
      </c>
      <c r="BH95" s="135">
        <f t="shared" si="59"/>
        <v>9.1214881985711447</v>
      </c>
      <c r="BI95" s="135">
        <f t="shared" si="59"/>
        <v>9.1239469383989071</v>
      </c>
      <c r="BJ95" s="135">
        <f t="shared" si="59"/>
        <v>9.1151858115910631</v>
      </c>
      <c r="BK95" s="135">
        <f t="shared" si="59"/>
        <v>9.1462975402068327</v>
      </c>
      <c r="BL95" s="135">
        <f t="shared" si="58"/>
        <v>9.0343002561252881</v>
      </c>
    </row>
    <row r="96" spans="1:64" s="135" customFormat="1" ht="12.95" customHeight="1" x14ac:dyDescent="0.2">
      <c r="A96" s="182" t="s">
        <v>276</v>
      </c>
      <c r="B96" s="183" t="s">
        <v>159</v>
      </c>
      <c r="C96" s="182">
        <v>16698.506000000001</v>
      </c>
      <c r="D96" s="182" t="s">
        <v>264</v>
      </c>
      <c r="E96" s="135">
        <f t="shared" si="63"/>
        <v>-5503.7334778708255</v>
      </c>
      <c r="F96" s="184">
        <f t="shared" si="64"/>
        <v>-5504</v>
      </c>
      <c r="G96" s="125">
        <f t="shared" si="76"/>
        <v>1.2188414399970497</v>
      </c>
      <c r="H96" s="135">
        <f t="shared" si="77"/>
        <v>1.2188414399970497</v>
      </c>
      <c r="Q96" s="186">
        <f t="shared" si="74"/>
        <v>1680.0060000000012</v>
      </c>
      <c r="R96" s="186"/>
      <c r="S96" s="124">
        <f t="shared" si="78"/>
        <v>0.2</v>
      </c>
      <c r="T96" s="186"/>
      <c r="Z96" s="135">
        <f t="shared" si="65"/>
        <v>-5504</v>
      </c>
      <c r="AA96" s="135">
        <f t="shared" si="66"/>
        <v>1.2036317141736279</v>
      </c>
      <c r="AB96" s="135">
        <f t="shared" si="79"/>
        <v>1.0054995580427</v>
      </c>
      <c r="AC96" s="135">
        <f t="shared" si="80"/>
        <v>1.2188414399970497</v>
      </c>
      <c r="AD96" s="135">
        <f t="shared" si="81"/>
        <v>1.5209725823421838E-2</v>
      </c>
      <c r="AE96" s="135">
        <f t="shared" si="82"/>
        <v>4.6267151924733023E-5</v>
      </c>
      <c r="AF96" s="135">
        <f t="shared" si="83"/>
        <v>1.2188414399970497</v>
      </c>
      <c r="AG96" s="124"/>
      <c r="AH96" s="135">
        <f t="shared" si="67"/>
        <v>0.21334188195434975</v>
      </c>
      <c r="AI96" s="135">
        <f t="shared" si="68"/>
        <v>0.73337712776420294</v>
      </c>
      <c r="AJ96" s="135">
        <f t="shared" si="69"/>
        <v>0.96009236051466729</v>
      </c>
      <c r="AK96" s="135">
        <f t="shared" si="70"/>
        <v>-0.12446055790019504</v>
      </c>
      <c r="AL96" s="135">
        <f t="shared" si="71"/>
        <v>-2.7048529272411264</v>
      </c>
      <c r="AM96" s="135">
        <f t="shared" si="72"/>
        <v>-4.5063640727847485</v>
      </c>
      <c r="AN96" s="135">
        <f t="shared" si="75"/>
        <v>3.7254349095058674</v>
      </c>
      <c r="AO96" s="135">
        <f t="shared" si="75"/>
        <v>3.7254769805522749</v>
      </c>
      <c r="AP96" s="135">
        <f t="shared" si="75"/>
        <v>3.7253056172367605</v>
      </c>
      <c r="AQ96" s="135">
        <f t="shared" si="75"/>
        <v>3.726003733878763</v>
      </c>
      <c r="AR96" s="135">
        <f t="shared" si="75"/>
        <v>3.7231616892125818</v>
      </c>
      <c r="AS96" s="135">
        <f t="shared" si="75"/>
        <v>3.7347653958306712</v>
      </c>
      <c r="AT96" s="135">
        <f t="shared" si="75"/>
        <v>3.6879269378353645</v>
      </c>
      <c r="AU96" s="135">
        <f t="shared" si="73"/>
        <v>3.8876412124101827</v>
      </c>
      <c r="AW96" s="135">
        <v>1400</v>
      </c>
      <c r="AX96" s="135">
        <f t="shared" si="51"/>
        <v>-8.1016308812430188E-2</v>
      </c>
      <c r="AY96" s="135">
        <f t="shared" si="52"/>
        <v>-0.29879598978391725</v>
      </c>
      <c r="AZ96" s="135">
        <f t="shared" si="53"/>
        <v>0.21777968097148706</v>
      </c>
      <c r="BA96" s="135">
        <f t="shared" si="54"/>
        <v>0.71053516464682109</v>
      </c>
      <c r="BB96" s="135">
        <f t="shared" si="55"/>
        <v>0.94483294009987584</v>
      </c>
      <c r="BC96" s="135">
        <f t="shared" si="56"/>
        <v>2.9611561920632439</v>
      </c>
      <c r="BD96" s="135">
        <f t="shared" si="57"/>
        <v>11.054145137927872</v>
      </c>
      <c r="BE96" s="135">
        <f t="shared" si="61"/>
        <v>9.1809822977710418</v>
      </c>
      <c r="BF96" s="135">
        <f t="shared" si="61"/>
        <v>9.1809331939900254</v>
      </c>
      <c r="BG96" s="135">
        <f t="shared" si="61"/>
        <v>9.1811051601757185</v>
      </c>
      <c r="BH96" s="135">
        <f t="shared" si="59"/>
        <v>9.1805028857276092</v>
      </c>
      <c r="BI96" s="135">
        <f t="shared" si="59"/>
        <v>9.1826118274557302</v>
      </c>
      <c r="BJ96" s="135">
        <f t="shared" si="59"/>
        <v>9.1752222132267338</v>
      </c>
      <c r="BK96" s="135">
        <f t="shared" si="59"/>
        <v>9.2010569809977074</v>
      </c>
      <c r="BL96" s="135">
        <f t="shared" si="58"/>
        <v>9.1099419234344445</v>
      </c>
    </row>
    <row r="97" spans="1:64" s="135" customFormat="1" ht="12.95" customHeight="1" x14ac:dyDescent="0.2">
      <c r="A97" s="182" t="s">
        <v>276</v>
      </c>
      <c r="B97" s="183" t="s">
        <v>159</v>
      </c>
      <c r="C97" s="182">
        <v>16744.234</v>
      </c>
      <c r="D97" s="182" t="s">
        <v>264</v>
      </c>
      <c r="E97" s="135">
        <f t="shared" si="63"/>
        <v>-5493.7342084638758</v>
      </c>
      <c r="F97" s="184">
        <f t="shared" si="64"/>
        <v>-5494</v>
      </c>
      <c r="G97" s="125">
        <f t="shared" si="76"/>
        <v>1.2155003399966517</v>
      </c>
      <c r="H97" s="135">
        <f t="shared" si="77"/>
        <v>1.2155003399966517</v>
      </c>
      <c r="Q97" s="186">
        <f t="shared" si="74"/>
        <v>1725.7340000000004</v>
      </c>
      <c r="R97" s="186"/>
      <c r="S97" s="124">
        <f t="shared" si="78"/>
        <v>0.2</v>
      </c>
      <c r="T97" s="186"/>
      <c r="Z97" s="135">
        <f t="shared" si="65"/>
        <v>-5494</v>
      </c>
      <c r="AA97" s="135">
        <f t="shared" si="66"/>
        <v>1.2007965061494668</v>
      </c>
      <c r="AB97" s="135">
        <f t="shared" si="79"/>
        <v>1.0027682818308803</v>
      </c>
      <c r="AC97" s="135">
        <f t="shared" si="80"/>
        <v>1.2155003399966517</v>
      </c>
      <c r="AD97" s="135">
        <f t="shared" si="81"/>
        <v>1.4703833847184988E-2</v>
      </c>
      <c r="AE97" s="135">
        <f t="shared" si="82"/>
        <v>4.3240545961124582E-5</v>
      </c>
      <c r="AF97" s="135">
        <f t="shared" si="83"/>
        <v>1.2155003399966517</v>
      </c>
      <c r="AG97" s="124"/>
      <c r="AH97" s="135">
        <f t="shared" si="67"/>
        <v>0.21273205816577145</v>
      </c>
      <c r="AI97" s="135">
        <f t="shared" si="68"/>
        <v>0.7339605195613399</v>
      </c>
      <c r="AJ97" s="135">
        <f t="shared" si="69"/>
        <v>0.9587774581952222</v>
      </c>
      <c r="AK97" s="135">
        <f t="shared" si="70"/>
        <v>-0.12570274985067656</v>
      </c>
      <c r="AL97" s="135">
        <f t="shared" si="71"/>
        <v>-2.7001888480457614</v>
      </c>
      <c r="AM97" s="135">
        <f t="shared" si="72"/>
        <v>-4.4571912346278104</v>
      </c>
      <c r="AN97" s="135">
        <f t="shared" si="75"/>
        <v>3.7315106868413253</v>
      </c>
      <c r="AO97" s="135">
        <f t="shared" si="75"/>
        <v>3.7315520447643986</v>
      </c>
      <c r="AP97" s="135">
        <f t="shared" si="75"/>
        <v>3.7313829040877953</v>
      </c>
      <c r="AQ97" s="135">
        <f t="shared" si="75"/>
        <v>3.7320747564263059</v>
      </c>
      <c r="AR97" s="135">
        <f t="shared" si="75"/>
        <v>3.7292468268033918</v>
      </c>
      <c r="AS97" s="135">
        <f t="shared" si="75"/>
        <v>3.7408400434136495</v>
      </c>
      <c r="AT97" s="135">
        <f t="shared" si="75"/>
        <v>3.6938623364601981</v>
      </c>
      <c r="AU97" s="135">
        <f t="shared" si="73"/>
        <v>3.8952053791410988</v>
      </c>
      <c r="AW97" s="135">
        <v>1500</v>
      </c>
      <c r="AX97" s="135">
        <f t="shared" si="51"/>
        <v>-9.1162143343036156E-2</v>
      </c>
      <c r="AY97" s="135">
        <f t="shared" si="52"/>
        <v>-0.31382814740803022</v>
      </c>
      <c r="AZ97" s="135">
        <f t="shared" si="53"/>
        <v>0.22266600406499407</v>
      </c>
      <c r="BA97" s="135">
        <f t="shared" si="54"/>
        <v>0.70850819446172686</v>
      </c>
      <c r="BB97" s="135">
        <f t="shared" si="55"/>
        <v>0.95821550203498607</v>
      </c>
      <c r="BC97" s="135">
        <f t="shared" si="56"/>
        <v>3.0047691084063466</v>
      </c>
      <c r="BD97" s="135">
        <f t="shared" si="57"/>
        <v>14.594556146201347</v>
      </c>
      <c r="BE97" s="135">
        <f t="shared" si="61"/>
        <v>9.239733077186628</v>
      </c>
      <c r="BF97" s="135">
        <f t="shared" si="61"/>
        <v>9.2396924093139408</v>
      </c>
      <c r="BG97" s="135">
        <f t="shared" si="61"/>
        <v>9.2398330215453992</v>
      </c>
      <c r="BH97" s="135">
        <f t="shared" si="59"/>
        <v>9.239346828434762</v>
      </c>
      <c r="BI97" s="135">
        <f t="shared" si="59"/>
        <v>9.2410277444984157</v>
      </c>
      <c r="BJ97" s="135">
        <f t="shared" si="59"/>
        <v>9.2352140482397633</v>
      </c>
      <c r="BK97" s="135">
        <f t="shared" si="59"/>
        <v>9.2552953407664944</v>
      </c>
      <c r="BL97" s="135">
        <f t="shared" si="58"/>
        <v>9.1855835907436045</v>
      </c>
    </row>
    <row r="98" spans="1:64" s="135" customFormat="1" ht="12.95" customHeight="1" x14ac:dyDescent="0.2">
      <c r="A98" s="182" t="s">
        <v>276</v>
      </c>
      <c r="B98" s="183" t="s">
        <v>159</v>
      </c>
      <c r="C98" s="182">
        <v>16753.379000000001</v>
      </c>
      <c r="D98" s="182" t="s">
        <v>264</v>
      </c>
      <c r="E98" s="135">
        <f t="shared" si="63"/>
        <v>-5491.7344857835369</v>
      </c>
      <c r="F98" s="184">
        <f t="shared" si="64"/>
        <v>-5492</v>
      </c>
      <c r="G98" s="125">
        <f t="shared" si="76"/>
        <v>1.2142321199971775</v>
      </c>
      <c r="H98" s="135">
        <f t="shared" si="77"/>
        <v>1.2142321199971775</v>
      </c>
      <c r="Q98" s="186">
        <f t="shared" si="74"/>
        <v>1734.8790000000008</v>
      </c>
      <c r="R98" s="186"/>
      <c r="S98" s="124">
        <f t="shared" si="78"/>
        <v>0.2</v>
      </c>
      <c r="T98" s="186"/>
      <c r="Z98" s="135">
        <f t="shared" si="65"/>
        <v>-5492</v>
      </c>
      <c r="AA98" s="135">
        <f t="shared" si="66"/>
        <v>1.2002285872876888</v>
      </c>
      <c r="AB98" s="135">
        <f t="shared" si="79"/>
        <v>1.0016230285549705</v>
      </c>
      <c r="AC98" s="135">
        <f t="shared" si="80"/>
        <v>1.2142321199971775</v>
      </c>
      <c r="AD98" s="135">
        <f t="shared" si="81"/>
        <v>1.4003532709488731E-2</v>
      </c>
      <c r="AE98" s="135">
        <f t="shared" si="82"/>
        <v>3.9219785669144162E-5</v>
      </c>
      <c r="AF98" s="135">
        <f t="shared" si="83"/>
        <v>1.2142321199971775</v>
      </c>
      <c r="AG98" s="124"/>
      <c r="AH98" s="135">
        <f t="shared" si="67"/>
        <v>0.21260909144220688</v>
      </c>
      <c r="AI98" s="135">
        <f t="shared" si="68"/>
        <v>0.73407800524616507</v>
      </c>
      <c r="AJ98" s="135">
        <f t="shared" si="69"/>
        <v>0.95851171951230196</v>
      </c>
      <c r="AK98" s="135">
        <f t="shared" si="70"/>
        <v>-0.12595109836057547</v>
      </c>
      <c r="AL98" s="135">
        <f t="shared" si="71"/>
        <v>-2.69925513948438</v>
      </c>
      <c r="AM98" s="135">
        <f t="shared" si="72"/>
        <v>-4.4474698228877223</v>
      </c>
      <c r="AN98" s="135">
        <f t="shared" si="75"/>
        <v>3.7327264237054227</v>
      </c>
      <c r="AO98" s="135">
        <f t="shared" si="75"/>
        <v>3.7327676380813872</v>
      </c>
      <c r="AP98" s="135">
        <f t="shared" si="75"/>
        <v>3.7325989470548171</v>
      </c>
      <c r="AQ98" s="135">
        <f t="shared" si="75"/>
        <v>3.7332895227995375</v>
      </c>
      <c r="AR98" s="135">
        <f t="shared" si="75"/>
        <v>3.7304645132764596</v>
      </c>
      <c r="AS98" s="135">
        <f t="shared" si="75"/>
        <v>3.7420552785327694</v>
      </c>
      <c r="AT98" s="135">
        <f t="shared" si="75"/>
        <v>3.6950507956281546</v>
      </c>
      <c r="AU98" s="135">
        <f t="shared" si="73"/>
        <v>3.8967182124872819</v>
      </c>
      <c r="AW98" s="135">
        <v>1600</v>
      </c>
      <c r="AX98" s="135">
        <f t="shared" si="51"/>
        <v>-0.10198162145394676</v>
      </c>
      <c r="AY98" s="135">
        <f t="shared" si="52"/>
        <v>-0.32875638094620674</v>
      </c>
      <c r="AZ98" s="135">
        <f t="shared" si="53"/>
        <v>0.22677475949225998</v>
      </c>
      <c r="BA98" s="135">
        <f t="shared" si="54"/>
        <v>0.70704147210807688</v>
      </c>
      <c r="BB98" s="135">
        <f t="shared" si="55"/>
        <v>0.96972327845444284</v>
      </c>
      <c r="BC98" s="135">
        <f t="shared" si="56"/>
        <v>3.0481670916000532</v>
      </c>
      <c r="BD98" s="135">
        <f t="shared" si="57"/>
        <v>21.391844193007824</v>
      </c>
      <c r="BE98" s="135">
        <f t="shared" si="61"/>
        <v>9.298338583890736</v>
      </c>
      <c r="BF98" s="135">
        <f t="shared" si="61"/>
        <v>9.2983089960728122</v>
      </c>
      <c r="BG98" s="135">
        <f t="shared" si="61"/>
        <v>9.2984103611452511</v>
      </c>
      <c r="BH98" s="135">
        <f t="shared" si="59"/>
        <v>9.2980630885403723</v>
      </c>
      <c r="BI98" s="135">
        <f t="shared" si="59"/>
        <v>9.2992527667439848</v>
      </c>
      <c r="BJ98" s="135">
        <f t="shared" si="59"/>
        <v>9.2951764427330836</v>
      </c>
      <c r="BK98" s="135">
        <f t="shared" si="59"/>
        <v>9.3091350236214421</v>
      </c>
      <c r="BL98" s="135">
        <f t="shared" si="58"/>
        <v>9.261225258052761</v>
      </c>
    </row>
    <row r="99" spans="1:64" s="135" customFormat="1" ht="12.95" customHeight="1" x14ac:dyDescent="0.2">
      <c r="A99" s="182" t="s">
        <v>276</v>
      </c>
      <c r="B99" s="183" t="s">
        <v>159</v>
      </c>
      <c r="C99" s="182">
        <v>16817.398000000001</v>
      </c>
      <c r="D99" s="182" t="s">
        <v>264</v>
      </c>
      <c r="E99" s="135">
        <f t="shared" si="63"/>
        <v>-5477.7355523474907</v>
      </c>
      <c r="F99" s="184">
        <f t="shared" si="64"/>
        <v>-5478</v>
      </c>
      <c r="G99" s="125">
        <f t="shared" si="76"/>
        <v>1.2093545799980348</v>
      </c>
      <c r="H99" s="135">
        <f t="shared" si="77"/>
        <v>1.2093545799980348</v>
      </c>
      <c r="Q99" s="186">
        <f t="shared" si="74"/>
        <v>1798.898000000001</v>
      </c>
      <c r="R99" s="186"/>
      <c r="S99" s="124">
        <f t="shared" si="78"/>
        <v>0.2</v>
      </c>
      <c r="T99" s="186"/>
      <c r="Z99" s="135">
        <f t="shared" si="65"/>
        <v>-5478</v>
      </c>
      <c r="AA99" s="135">
        <f t="shared" si="66"/>
        <v>1.1962449658070464</v>
      </c>
      <c r="AB99" s="135">
        <f t="shared" si="79"/>
        <v>0.99761560901873847</v>
      </c>
      <c r="AC99" s="135">
        <f t="shared" si="80"/>
        <v>1.2093545799980348</v>
      </c>
      <c r="AD99" s="135">
        <f t="shared" si="81"/>
        <v>1.3109614190988328E-2</v>
      </c>
      <c r="AE99" s="135">
        <f t="shared" si="82"/>
        <v>3.4372396847312508E-5</v>
      </c>
      <c r="AF99" s="135">
        <f t="shared" si="83"/>
        <v>1.2093545799980348</v>
      </c>
      <c r="AG99" s="124"/>
      <c r="AH99" s="135">
        <f t="shared" si="67"/>
        <v>0.21173897097929631</v>
      </c>
      <c r="AI99" s="135">
        <f t="shared" si="68"/>
        <v>0.73490796588312113</v>
      </c>
      <c r="AJ99" s="135">
        <f t="shared" si="69"/>
        <v>0.95662571066366575</v>
      </c>
      <c r="AK99" s="135">
        <f t="shared" si="70"/>
        <v>-0.12768868360144325</v>
      </c>
      <c r="AL99" s="135">
        <f t="shared" si="71"/>
        <v>-2.6927107585647896</v>
      </c>
      <c r="AM99" s="135">
        <f t="shared" si="72"/>
        <v>-4.3804488597213851</v>
      </c>
      <c r="AN99" s="135">
        <f t="shared" si="75"/>
        <v>3.7412420621328888</v>
      </c>
      <c r="AO99" s="135">
        <f t="shared" si="75"/>
        <v>3.7412822637844307</v>
      </c>
      <c r="AP99" s="135">
        <f t="shared" si="75"/>
        <v>3.7411167659527744</v>
      </c>
      <c r="AQ99" s="135">
        <f t="shared" si="75"/>
        <v>3.7417981898042068</v>
      </c>
      <c r="AR99" s="135">
        <f t="shared" si="75"/>
        <v>3.7389945148674046</v>
      </c>
      <c r="AS99" s="135">
        <f t="shared" si="75"/>
        <v>3.7505648360248878</v>
      </c>
      <c r="AT99" s="135">
        <f t="shared" si="75"/>
        <v>3.7033829746164915</v>
      </c>
      <c r="AU99" s="135">
        <f t="shared" si="73"/>
        <v>3.9073080459105638</v>
      </c>
      <c r="AW99" s="135">
        <v>1700</v>
      </c>
      <c r="AX99" s="135">
        <f t="shared" si="51"/>
        <v>-0.11348079641823189</v>
      </c>
      <c r="AY99" s="135">
        <f t="shared" si="52"/>
        <v>-0.34358069039844696</v>
      </c>
      <c r="AZ99" s="135">
        <f t="shared" si="53"/>
        <v>0.23009989398021508</v>
      </c>
      <c r="BA99" s="135">
        <f t="shared" si="54"/>
        <v>0.70612857014054864</v>
      </c>
      <c r="BB99" s="135">
        <f t="shared" si="55"/>
        <v>0.97937546444161128</v>
      </c>
      <c r="BC99" s="135">
        <f t="shared" si="56"/>
        <v>3.0914189452491732</v>
      </c>
      <c r="BD99" s="135">
        <f t="shared" si="57"/>
        <v>39.853151813809532</v>
      </c>
      <c r="BE99" s="135">
        <f t="shared" si="61"/>
        <v>9.3568450907245726</v>
      </c>
      <c r="BF99" s="135">
        <f t="shared" si="61"/>
        <v>9.3568285631422761</v>
      </c>
      <c r="BG99" s="135">
        <f t="shared" si="61"/>
        <v>9.3568848630420582</v>
      </c>
      <c r="BH99" s="135">
        <f t="shared" si="59"/>
        <v>9.3566930810090376</v>
      </c>
      <c r="BI99" s="135">
        <f t="shared" si="59"/>
        <v>9.3573463640876646</v>
      </c>
      <c r="BJ99" s="135">
        <f t="shared" si="59"/>
        <v>9.3551209118159289</v>
      </c>
      <c r="BK99" s="135">
        <f t="shared" si="59"/>
        <v>9.3627007136778548</v>
      </c>
      <c r="BL99" s="135">
        <f t="shared" si="58"/>
        <v>9.3368669253619192</v>
      </c>
    </row>
    <row r="100" spans="1:64" s="135" customFormat="1" ht="12.95" customHeight="1" x14ac:dyDescent="0.2">
      <c r="A100" s="182" t="s">
        <v>491</v>
      </c>
      <c r="B100" s="183" t="s">
        <v>159</v>
      </c>
      <c r="C100" s="182">
        <v>17064.342000000001</v>
      </c>
      <c r="D100" s="182" t="s">
        <v>264</v>
      </c>
      <c r="E100" s="135">
        <f t="shared" si="63"/>
        <v>-5423.7366985942172</v>
      </c>
      <c r="F100" s="184">
        <f t="shared" si="64"/>
        <v>-5424</v>
      </c>
      <c r="G100" s="125">
        <f t="shared" si="76"/>
        <v>1.2041126399963105</v>
      </c>
      <c r="H100" s="135">
        <f t="shared" si="77"/>
        <v>1.2041126399963105</v>
      </c>
      <c r="Q100" s="186">
        <f t="shared" si="74"/>
        <v>2045.8420000000006</v>
      </c>
      <c r="R100" s="186"/>
      <c r="S100" s="124">
        <f t="shared" si="78"/>
        <v>0.2</v>
      </c>
      <c r="T100" s="186"/>
      <c r="Z100" s="135">
        <f t="shared" si="65"/>
        <v>-5424</v>
      </c>
      <c r="AA100" s="135">
        <f t="shared" si="66"/>
        <v>1.1807452510019756</v>
      </c>
      <c r="AB100" s="135">
        <f t="shared" si="79"/>
        <v>0.99588324607301171</v>
      </c>
      <c r="AC100" s="135">
        <f t="shared" si="80"/>
        <v>1.2041126399963105</v>
      </c>
      <c r="AD100" s="135">
        <f t="shared" si="81"/>
        <v>2.3367388994334881E-2</v>
      </c>
      <c r="AE100" s="135">
        <f t="shared" si="82"/>
        <v>1.0920697368251259E-4</v>
      </c>
      <c r="AF100" s="135">
        <f t="shared" si="83"/>
        <v>1.2041126399963105</v>
      </c>
      <c r="AG100" s="124"/>
      <c r="AH100" s="135">
        <f t="shared" si="67"/>
        <v>0.20822939392329873</v>
      </c>
      <c r="AI100" s="135">
        <f t="shared" si="68"/>
        <v>0.73823435286196748</v>
      </c>
      <c r="AJ100" s="135">
        <f t="shared" si="69"/>
        <v>0.94892326064715615</v>
      </c>
      <c r="AK100" s="135">
        <f t="shared" si="70"/>
        <v>-0.13437608585794206</v>
      </c>
      <c r="AL100" s="135">
        <f t="shared" si="71"/>
        <v>-2.6673261304628531</v>
      </c>
      <c r="AM100" s="135">
        <f t="shared" si="72"/>
        <v>-4.1376957659729179</v>
      </c>
      <c r="AN100" s="135">
        <f t="shared" si="75"/>
        <v>3.7741803381033874</v>
      </c>
      <c r="AO100" s="135">
        <f t="shared" si="75"/>
        <v>3.774216535214197</v>
      </c>
      <c r="AP100" s="135">
        <f t="shared" si="75"/>
        <v>3.7740640062275674</v>
      </c>
      <c r="AQ100" s="135">
        <f t="shared" si="75"/>
        <v>3.7747068551731573</v>
      </c>
      <c r="AR100" s="135">
        <f t="shared" si="75"/>
        <v>3.7719995501397325</v>
      </c>
      <c r="AS100" s="135">
        <f t="shared" si="75"/>
        <v>3.7834378507084763</v>
      </c>
      <c r="AT100" s="135">
        <f t="shared" si="75"/>
        <v>3.7357378250463009</v>
      </c>
      <c r="AU100" s="135">
        <f t="shared" si="73"/>
        <v>3.9481545462575092</v>
      </c>
      <c r="AW100" s="135">
        <v>1800</v>
      </c>
      <c r="AX100" s="135">
        <f t="shared" si="51"/>
        <v>-0.12566540069838755</v>
      </c>
      <c r="AY100" s="135">
        <f t="shared" si="52"/>
        <v>-0.35830107576475079</v>
      </c>
      <c r="AZ100" s="135">
        <f t="shared" si="53"/>
        <v>0.23263567506636323</v>
      </c>
      <c r="BA100" s="135">
        <f t="shared" si="54"/>
        <v>0.70576549478123374</v>
      </c>
      <c r="BB100" s="135">
        <f t="shared" si="55"/>
        <v>0.98718330814579414</v>
      </c>
      <c r="BC100" s="135">
        <f t="shared" si="56"/>
        <v>3.1345925307287632</v>
      </c>
      <c r="BD100" s="135">
        <f t="shared" si="57"/>
        <v>285.70810437827765</v>
      </c>
      <c r="BE100" s="135">
        <f t="shared" si="61"/>
        <v>9.4152984944535447</v>
      </c>
      <c r="BF100" s="135">
        <f t="shared" si="61"/>
        <v>9.4152961522734522</v>
      </c>
      <c r="BG100" s="135">
        <f t="shared" si="61"/>
        <v>9.4153041126855221</v>
      </c>
      <c r="BH100" s="135">
        <f t="shared" si="59"/>
        <v>9.4152770574790221</v>
      </c>
      <c r="BI100" s="135">
        <f t="shared" si="59"/>
        <v>9.4153690105045236</v>
      </c>
      <c r="BJ100" s="135">
        <f t="shared" si="59"/>
        <v>9.4150564877448701</v>
      </c>
      <c r="BK100" s="135">
        <f t="shared" si="59"/>
        <v>9.4161186619978281</v>
      </c>
      <c r="BL100" s="135">
        <f t="shared" si="58"/>
        <v>9.4125085926710774</v>
      </c>
    </row>
    <row r="101" spans="1:64" s="135" customFormat="1" ht="12.95" customHeight="1" x14ac:dyDescent="0.2">
      <c r="A101" s="182" t="s">
        <v>491</v>
      </c>
      <c r="B101" s="183" t="s">
        <v>159</v>
      </c>
      <c r="C101" s="182">
        <v>17073.478999999999</v>
      </c>
      <c r="D101" s="182" t="s">
        <v>264</v>
      </c>
      <c r="E101" s="135">
        <f t="shared" si="63"/>
        <v>-5421.7387252612198</v>
      </c>
      <c r="F101" s="184">
        <f t="shared" si="64"/>
        <v>-5422</v>
      </c>
      <c r="G101" s="125">
        <f t="shared" si="76"/>
        <v>1.1948444199952064</v>
      </c>
      <c r="H101" s="135">
        <f t="shared" si="77"/>
        <v>1.1948444199952064</v>
      </c>
      <c r="Q101" s="186">
        <f t="shared" si="74"/>
        <v>2054.9789999999994</v>
      </c>
      <c r="R101" s="186"/>
      <c r="S101" s="124">
        <f t="shared" si="78"/>
        <v>0.2</v>
      </c>
      <c r="T101" s="186"/>
      <c r="Z101" s="135">
        <f t="shared" si="65"/>
        <v>-5422</v>
      </c>
      <c r="AA101" s="135">
        <f t="shared" si="66"/>
        <v>1.1801670887304967</v>
      </c>
      <c r="AB101" s="135">
        <f t="shared" si="79"/>
        <v>0.98674969114237621</v>
      </c>
      <c r="AC101" s="135">
        <f t="shared" si="80"/>
        <v>1.1948444199952064</v>
      </c>
      <c r="AD101" s="135">
        <f t="shared" si="81"/>
        <v>1.4677331264709714E-2</v>
      </c>
      <c r="AE101" s="135">
        <f t="shared" si="82"/>
        <v>4.3084810610805052E-5</v>
      </c>
      <c r="AF101" s="135">
        <f t="shared" si="83"/>
        <v>1.1948444199952064</v>
      </c>
      <c r="AG101" s="124"/>
      <c r="AH101" s="135">
        <f t="shared" si="67"/>
        <v>0.20809472885283023</v>
      </c>
      <c r="AI101" s="135">
        <f t="shared" si="68"/>
        <v>0.73836140471466494</v>
      </c>
      <c r="AJ101" s="135">
        <f t="shared" si="69"/>
        <v>0.94862480138354022</v>
      </c>
      <c r="AK101" s="135">
        <f t="shared" si="70"/>
        <v>-0.13462329638368919</v>
      </c>
      <c r="AL101" s="135">
        <f t="shared" si="71"/>
        <v>-2.666381504923633</v>
      </c>
      <c r="AM101" s="135">
        <f t="shared" si="72"/>
        <v>-4.129153902645581</v>
      </c>
      <c r="AN101" s="135">
        <f t="shared" ref="AN101:AT110" si="84">$AU101+$AB$7*SIN(AO101)</f>
        <v>3.7754031615698609</v>
      </c>
      <c r="AO101" s="135">
        <f t="shared" si="84"/>
        <v>3.7754392082986881</v>
      </c>
      <c r="AP101" s="135">
        <f t="shared" si="84"/>
        <v>3.7752871765987424</v>
      </c>
      <c r="AQ101" s="135">
        <f t="shared" si="84"/>
        <v>3.775928505119678</v>
      </c>
      <c r="AR101" s="135">
        <f t="shared" si="84"/>
        <v>3.7732251804405972</v>
      </c>
      <c r="AS101" s="135">
        <f t="shared" si="84"/>
        <v>3.7846569929930625</v>
      </c>
      <c r="AT101" s="135">
        <f t="shared" si="84"/>
        <v>3.7369428725068654</v>
      </c>
      <c r="AU101" s="135">
        <f t="shared" si="73"/>
        <v>3.9496673796036923</v>
      </c>
      <c r="AW101" s="135">
        <v>1900</v>
      </c>
      <c r="AX101" s="135">
        <f t="shared" si="51"/>
        <v>-0.13854089423236676</v>
      </c>
      <c r="AY101" s="135">
        <f t="shared" si="52"/>
        <v>-0.37291753704511832</v>
      </c>
      <c r="AZ101" s="135">
        <f t="shared" si="53"/>
        <v>0.23437664281275156</v>
      </c>
      <c r="BA101" s="135">
        <f t="shared" si="54"/>
        <v>0.70595065907899857</v>
      </c>
      <c r="BB101" s="135">
        <f t="shared" si="55"/>
        <v>0.9931500944350653</v>
      </c>
      <c r="BC101" s="135">
        <f t="shared" si="56"/>
        <v>-3.1054300991477102</v>
      </c>
      <c r="BD101" s="135">
        <f t="shared" si="57"/>
        <v>-55.299800333378613</v>
      </c>
      <c r="BE101" s="135">
        <f t="shared" si="61"/>
        <v>9.4737444928941574</v>
      </c>
      <c r="BF101" s="135">
        <f t="shared" si="61"/>
        <v>9.473756496624139</v>
      </c>
      <c r="BG101" s="135">
        <f t="shared" si="61"/>
        <v>9.4737156522107568</v>
      </c>
      <c r="BH101" s="135">
        <f t="shared" si="59"/>
        <v>9.4738546315214478</v>
      </c>
      <c r="BI101" s="135">
        <f t="shared" si="59"/>
        <v>9.4733817372020326</v>
      </c>
      <c r="BJ101" s="135">
        <f t="shared" si="59"/>
        <v>9.4749908638014038</v>
      </c>
      <c r="BK101" s="135">
        <f t="shared" si="59"/>
        <v>9.4695159645687355</v>
      </c>
      <c r="BL101" s="135">
        <f t="shared" si="58"/>
        <v>9.4881502599802356</v>
      </c>
    </row>
    <row r="102" spans="1:64" s="135" customFormat="1" ht="12.95" customHeight="1" x14ac:dyDescent="0.2">
      <c r="A102" s="182" t="s">
        <v>491</v>
      </c>
      <c r="B102" s="183" t="s">
        <v>159</v>
      </c>
      <c r="C102" s="182">
        <v>17082.64</v>
      </c>
      <c r="D102" s="182" t="s">
        <v>264</v>
      </c>
      <c r="E102" s="135">
        <f t="shared" si="63"/>
        <v>-5419.735503886197</v>
      </c>
      <c r="F102" s="184">
        <f t="shared" si="64"/>
        <v>-5420</v>
      </c>
      <c r="G102" s="125">
        <f t="shared" si="76"/>
        <v>1.2095761999953538</v>
      </c>
      <c r="H102" s="135">
        <f t="shared" si="77"/>
        <v>1.2095761999953538</v>
      </c>
      <c r="Q102" s="186">
        <f t="shared" si="74"/>
        <v>2064.1399999999994</v>
      </c>
      <c r="R102" s="186"/>
      <c r="S102" s="124">
        <f t="shared" si="78"/>
        <v>0.2</v>
      </c>
      <c r="T102" s="186"/>
      <c r="Z102" s="135">
        <f t="shared" si="65"/>
        <v>-5420</v>
      </c>
      <c r="AA102" s="135">
        <f t="shared" si="66"/>
        <v>1.1795886335878363</v>
      </c>
      <c r="AB102" s="135">
        <f t="shared" si="79"/>
        <v>1.0016164706538082</v>
      </c>
      <c r="AC102" s="135">
        <f t="shared" si="80"/>
        <v>1.2095761999953538</v>
      </c>
      <c r="AD102" s="135">
        <f t="shared" si="81"/>
        <v>2.9987566407517541E-2</v>
      </c>
      <c r="AE102" s="135">
        <f t="shared" si="82"/>
        <v>1.798508278090549E-4</v>
      </c>
      <c r="AF102" s="135">
        <f t="shared" si="83"/>
        <v>1.2095761999953538</v>
      </c>
      <c r="AG102" s="124"/>
      <c r="AH102" s="135">
        <f t="shared" si="67"/>
        <v>0.20795972934154572</v>
      </c>
      <c r="AI102" s="135">
        <f t="shared" si="68"/>
        <v>0.73848873392991732</v>
      </c>
      <c r="AJ102" s="135">
        <f t="shared" si="69"/>
        <v>0.94832539237034408</v>
      </c>
      <c r="AK102" s="135">
        <f t="shared" si="70"/>
        <v>-0.13487047189995441</v>
      </c>
      <c r="AL102" s="135">
        <f t="shared" si="71"/>
        <v>-2.665436553902401</v>
      </c>
      <c r="AM102" s="135">
        <f t="shared" si="72"/>
        <v>-4.1206423660081981</v>
      </c>
      <c r="AN102" s="135">
        <f t="shared" si="84"/>
        <v>3.776626195676136</v>
      </c>
      <c r="AO102" s="135">
        <f t="shared" si="84"/>
        <v>3.7766620919295928</v>
      </c>
      <c r="AP102" s="135">
        <f t="shared" si="84"/>
        <v>3.7765105585540821</v>
      </c>
      <c r="AQ102" s="135">
        <f t="shared" si="84"/>
        <v>3.7771503605907131</v>
      </c>
      <c r="AR102" s="135">
        <f t="shared" si="84"/>
        <v>3.7744510444975128</v>
      </c>
      <c r="AS102" s="135">
        <f t="shared" si="84"/>
        <v>3.7858762563859485</v>
      </c>
      <c r="AT102" s="135">
        <f t="shared" si="84"/>
        <v>3.7381484068224142</v>
      </c>
      <c r="AU102" s="135">
        <f t="shared" si="73"/>
        <v>3.9511802129498754</v>
      </c>
      <c r="AW102" s="135">
        <v>2000</v>
      </c>
      <c r="AX102" s="135">
        <f t="shared" si="51"/>
        <v>-0.15211249834569876</v>
      </c>
      <c r="AY102" s="135">
        <f t="shared" si="52"/>
        <v>-0.3874300742395495</v>
      </c>
      <c r="AZ102" s="135">
        <f t="shared" si="53"/>
        <v>0.23531757589385074</v>
      </c>
      <c r="BA102" s="135">
        <f t="shared" si="54"/>
        <v>0.70668487225864385</v>
      </c>
      <c r="BB102" s="135">
        <f t="shared" si="55"/>
        <v>0.9972710768358739</v>
      </c>
      <c r="BC102" s="135">
        <f t="shared" si="56"/>
        <v>-3.0622110397196458</v>
      </c>
      <c r="BD102" s="135">
        <f t="shared" si="57"/>
        <v>-25.18151939880519</v>
      </c>
      <c r="BE102" s="135">
        <f t="shared" si="61"/>
        <v>9.5322287562783661</v>
      </c>
      <c r="BF102" s="135">
        <f t="shared" si="61"/>
        <v>9.5322542860673831</v>
      </c>
      <c r="BG102" s="135">
        <f t="shared" si="61"/>
        <v>9.5321670182556613</v>
      </c>
      <c r="BH102" s="135">
        <f t="shared" si="59"/>
        <v>9.5324653269371229</v>
      </c>
      <c r="BI102" s="135">
        <f t="shared" si="59"/>
        <v>9.5314456541371353</v>
      </c>
      <c r="BJ102" s="135">
        <f t="shared" si="59"/>
        <v>9.5349315461524302</v>
      </c>
      <c r="BK102" s="135">
        <f t="shared" si="59"/>
        <v>9.5230198354496309</v>
      </c>
      <c r="BL102" s="135">
        <f t="shared" si="58"/>
        <v>9.5637919272893939</v>
      </c>
    </row>
    <row r="103" spans="1:64" s="135" customFormat="1" ht="12.95" customHeight="1" x14ac:dyDescent="0.2">
      <c r="A103" s="182" t="s">
        <v>491</v>
      </c>
      <c r="B103" s="183" t="s">
        <v>159</v>
      </c>
      <c r="C103" s="182">
        <v>17128.358</v>
      </c>
      <c r="D103" s="182" t="s">
        <v>264</v>
      </c>
      <c r="E103" s="135">
        <f t="shared" si="63"/>
        <v>-5409.7384211634244</v>
      </c>
      <c r="F103" s="184">
        <f t="shared" si="64"/>
        <v>-5410</v>
      </c>
      <c r="G103" s="125">
        <f t="shared" si="76"/>
        <v>1.1962350999965565</v>
      </c>
      <c r="H103" s="135">
        <f t="shared" si="77"/>
        <v>1.1962350999965565</v>
      </c>
      <c r="Q103" s="186">
        <f t="shared" si="74"/>
        <v>2109.8580000000002</v>
      </c>
      <c r="R103" s="186"/>
      <c r="S103" s="124">
        <f t="shared" si="78"/>
        <v>0.2</v>
      </c>
      <c r="T103" s="186"/>
      <c r="Z103" s="135">
        <f t="shared" si="65"/>
        <v>-5410</v>
      </c>
      <c r="AA103" s="135">
        <f t="shared" si="66"/>
        <v>1.1766919644753866</v>
      </c>
      <c r="AB103" s="135">
        <f t="shared" si="79"/>
        <v>0.98895538515509618</v>
      </c>
      <c r="AC103" s="135">
        <f t="shared" si="80"/>
        <v>1.1962350999965565</v>
      </c>
      <c r="AD103" s="135">
        <f t="shared" si="81"/>
        <v>1.954313552116993E-2</v>
      </c>
      <c r="AE103" s="135">
        <f t="shared" si="82"/>
        <v>7.6386829199762778E-5</v>
      </c>
      <c r="AF103" s="135">
        <f t="shared" si="83"/>
        <v>1.1962350999965565</v>
      </c>
      <c r="AG103" s="124"/>
      <c r="AH103" s="135">
        <f t="shared" si="67"/>
        <v>0.20727971484146032</v>
      </c>
      <c r="AI103" s="135">
        <f t="shared" si="68"/>
        <v>0.73912954855053714</v>
      </c>
      <c r="AJ103" s="135">
        <f t="shared" si="69"/>
        <v>0.94681407119209871</v>
      </c>
      <c r="AK103" s="135">
        <f t="shared" si="70"/>
        <v>-0.13610581924608303</v>
      </c>
      <c r="AL103" s="135">
        <f t="shared" si="71"/>
        <v>-2.660706889743675</v>
      </c>
      <c r="AM103" s="135">
        <f t="shared" si="72"/>
        <v>-4.0785336651197301</v>
      </c>
      <c r="AN103" s="135">
        <f t="shared" si="84"/>
        <v>3.7827445418596217</v>
      </c>
      <c r="AO103" s="135">
        <f t="shared" si="84"/>
        <v>3.7827796845272674</v>
      </c>
      <c r="AP103" s="135">
        <f t="shared" si="84"/>
        <v>3.7826306577136086</v>
      </c>
      <c r="AQ103" s="135">
        <f t="shared" si="84"/>
        <v>3.7832627382431543</v>
      </c>
      <c r="AR103" s="135">
        <f t="shared" si="84"/>
        <v>3.7805838842958579</v>
      </c>
      <c r="AS103" s="135">
        <f t="shared" si="84"/>
        <v>3.7919744091559466</v>
      </c>
      <c r="AT103" s="135">
        <f t="shared" si="84"/>
        <v>3.744183405801488</v>
      </c>
      <c r="AU103" s="135">
        <f t="shared" si="73"/>
        <v>3.9587443796807911</v>
      </c>
      <c r="AW103" s="135">
        <v>2100</v>
      </c>
      <c r="AX103" s="135">
        <f t="shared" si="51"/>
        <v>-0.16638521520879343</v>
      </c>
      <c r="AY103" s="135">
        <f t="shared" si="52"/>
        <v>-0.40183868734804434</v>
      </c>
      <c r="AZ103" s="135">
        <f t="shared" si="53"/>
        <v>0.23545347213925091</v>
      </c>
      <c r="BA103" s="135">
        <f t="shared" si="54"/>
        <v>0.70797134515083782</v>
      </c>
      <c r="BB103" s="135">
        <f t="shared" si="55"/>
        <v>0.99953335582798641</v>
      </c>
      <c r="BC103" s="135">
        <f t="shared" si="56"/>
        <v>-3.0188679471528896</v>
      </c>
      <c r="BD103" s="135">
        <f t="shared" si="57"/>
        <v>-16.276177813329376</v>
      </c>
      <c r="BE103" s="135">
        <f t="shared" si="61"/>
        <v>9.5907970977954378</v>
      </c>
      <c r="BF103" s="135">
        <f t="shared" si="61"/>
        <v>9.5908344334747451</v>
      </c>
      <c r="BG103" s="135">
        <f t="shared" si="61"/>
        <v>9.5907057772989432</v>
      </c>
      <c r="BH103" s="135">
        <f t="shared" si="59"/>
        <v>9.5911491293032221</v>
      </c>
      <c r="BI103" s="135">
        <f t="shared" si="59"/>
        <v>9.5896214671000184</v>
      </c>
      <c r="BJ103" s="135">
        <f t="shared" si="59"/>
        <v>9.5948870067982792</v>
      </c>
      <c r="BK103" s="135">
        <f t="shared" si="59"/>
        <v>9.5767568792424083</v>
      </c>
      <c r="BL103" s="135">
        <f t="shared" si="58"/>
        <v>9.6394335945985503</v>
      </c>
    </row>
    <row r="104" spans="1:64" s="135" customFormat="1" ht="12.95" customHeight="1" x14ac:dyDescent="0.2">
      <c r="A104" s="182" t="s">
        <v>491</v>
      </c>
      <c r="B104" s="183" t="s">
        <v>159</v>
      </c>
      <c r="C104" s="182">
        <v>17137.508000000002</v>
      </c>
      <c r="D104" s="182" t="s">
        <v>264</v>
      </c>
      <c r="E104" s="135">
        <f t="shared" si="63"/>
        <v>-5407.7376051409965</v>
      </c>
      <c r="F104" s="184">
        <f t="shared" si="64"/>
        <v>-5408</v>
      </c>
      <c r="G104" s="125">
        <f t="shared" si="76"/>
        <v>1.1999668799981009</v>
      </c>
      <c r="H104" s="135">
        <f t="shared" si="77"/>
        <v>1.1999668799981009</v>
      </c>
      <c r="Q104" s="186">
        <f t="shared" si="74"/>
        <v>2119.0080000000016</v>
      </c>
      <c r="R104" s="186"/>
      <c r="S104" s="124">
        <f t="shared" si="78"/>
        <v>0.2</v>
      </c>
      <c r="T104" s="186"/>
      <c r="Z104" s="135">
        <f t="shared" si="65"/>
        <v>-5408</v>
      </c>
      <c r="AA104" s="135">
        <f t="shared" si="66"/>
        <v>1.1761117519087205</v>
      </c>
      <c r="AB104" s="135">
        <f t="shared" si="79"/>
        <v>0.99282417150973701</v>
      </c>
      <c r="AC104" s="135">
        <f t="shared" si="80"/>
        <v>1.1999668799981009</v>
      </c>
      <c r="AD104" s="135">
        <f t="shared" si="81"/>
        <v>2.3855128089380395E-2</v>
      </c>
      <c r="AE104" s="135">
        <f t="shared" si="82"/>
        <v>1.1381342723214912E-4</v>
      </c>
      <c r="AF104" s="135">
        <f t="shared" si="83"/>
        <v>1.1999668799981009</v>
      </c>
      <c r="AG104" s="124"/>
      <c r="AH104" s="135">
        <f t="shared" si="67"/>
        <v>0.20714270848836394</v>
      </c>
      <c r="AI104" s="135">
        <f t="shared" si="68"/>
        <v>0.73925854681211678</v>
      </c>
      <c r="AJ104" s="135">
        <f t="shared" si="69"/>
        <v>0.94650894573162669</v>
      </c>
      <c r="AK104" s="135">
        <f t="shared" si="70"/>
        <v>-0.1363527816421978</v>
      </c>
      <c r="AL104" s="135">
        <f t="shared" si="71"/>
        <v>-2.6597599697233849</v>
      </c>
      <c r="AM104" s="135">
        <f t="shared" si="72"/>
        <v>-4.0702005552669824</v>
      </c>
      <c r="AN104" s="135">
        <f t="shared" si="84"/>
        <v>3.7839688494432271</v>
      </c>
      <c r="AO104" s="135">
        <f t="shared" si="84"/>
        <v>3.7840038411900698</v>
      </c>
      <c r="AP104" s="135">
        <f t="shared" si="84"/>
        <v>3.7838553185515615</v>
      </c>
      <c r="AQ104" s="135">
        <f t="shared" si="84"/>
        <v>3.7844858373255379</v>
      </c>
      <c r="AR104" s="135">
        <f t="shared" si="84"/>
        <v>3.7818111587923697</v>
      </c>
      <c r="AS104" s="135">
        <f t="shared" si="84"/>
        <v>3.7931944107302025</v>
      </c>
      <c r="AT104" s="135">
        <f t="shared" si="84"/>
        <v>3.7453918759772233</v>
      </c>
      <c r="AU104" s="135">
        <f t="shared" si="73"/>
        <v>3.9602572130269742</v>
      </c>
      <c r="AW104" s="135">
        <v>2200</v>
      </c>
      <c r="AX104" s="135">
        <f t="shared" si="51"/>
        <v>-0.18136383285773219</v>
      </c>
      <c r="AY104" s="135">
        <f t="shared" si="52"/>
        <v>-0.41614337637060284</v>
      </c>
      <c r="AZ104" s="135">
        <f t="shared" si="53"/>
        <v>0.23477954351287064</v>
      </c>
      <c r="BA104" s="135">
        <f t="shared" si="54"/>
        <v>0.70981571175960378</v>
      </c>
      <c r="BB104" s="135">
        <f t="shared" si="55"/>
        <v>0.99991570103172012</v>
      </c>
      <c r="BC104" s="135">
        <f t="shared" si="56"/>
        <v>-2.9753323726950565</v>
      </c>
      <c r="BD104" s="135">
        <f t="shared" si="57"/>
        <v>-12.001608473039045</v>
      </c>
      <c r="BE104" s="135">
        <f t="shared" si="61"/>
        <v>9.6494956483338203</v>
      </c>
      <c r="BF104" s="135">
        <f t="shared" si="61"/>
        <v>9.6495423360413177</v>
      </c>
      <c r="BG104" s="135">
        <f t="shared" si="61"/>
        <v>9.6493795737012125</v>
      </c>
      <c r="BH104" s="135">
        <f t="shared" si="59"/>
        <v>9.6499470208253051</v>
      </c>
      <c r="BI104" s="135">
        <f t="shared" si="59"/>
        <v>9.6479690176486486</v>
      </c>
      <c r="BJ104" s="135">
        <f t="shared" si="59"/>
        <v>9.6548678308333837</v>
      </c>
      <c r="BK104" s="135">
        <f t="shared" si="59"/>
        <v>9.6308523670484227</v>
      </c>
      <c r="BL104" s="135">
        <f t="shared" si="58"/>
        <v>9.7150752619077103</v>
      </c>
    </row>
    <row r="105" spans="1:64" s="135" customFormat="1" ht="12.95" customHeight="1" x14ac:dyDescent="0.2">
      <c r="A105" s="182" t="s">
        <v>491</v>
      </c>
      <c r="B105" s="183" t="s">
        <v>159</v>
      </c>
      <c r="C105" s="182">
        <v>17160.366999999998</v>
      </c>
      <c r="D105" s="182" t="s">
        <v>264</v>
      </c>
      <c r="E105" s="135">
        <f t="shared" si="63"/>
        <v>-5402.7390637796107</v>
      </c>
      <c r="F105" s="184">
        <f t="shared" si="64"/>
        <v>-5403</v>
      </c>
      <c r="G105" s="125">
        <f t="shared" si="76"/>
        <v>1.1932963299950643</v>
      </c>
      <c r="H105" s="135">
        <f t="shared" si="77"/>
        <v>1.1932963299950643</v>
      </c>
      <c r="Q105" s="186">
        <f t="shared" si="74"/>
        <v>2141.8669999999984</v>
      </c>
      <c r="R105" s="186"/>
      <c r="S105" s="124">
        <f t="shared" si="78"/>
        <v>0.2</v>
      </c>
      <c r="T105" s="186"/>
      <c r="Z105" s="135">
        <f t="shared" si="65"/>
        <v>-5403</v>
      </c>
      <c r="AA105" s="135">
        <f t="shared" si="66"/>
        <v>1.1746599388802936</v>
      </c>
      <c r="AB105" s="135">
        <f t="shared" si="79"/>
        <v>0.98649760086835303</v>
      </c>
      <c r="AC105" s="135">
        <f t="shared" si="80"/>
        <v>1.1932963299950643</v>
      </c>
      <c r="AD105" s="135">
        <f t="shared" si="81"/>
        <v>1.8636391114770667E-2</v>
      </c>
      <c r="AE105" s="135">
        <f t="shared" si="82"/>
        <v>6.9463014756540617E-5</v>
      </c>
      <c r="AF105" s="135">
        <f t="shared" si="83"/>
        <v>1.1932963299950643</v>
      </c>
      <c r="AG105" s="124"/>
      <c r="AH105" s="135">
        <f t="shared" si="67"/>
        <v>0.20679872912671127</v>
      </c>
      <c r="AI105" s="135">
        <f t="shared" si="68"/>
        <v>0.73958226356601364</v>
      </c>
      <c r="AJ105" s="135">
        <f t="shared" si="69"/>
        <v>0.94574194877129847</v>
      </c>
      <c r="AK105" s="135">
        <f t="shared" si="70"/>
        <v>-0.1369700296513541</v>
      </c>
      <c r="AL105" s="135">
        <f t="shared" si="71"/>
        <v>-2.6573912204704335</v>
      </c>
      <c r="AM105" s="135">
        <f t="shared" si="72"/>
        <v>-4.0494950042006552</v>
      </c>
      <c r="AN105" s="135">
        <f t="shared" si="84"/>
        <v>3.787030555032231</v>
      </c>
      <c r="AO105" s="135">
        <f t="shared" si="84"/>
        <v>3.7870651692471675</v>
      </c>
      <c r="AP105" s="135">
        <f t="shared" si="84"/>
        <v>3.7869179110001818</v>
      </c>
      <c r="AQ105" s="135">
        <f t="shared" si="84"/>
        <v>3.787544500576268</v>
      </c>
      <c r="AR105" s="135">
        <f t="shared" si="84"/>
        <v>3.7848803800634911</v>
      </c>
      <c r="AS105" s="135">
        <f t="shared" si="84"/>
        <v>3.7962449626192458</v>
      </c>
      <c r="AT105" s="135">
        <f t="shared" si="84"/>
        <v>3.7484152043640582</v>
      </c>
      <c r="AU105" s="135">
        <f t="shared" si="73"/>
        <v>3.9640392963924325</v>
      </c>
      <c r="AW105" s="135">
        <v>2300</v>
      </c>
      <c r="AX105" s="135">
        <f t="shared" si="51"/>
        <v>-0.1970529158960232</v>
      </c>
      <c r="AY105" s="135">
        <f t="shared" si="52"/>
        <v>-0.43034414130722493</v>
      </c>
      <c r="AZ105" s="135">
        <f t="shared" si="53"/>
        <v>0.23329122541120173</v>
      </c>
      <c r="BA105" s="135">
        <f t="shared" si="54"/>
        <v>0.71222606716844128</v>
      </c>
      <c r="BB105" s="135">
        <f t="shared" si="55"/>
        <v>0.99838831420970453</v>
      </c>
      <c r="BC105" s="135">
        <f t="shared" si="56"/>
        <v>-2.9315346184903204</v>
      </c>
      <c r="BD105" s="135">
        <f t="shared" si="57"/>
        <v>-9.4861428277463453</v>
      </c>
      <c r="BE105" s="135">
        <f t="shared" si="61"/>
        <v>9.7083710400255576</v>
      </c>
      <c r="BF105" s="135">
        <f t="shared" si="61"/>
        <v>9.7084241263851556</v>
      </c>
      <c r="BG105" s="135">
        <f t="shared" si="61"/>
        <v>9.7082362047244004</v>
      </c>
      <c r="BH105" s="135">
        <f t="shared" si="59"/>
        <v>9.708901479359886</v>
      </c>
      <c r="BI105" s="135">
        <f t="shared" si="59"/>
        <v>9.7065468727545472</v>
      </c>
      <c r="BJ105" s="135">
        <f t="shared" si="59"/>
        <v>9.7148878506241534</v>
      </c>
      <c r="BK105" s="135">
        <f t="shared" si="59"/>
        <v>9.6854295200512759</v>
      </c>
      <c r="BL105" s="135">
        <f t="shared" si="58"/>
        <v>9.7907169292168668</v>
      </c>
    </row>
    <row r="106" spans="1:64" s="135" customFormat="1" ht="12.95" customHeight="1" x14ac:dyDescent="0.2">
      <c r="A106" s="182" t="s">
        <v>491</v>
      </c>
      <c r="B106" s="183" t="s">
        <v>159</v>
      </c>
      <c r="C106" s="182">
        <v>17233.526000000002</v>
      </c>
      <c r="D106" s="182" t="s">
        <v>264</v>
      </c>
      <c r="E106" s="135">
        <f t="shared" si="63"/>
        <v>-5386.7415010053146</v>
      </c>
      <c r="F106" s="184">
        <f t="shared" si="64"/>
        <v>-5387</v>
      </c>
      <c r="G106" s="125">
        <f t="shared" si="76"/>
        <v>1.1821505699990666</v>
      </c>
      <c r="H106" s="135">
        <f t="shared" si="77"/>
        <v>1.1821505699990666</v>
      </c>
      <c r="Q106" s="186">
        <f t="shared" si="74"/>
        <v>2215.0260000000017</v>
      </c>
      <c r="R106" s="186"/>
      <c r="S106" s="124">
        <f t="shared" si="78"/>
        <v>0.2</v>
      </c>
      <c r="T106" s="186"/>
      <c r="Z106" s="135">
        <f t="shared" si="65"/>
        <v>-5387</v>
      </c>
      <c r="AA106" s="135">
        <f t="shared" si="66"/>
        <v>1.1700018323838473</v>
      </c>
      <c r="AB106" s="135">
        <f t="shared" si="79"/>
        <v>0.97646662555976893</v>
      </c>
      <c r="AC106" s="135">
        <f t="shared" si="80"/>
        <v>1.1821505699990666</v>
      </c>
      <c r="AD106" s="135">
        <f t="shared" si="81"/>
        <v>1.2148737615219396E-2</v>
      </c>
      <c r="AE106" s="135">
        <f t="shared" si="82"/>
        <v>2.9518365128689332E-5</v>
      </c>
      <c r="AF106" s="135">
        <f t="shared" si="83"/>
        <v>1.1821505699990666</v>
      </c>
      <c r="AG106" s="124"/>
      <c r="AH106" s="135">
        <f t="shared" si="67"/>
        <v>0.20568394443929772</v>
      </c>
      <c r="AI106" s="135">
        <f t="shared" si="68"/>
        <v>0.7406299177488902</v>
      </c>
      <c r="AJ106" s="135">
        <f t="shared" si="69"/>
        <v>0.94324725852243174</v>
      </c>
      <c r="AK106" s="135">
        <f t="shared" si="70"/>
        <v>-0.13894368249455072</v>
      </c>
      <c r="AL106" s="135">
        <f t="shared" si="71"/>
        <v>-2.6497971857997542</v>
      </c>
      <c r="AM106" s="135">
        <f t="shared" si="72"/>
        <v>-3.9844330211789947</v>
      </c>
      <c r="AN106" s="135">
        <f t="shared" si="84"/>
        <v>3.796837078957024</v>
      </c>
      <c r="AO106" s="135">
        <f t="shared" si="84"/>
        <v>3.7968704837227465</v>
      </c>
      <c r="AP106" s="135">
        <f t="shared" si="84"/>
        <v>3.7967273066204097</v>
      </c>
      <c r="AQ106" s="135">
        <f t="shared" si="84"/>
        <v>3.7973410930216058</v>
      </c>
      <c r="AR106" s="135">
        <f t="shared" si="84"/>
        <v>3.7947118849749546</v>
      </c>
      <c r="AS106" s="135">
        <f t="shared" si="84"/>
        <v>3.8060120794969321</v>
      </c>
      <c r="AT106" s="135">
        <f t="shared" si="84"/>
        <v>3.7581106350122946</v>
      </c>
      <c r="AU106" s="135">
        <f t="shared" si="73"/>
        <v>3.9761419631618975</v>
      </c>
      <c r="AW106" s="135">
        <v>2400</v>
      </c>
      <c r="AX106" s="135">
        <f t="shared" si="51"/>
        <v>-0.21345678200286333</v>
      </c>
      <c r="AY106" s="135">
        <f t="shared" si="52"/>
        <v>-0.44444098215791078</v>
      </c>
      <c r="AZ106" s="135">
        <f t="shared" si="53"/>
        <v>0.23098420015504745</v>
      </c>
      <c r="BA106" s="135">
        <f t="shared" si="54"/>
        <v>0.71521302204638804</v>
      </c>
      <c r="BB106" s="135">
        <f t="shared" si="55"/>
        <v>0.99491252952305131</v>
      </c>
      <c r="BC106" s="135">
        <f t="shared" si="56"/>
        <v>-2.8874032645549685</v>
      </c>
      <c r="BD106" s="135">
        <f t="shared" si="57"/>
        <v>-7.8257384605830644</v>
      </c>
      <c r="BE106" s="135">
        <f t="shared" si="61"/>
        <v>9.7674706023268065</v>
      </c>
      <c r="BF106" s="135">
        <f t="shared" si="61"/>
        <v>9.7675269095507478</v>
      </c>
      <c r="BG106" s="135">
        <f t="shared" si="61"/>
        <v>9.7673237348628508</v>
      </c>
      <c r="BH106" s="135">
        <f t="shared" si="59"/>
        <v>9.7680569242460553</v>
      </c>
      <c r="BI106" s="135">
        <f t="shared" si="59"/>
        <v>9.7654119900844201</v>
      </c>
      <c r="BJ106" s="135">
        <f t="shared" si="59"/>
        <v>9.7749652581649986</v>
      </c>
      <c r="BK106" s="135">
        <f t="shared" si="59"/>
        <v>9.7406088048229993</v>
      </c>
      <c r="BL106" s="135">
        <f t="shared" si="58"/>
        <v>9.866358596526025</v>
      </c>
    </row>
    <row r="107" spans="1:64" s="135" customFormat="1" ht="12.95" customHeight="1" x14ac:dyDescent="0.2">
      <c r="A107" s="182" t="s">
        <v>281</v>
      </c>
      <c r="B107" s="183" t="s">
        <v>159</v>
      </c>
      <c r="C107" s="182">
        <v>17434.731</v>
      </c>
      <c r="D107" s="182" t="s">
        <v>264</v>
      </c>
      <c r="E107" s="135">
        <f t="shared" si="63"/>
        <v>-5342.7443220115847</v>
      </c>
      <c r="F107" s="184">
        <f t="shared" si="64"/>
        <v>-5343</v>
      </c>
      <c r="G107" s="125">
        <f t="shared" si="76"/>
        <v>1.1692497299954994</v>
      </c>
      <c r="H107" s="135">
        <f t="shared" si="77"/>
        <v>1.1692497299954994</v>
      </c>
      <c r="Q107" s="186">
        <f t="shared" si="74"/>
        <v>2416.2309999999998</v>
      </c>
      <c r="R107" s="186"/>
      <c r="S107" s="124">
        <f t="shared" si="78"/>
        <v>0.2</v>
      </c>
      <c r="T107" s="186"/>
      <c r="Z107" s="135">
        <f t="shared" si="65"/>
        <v>-5343</v>
      </c>
      <c r="AA107" s="135">
        <f t="shared" si="66"/>
        <v>1.1570953336869474</v>
      </c>
      <c r="AB107" s="135">
        <f t="shared" si="79"/>
        <v>0.96674186725760458</v>
      </c>
      <c r="AC107" s="135">
        <f t="shared" si="80"/>
        <v>1.1692497299954994</v>
      </c>
      <c r="AD107" s="135">
        <f t="shared" si="81"/>
        <v>1.2154396308551974E-2</v>
      </c>
      <c r="AE107" s="135">
        <f t="shared" si="82"/>
        <v>2.9545869925068371E-5</v>
      </c>
      <c r="AF107" s="135">
        <f t="shared" si="83"/>
        <v>1.1692497299954994</v>
      </c>
      <c r="AG107" s="124"/>
      <c r="AH107" s="135">
        <f t="shared" si="67"/>
        <v>0.20250786273789476</v>
      </c>
      <c r="AI107" s="135">
        <f t="shared" si="68"/>
        <v>0.74360423121932762</v>
      </c>
      <c r="AJ107" s="135">
        <f t="shared" si="69"/>
        <v>0.93606704206922087</v>
      </c>
      <c r="AK107" s="135">
        <f t="shared" si="70"/>
        <v>-0.1443585682370879</v>
      </c>
      <c r="AL107" s="135">
        <f t="shared" si="71"/>
        <v>-2.6288004998191097</v>
      </c>
      <c r="AM107" s="135">
        <f t="shared" si="72"/>
        <v>-3.8143734027669116</v>
      </c>
      <c r="AN107" s="135">
        <f t="shared" si="84"/>
        <v>3.823877916856592</v>
      </c>
      <c r="AO107" s="135">
        <f t="shared" si="84"/>
        <v>3.823908003587575</v>
      </c>
      <c r="AP107" s="135">
        <f t="shared" si="84"/>
        <v>3.8237762623992997</v>
      </c>
      <c r="AQ107" s="135">
        <f t="shared" si="84"/>
        <v>3.8243532237394522</v>
      </c>
      <c r="AR107" s="135">
        <f t="shared" si="84"/>
        <v>3.8218284147355814</v>
      </c>
      <c r="AS107" s="135">
        <f t="shared" si="84"/>
        <v>3.8329157518014223</v>
      </c>
      <c r="AT107" s="135">
        <f t="shared" si="84"/>
        <v>3.7849387812898838</v>
      </c>
      <c r="AU107" s="135">
        <f t="shared" si="73"/>
        <v>4.0094242967779268</v>
      </c>
      <c r="AW107" s="135">
        <v>2500</v>
      </c>
      <c r="AX107" s="135">
        <f t="shared" si="51"/>
        <v>-0.23057946421195027</v>
      </c>
      <c r="AY107" s="135">
        <f t="shared" si="52"/>
        <v>-0.45843389892266023</v>
      </c>
      <c r="AZ107" s="135">
        <f t="shared" si="53"/>
        <v>0.22785443471070996</v>
      </c>
      <c r="BA107" s="135">
        <f t="shared" si="54"/>
        <v>0.71878977393256582</v>
      </c>
      <c r="BB107" s="135">
        <f t="shared" si="55"/>
        <v>0.98944044734061332</v>
      </c>
      <c r="BC107" s="135">
        <f t="shared" si="56"/>
        <v>-2.8428646673096782</v>
      </c>
      <c r="BD107" s="135">
        <f t="shared" si="57"/>
        <v>-6.6451917963888727</v>
      </c>
      <c r="BE107" s="135">
        <f t="shared" si="61"/>
        <v>9.8268425731605813</v>
      </c>
      <c r="BF107" s="135">
        <f t="shared" si="61"/>
        <v>9.8268989840345249</v>
      </c>
      <c r="BG107" s="135">
        <f t="shared" si="61"/>
        <v>9.826690658949838</v>
      </c>
      <c r="BH107" s="135">
        <f t="shared" si="59"/>
        <v>9.8274600943096555</v>
      </c>
      <c r="BI107" s="135">
        <f t="shared" si="59"/>
        <v>9.8246194833773579</v>
      </c>
      <c r="BJ107" s="135">
        <f t="shared" si="59"/>
        <v>9.8351236848473746</v>
      </c>
      <c r="BK107" s="135">
        <f t="shared" si="59"/>
        <v>9.7965072443836281</v>
      </c>
      <c r="BL107" s="135">
        <f t="shared" si="58"/>
        <v>9.9420002638351832</v>
      </c>
    </row>
    <row r="108" spans="1:64" s="135" customFormat="1" ht="12.95" customHeight="1" x14ac:dyDescent="0.2">
      <c r="A108" s="182" t="s">
        <v>491</v>
      </c>
      <c r="B108" s="183" t="s">
        <v>159</v>
      </c>
      <c r="C108" s="182">
        <v>17814.267</v>
      </c>
      <c r="D108" s="182" t="s">
        <v>264</v>
      </c>
      <c r="E108" s="135">
        <f t="shared" si="63"/>
        <v>-5259.7517854117787</v>
      </c>
      <c r="F108" s="135">
        <f>ROUND(2*E108,0)/2</f>
        <v>-5260</v>
      </c>
      <c r="G108" s="125">
        <f t="shared" si="76"/>
        <v>1.1351185999956215</v>
      </c>
      <c r="H108" s="135">
        <f t="shared" si="77"/>
        <v>1.1351185999956215</v>
      </c>
      <c r="Q108" s="186">
        <f t="shared" si="74"/>
        <v>2795.7669999999998</v>
      </c>
      <c r="R108" s="186"/>
      <c r="S108" s="124">
        <f t="shared" si="78"/>
        <v>0.2</v>
      </c>
      <c r="T108" s="186"/>
      <c r="Z108" s="135">
        <f t="shared" si="65"/>
        <v>-5260</v>
      </c>
      <c r="AA108" s="135">
        <f t="shared" si="66"/>
        <v>1.1323627252134187</v>
      </c>
      <c r="AB108" s="135">
        <f t="shared" si="79"/>
        <v>0.93904301413378821</v>
      </c>
      <c r="AC108" s="135">
        <f t="shared" si="80"/>
        <v>1.1351185999956215</v>
      </c>
      <c r="AD108" s="135">
        <f t="shared" si="81"/>
        <v>2.7558747822027385E-3</v>
      </c>
      <c r="AE108" s="135">
        <f t="shared" si="82"/>
        <v>1.5189691630361984E-6</v>
      </c>
      <c r="AF108" s="135">
        <f t="shared" si="83"/>
        <v>1.1351185999956215</v>
      </c>
      <c r="AG108" s="124"/>
      <c r="AH108" s="135">
        <f t="shared" si="67"/>
        <v>0.19607558586183324</v>
      </c>
      <c r="AI108" s="135">
        <f t="shared" si="68"/>
        <v>0.74959512228891012</v>
      </c>
      <c r="AJ108" s="135">
        <f t="shared" si="69"/>
        <v>0.921216445777154</v>
      </c>
      <c r="AK108" s="135">
        <f t="shared" si="70"/>
        <v>-0.15451726017046793</v>
      </c>
      <c r="AL108" s="135">
        <f t="shared" si="71"/>
        <v>-2.5887163690221544</v>
      </c>
      <c r="AM108" s="135">
        <f t="shared" si="72"/>
        <v>-3.524826880017208</v>
      </c>
      <c r="AN108" s="135">
        <f t="shared" si="84"/>
        <v>3.8751926923463511</v>
      </c>
      <c r="AO108" s="135">
        <f t="shared" si="84"/>
        <v>3.8752167021173927</v>
      </c>
      <c r="AP108" s="135">
        <f t="shared" si="84"/>
        <v>3.8751068475780173</v>
      </c>
      <c r="AQ108" s="135">
        <f t="shared" si="84"/>
        <v>3.8756095661279431</v>
      </c>
      <c r="AR108" s="135">
        <f t="shared" si="84"/>
        <v>3.873310875318789</v>
      </c>
      <c r="AS108" s="135">
        <f t="shared" si="84"/>
        <v>3.883861000256124</v>
      </c>
      <c r="AT108" s="135">
        <f t="shared" si="84"/>
        <v>3.8362288522049872</v>
      </c>
      <c r="AU108" s="135">
        <f t="shared" si="73"/>
        <v>4.0722068806445284</v>
      </c>
      <c r="AW108" s="135">
        <v>2600</v>
      </c>
      <c r="AX108" s="135">
        <f t="shared" si="51"/>
        <v>-0.24842465853966353</v>
      </c>
      <c r="AY108" s="135">
        <f t="shared" si="52"/>
        <v>-0.47232289160147339</v>
      </c>
      <c r="AZ108" s="135">
        <f t="shared" si="53"/>
        <v>0.22389823306180986</v>
      </c>
      <c r="BA108" s="135">
        <f t="shared" si="54"/>
        <v>0.72297219519837996</v>
      </c>
      <c r="BB108" s="135">
        <f t="shared" si="55"/>
        <v>0.98191449829470812</v>
      </c>
      <c r="BC108" s="135">
        <f t="shared" si="56"/>
        <v>-2.797842423480795</v>
      </c>
      <c r="BD108" s="135">
        <f t="shared" si="57"/>
        <v>-5.7607730695525419</v>
      </c>
      <c r="BE108" s="135">
        <f t="shared" si="61"/>
        <v>9.8865363262575716</v>
      </c>
      <c r="BF108" s="135">
        <f t="shared" si="61"/>
        <v>9.8865900473253028</v>
      </c>
      <c r="BG108" s="135">
        <f t="shared" si="61"/>
        <v>9.8863861198702736</v>
      </c>
      <c r="BH108" s="135">
        <f t="shared" si="59"/>
        <v>9.8871603470525304</v>
      </c>
      <c r="BI108" s="135">
        <f t="shared" si="59"/>
        <v>9.8842225103557073</v>
      </c>
      <c r="BJ108" s="135">
        <f t="shared" si="59"/>
        <v>9.8953932352348719</v>
      </c>
      <c r="BK108" s="135">
        <f t="shared" si="59"/>
        <v>9.8532377489542551</v>
      </c>
      <c r="BL108" s="135">
        <f t="shared" si="58"/>
        <v>10.01764193114434</v>
      </c>
    </row>
    <row r="109" spans="1:64" s="135" customFormat="1" ht="12.95" customHeight="1" x14ac:dyDescent="0.2">
      <c r="A109" s="182" t="s">
        <v>491</v>
      </c>
      <c r="B109" s="183" t="s">
        <v>159</v>
      </c>
      <c r="C109" s="182">
        <v>17823.425999999999</v>
      </c>
      <c r="D109" s="182" t="s">
        <v>264</v>
      </c>
      <c r="E109" s="135">
        <f t="shared" si="63"/>
        <v>-5257.7490013735905</v>
      </c>
      <c r="F109" s="184">
        <f>ROUND(2*E109,0)/2-0.5</f>
        <v>-5258</v>
      </c>
      <c r="G109" s="125">
        <f t="shared" si="76"/>
        <v>1.1478503799953614</v>
      </c>
      <c r="H109" s="135">
        <f t="shared" si="77"/>
        <v>1.1478503799953614</v>
      </c>
      <c r="Q109" s="186">
        <f t="shared" si="74"/>
        <v>2804.9259999999995</v>
      </c>
      <c r="R109" s="186"/>
      <c r="S109" s="124">
        <f t="shared" si="78"/>
        <v>0.2</v>
      </c>
      <c r="T109" s="186"/>
      <c r="Z109" s="135">
        <f t="shared" si="65"/>
        <v>-5258</v>
      </c>
      <c r="AA109" s="135">
        <f t="shared" si="66"/>
        <v>1.1317605288121277</v>
      </c>
      <c r="AB109" s="135">
        <f t="shared" si="79"/>
        <v>0.95193690204382742</v>
      </c>
      <c r="AC109" s="135">
        <f t="shared" si="80"/>
        <v>1.1478503799953614</v>
      </c>
      <c r="AD109" s="135">
        <f t="shared" si="81"/>
        <v>1.6089851183233694E-2</v>
      </c>
      <c r="AE109" s="135">
        <f t="shared" si="82"/>
        <v>5.1776662219721347E-5</v>
      </c>
      <c r="AF109" s="135">
        <f t="shared" si="83"/>
        <v>1.1478503799953614</v>
      </c>
      <c r="AG109" s="124"/>
      <c r="AH109" s="135">
        <f t="shared" si="67"/>
        <v>0.19591347795153399</v>
      </c>
      <c r="AI109" s="135">
        <f t="shared" si="68"/>
        <v>0.74974573264488487</v>
      </c>
      <c r="AJ109" s="135">
        <f t="shared" si="69"/>
        <v>0.92083709440352068</v>
      </c>
      <c r="AK109" s="135">
        <f t="shared" si="70"/>
        <v>-0.15476106791647745</v>
      </c>
      <c r="AL109" s="135">
        <f t="shared" si="71"/>
        <v>-2.5877424220598759</v>
      </c>
      <c r="AM109" s="135">
        <f t="shared" si="72"/>
        <v>-3.5183007525727357</v>
      </c>
      <c r="AN109" s="135">
        <f t="shared" si="84"/>
        <v>3.8764343464560027</v>
      </c>
      <c r="AO109" s="135">
        <f t="shared" si="84"/>
        <v>3.87645821471807</v>
      </c>
      <c r="AP109" s="135">
        <f t="shared" si="84"/>
        <v>3.8763488851841323</v>
      </c>
      <c r="AQ109" s="135">
        <f t="shared" si="84"/>
        <v>3.8768497621316755</v>
      </c>
      <c r="AR109" s="135">
        <f t="shared" si="84"/>
        <v>3.8745569247974387</v>
      </c>
      <c r="AS109" s="135">
        <f t="shared" si="84"/>
        <v>3.8850920348372435</v>
      </c>
      <c r="AT109" s="135">
        <f t="shared" si="84"/>
        <v>3.8374760558877821</v>
      </c>
      <c r="AU109" s="135">
        <f t="shared" si="73"/>
        <v>4.0737197139907115</v>
      </c>
      <c r="AW109" s="135">
        <v>2700</v>
      </c>
      <c r="AX109" s="135">
        <f t="shared" si="51"/>
        <v>-0.2669956559104022</v>
      </c>
      <c r="AY109" s="135">
        <f t="shared" si="52"/>
        <v>-0.48610796019435015</v>
      </c>
      <c r="AZ109" s="135">
        <f t="shared" si="53"/>
        <v>0.21911230428394793</v>
      </c>
      <c r="BA109" s="135">
        <f t="shared" si="54"/>
        <v>0.72777893706200292</v>
      </c>
      <c r="BB109" s="135">
        <f t="shared" si="55"/>
        <v>0.97226693538598241</v>
      </c>
      <c r="BC109" s="135">
        <f t="shared" si="56"/>
        <v>-2.7522567937396385</v>
      </c>
      <c r="BD109" s="135">
        <f t="shared" si="57"/>
        <v>-5.0718991274114495</v>
      </c>
      <c r="BE109" s="135">
        <f t="shared" si="61"/>
        <v>9.946602614436971</v>
      </c>
      <c r="BF109" s="135">
        <f t="shared" si="61"/>
        <v>9.9466513889537431</v>
      </c>
      <c r="BG109" s="135">
        <f t="shared" si="61"/>
        <v>9.9464601825310872</v>
      </c>
      <c r="BH109" s="135">
        <f t="shared" si="59"/>
        <v>9.9472098725555345</v>
      </c>
      <c r="BI109" s="135">
        <f t="shared" si="59"/>
        <v>9.9442723029847269</v>
      </c>
      <c r="BJ109" s="135">
        <f t="shared" si="59"/>
        <v>9.955811458274928</v>
      </c>
      <c r="BK109" s="135">
        <f t="shared" si="59"/>
        <v>9.9109084702309076</v>
      </c>
      <c r="BL109" s="135">
        <f t="shared" si="58"/>
        <v>10.0932835984535</v>
      </c>
    </row>
    <row r="110" spans="1:64" s="135" customFormat="1" ht="12.95" customHeight="1" x14ac:dyDescent="0.2">
      <c r="A110" s="182" t="s">
        <v>491</v>
      </c>
      <c r="B110" s="183" t="s">
        <v>159</v>
      </c>
      <c r="C110" s="182">
        <v>17832.580000000002</v>
      </c>
      <c r="D110" s="182" t="s">
        <v>264</v>
      </c>
      <c r="E110" s="135">
        <f t="shared" si="63"/>
        <v>-5255.7473106774914</v>
      </c>
      <c r="F110" s="184">
        <f>ROUND(2*E110,0)/2-0.5</f>
        <v>-5256</v>
      </c>
      <c r="G110" s="125">
        <f t="shared" si="76"/>
        <v>1.1555821599977207</v>
      </c>
      <c r="H110" s="135">
        <f t="shared" si="77"/>
        <v>1.1555821599977207</v>
      </c>
      <c r="Q110" s="186">
        <f t="shared" si="74"/>
        <v>2814.0800000000017</v>
      </c>
      <c r="R110" s="186"/>
      <c r="S110" s="124">
        <f t="shared" si="78"/>
        <v>0.2</v>
      </c>
      <c r="T110" s="186"/>
      <c r="Z110" s="135">
        <f t="shared" si="65"/>
        <v>-5256</v>
      </c>
      <c r="AA110" s="135">
        <f t="shared" si="66"/>
        <v>1.131158039261815</v>
      </c>
      <c r="AB110" s="135">
        <f t="shared" si="79"/>
        <v>0.95983112467514231</v>
      </c>
      <c r="AC110" s="135">
        <f t="shared" si="80"/>
        <v>1.1555821599977207</v>
      </c>
      <c r="AD110" s="135">
        <f t="shared" si="81"/>
        <v>2.4424120735905719E-2</v>
      </c>
      <c r="AE110" s="135">
        <f t="shared" si="82"/>
        <v>1.1930753474441996E-4</v>
      </c>
      <c r="AF110" s="135">
        <f t="shared" si="83"/>
        <v>1.1555821599977207</v>
      </c>
      <c r="AG110" s="124"/>
      <c r="AH110" s="135">
        <f t="shared" si="67"/>
        <v>0.19575103532257843</v>
      </c>
      <c r="AI110" s="135">
        <f t="shared" si="68"/>
        <v>0.7498966410979937</v>
      </c>
      <c r="AJ110" s="135">
        <f t="shared" si="69"/>
        <v>0.92045671646182414</v>
      </c>
      <c r="AK110" s="135">
        <f t="shared" si="70"/>
        <v>-0.15500482682170968</v>
      </c>
      <c r="AL110" s="135">
        <f t="shared" si="71"/>
        <v>-2.5867680834142495</v>
      </c>
      <c r="AM110" s="135">
        <f t="shared" si="72"/>
        <v>-3.5117943384596209</v>
      </c>
      <c r="AN110" s="135">
        <f t="shared" si="84"/>
        <v>3.8776762501623896</v>
      </c>
      <c r="AO110" s="135">
        <f t="shared" si="84"/>
        <v>3.8776999772040397</v>
      </c>
      <c r="AP110" s="135">
        <f t="shared" si="84"/>
        <v>3.877591172338446</v>
      </c>
      <c r="AQ110" s="135">
        <f t="shared" si="84"/>
        <v>3.8780902059775926</v>
      </c>
      <c r="AR110" s="135">
        <f t="shared" si="84"/>
        <v>3.8758032390059052</v>
      </c>
      <c r="AS110" s="135">
        <f t="shared" si="84"/>
        <v>3.8863232408585819</v>
      </c>
      <c r="AT110" s="135">
        <f t="shared" si="84"/>
        <v>3.8387238002530029</v>
      </c>
      <c r="AU110" s="135">
        <f t="shared" si="73"/>
        <v>4.0752325473368947</v>
      </c>
      <c r="AW110" s="135">
        <v>2800</v>
      </c>
      <c r="AX110" s="135">
        <f t="shared" si="51"/>
        <v>-0.28629525646240472</v>
      </c>
      <c r="AY110" s="135">
        <f t="shared" si="52"/>
        <v>-0.49978910470129057</v>
      </c>
      <c r="AZ110" s="135">
        <f t="shared" si="53"/>
        <v>0.21349384823888587</v>
      </c>
      <c r="BA110" s="135">
        <f t="shared" si="54"/>
        <v>0.7332315482137326</v>
      </c>
      <c r="BB110" s="135">
        <f t="shared" si="55"/>
        <v>0.9604192539330545</v>
      </c>
      <c r="BC110" s="135">
        <f t="shared" si="56"/>
        <v>-2.7060240808684668</v>
      </c>
      <c r="BD110" s="135">
        <f t="shared" si="57"/>
        <v>-4.5188741569923776</v>
      </c>
      <c r="BE110" s="135">
        <f t="shared" si="61"/>
        <v>10.007093827351571</v>
      </c>
      <c r="BF110" s="135">
        <f t="shared" si="61"/>
        <v>10.007136076376451</v>
      </c>
      <c r="BG110" s="135">
        <f t="shared" si="61"/>
        <v>10.006964161282342</v>
      </c>
      <c r="BH110" s="135">
        <f t="shared" si="59"/>
        <v>10.007663820907043</v>
      </c>
      <c r="BI110" s="135">
        <f t="shared" si="59"/>
        <v>10.004818356607935</v>
      </c>
      <c r="BJ110" s="135">
        <f t="shared" si="59"/>
        <v>10.01642423582431</v>
      </c>
      <c r="BK110" s="135">
        <f t="shared" si="59"/>
        <v>9.9696221828720955</v>
      </c>
      <c r="BL110" s="135">
        <f t="shared" si="58"/>
        <v>10.168925265762656</v>
      </c>
    </row>
    <row r="111" spans="1:64" s="135" customFormat="1" ht="12.95" customHeight="1" x14ac:dyDescent="0.2">
      <c r="A111" s="182" t="s">
        <v>276</v>
      </c>
      <c r="B111" s="183" t="s">
        <v>159</v>
      </c>
      <c r="C111" s="182">
        <v>18422.466</v>
      </c>
      <c r="D111" s="182" t="s">
        <v>264</v>
      </c>
      <c r="E111" s="135">
        <f t="shared" si="63"/>
        <v>-5126.7578724036157</v>
      </c>
      <c r="F111" s="135">
        <f t="shared" ref="F111:F174" si="85">ROUND(2*E111,0)/2</f>
        <v>-5127</v>
      </c>
      <c r="G111" s="125">
        <f t="shared" si="76"/>
        <v>1.1072819699984393</v>
      </c>
      <c r="H111" s="135">
        <f t="shared" si="77"/>
        <v>1.1072819699984393</v>
      </c>
      <c r="Q111" s="186">
        <f t="shared" si="74"/>
        <v>3403.9660000000003</v>
      </c>
      <c r="R111" s="186"/>
      <c r="S111" s="124">
        <f t="shared" si="78"/>
        <v>0.2</v>
      </c>
      <c r="T111" s="186"/>
      <c r="Z111" s="135">
        <f t="shared" si="65"/>
        <v>-5127</v>
      </c>
      <c r="AA111" s="135">
        <f t="shared" si="66"/>
        <v>1.0916785466791852</v>
      </c>
      <c r="AB111" s="135">
        <f t="shared" si="79"/>
        <v>0.92271521148735869</v>
      </c>
      <c r="AC111" s="135">
        <f t="shared" si="80"/>
        <v>1.1072819699984393</v>
      </c>
      <c r="AD111" s="135">
        <f t="shared" si="81"/>
        <v>1.5603423319254128E-2</v>
      </c>
      <c r="AE111" s="135">
        <f t="shared" si="82"/>
        <v>4.8693363855968707E-5</v>
      </c>
      <c r="AF111" s="135">
        <f t="shared" si="83"/>
        <v>1.1072819699984393</v>
      </c>
      <c r="AG111" s="124"/>
      <c r="AH111" s="135">
        <f t="shared" si="67"/>
        <v>0.18456675851108062</v>
      </c>
      <c r="AI111" s="135">
        <f t="shared" si="68"/>
        <v>0.76027325712863325</v>
      </c>
      <c r="AJ111" s="135">
        <f t="shared" si="69"/>
        <v>0.89370404418823257</v>
      </c>
      <c r="AK111" s="135">
        <f t="shared" si="70"/>
        <v>-0.17061440509048342</v>
      </c>
      <c r="AL111" s="135">
        <f t="shared" si="71"/>
        <v>-2.5230549818806396</v>
      </c>
      <c r="AM111" s="135">
        <f t="shared" si="72"/>
        <v>-3.1296798002054418</v>
      </c>
      <c r="AN111" s="135">
        <f t="shared" ref="AN111:AT120" si="86">$AU111+$AB$7*SIN(AO111)</f>
        <v>3.9583297344527657</v>
      </c>
      <c r="AO111" s="135">
        <f t="shared" si="86"/>
        <v>3.9583451091900725</v>
      </c>
      <c r="AP111" s="135">
        <f t="shared" si="86"/>
        <v>3.9582687864462986</v>
      </c>
      <c r="AQ111" s="135">
        <f t="shared" si="86"/>
        <v>3.9586477262458186</v>
      </c>
      <c r="AR111" s="135">
        <f t="shared" si="86"/>
        <v>3.956767804942722</v>
      </c>
      <c r="AS111" s="135">
        <f t="shared" si="86"/>
        <v>3.9661314563880818</v>
      </c>
      <c r="AT111" s="135">
        <f t="shared" si="86"/>
        <v>3.9203729106755398</v>
      </c>
      <c r="AU111" s="135">
        <f t="shared" si="73"/>
        <v>4.1728102981657083</v>
      </c>
      <c r="AW111" s="135">
        <v>2900</v>
      </c>
      <c r="AX111" s="135">
        <f t="shared" si="51"/>
        <v>-0.30632566326245991</v>
      </c>
      <c r="AY111" s="135">
        <f t="shared" si="52"/>
        <v>-0.51336632512229463</v>
      </c>
      <c r="AZ111" s="135">
        <f t="shared" si="53"/>
        <v>0.20704066185983469</v>
      </c>
      <c r="BA111" s="135">
        <f t="shared" si="54"/>
        <v>0.73935460545293474</v>
      </c>
      <c r="BB111" s="135">
        <f t="shared" si="55"/>
        <v>0.94628154221639127</v>
      </c>
      <c r="BC111" s="135">
        <f t="shared" si="56"/>
        <v>-2.6590559574434591</v>
      </c>
      <c r="BD111" s="135">
        <f t="shared" si="57"/>
        <v>-4.0640258743779842</v>
      </c>
      <c r="BE111" s="135">
        <f t="shared" si="61"/>
        <v>10.068064261332076</v>
      </c>
      <c r="BF111" s="135">
        <f t="shared" si="61"/>
        <v>10.068099140870999</v>
      </c>
      <c r="BG111" s="135">
        <f t="shared" si="61"/>
        <v>10.067950993552703</v>
      </c>
      <c r="BH111" s="135">
        <f t="shared" si="59"/>
        <v>10.068580347858974</v>
      </c>
      <c r="BI111" s="135">
        <f t="shared" si="59"/>
        <v>10.06590879044114</v>
      </c>
      <c r="BJ111" s="135">
        <f t="shared" si="59"/>
        <v>10.077286564588446</v>
      </c>
      <c r="BK111" s="135">
        <f t="shared" si="59"/>
        <v>10.029475696737311</v>
      </c>
      <c r="BL111" s="135">
        <f t="shared" si="58"/>
        <v>10.244566933071814</v>
      </c>
    </row>
    <row r="112" spans="1:64" s="135" customFormat="1" ht="12.95" customHeight="1" x14ac:dyDescent="0.2">
      <c r="A112" s="182" t="s">
        <v>276</v>
      </c>
      <c r="B112" s="183" t="s">
        <v>159</v>
      </c>
      <c r="C112" s="182">
        <v>18431.611000000001</v>
      </c>
      <c r="D112" s="182" t="s">
        <v>264</v>
      </c>
      <c r="E112" s="135">
        <f t="shared" si="63"/>
        <v>-5124.7581497232768</v>
      </c>
      <c r="F112" s="135">
        <f t="shared" si="85"/>
        <v>-5125</v>
      </c>
      <c r="G112" s="125">
        <f t="shared" si="76"/>
        <v>1.1060137499989651</v>
      </c>
      <c r="H112" s="135">
        <f t="shared" si="77"/>
        <v>1.1060137499989651</v>
      </c>
      <c r="Q112" s="186">
        <f t="shared" si="74"/>
        <v>3413.1110000000008</v>
      </c>
      <c r="R112" s="186"/>
      <c r="S112" s="124">
        <f t="shared" si="78"/>
        <v>0.2</v>
      </c>
      <c r="T112" s="186"/>
      <c r="Z112" s="135">
        <f t="shared" si="65"/>
        <v>-5125</v>
      </c>
      <c r="AA112" s="135">
        <f t="shared" si="66"/>
        <v>1.0910568735409423</v>
      </c>
      <c r="AB112" s="135">
        <f t="shared" si="79"/>
        <v>0.92163134051582152</v>
      </c>
      <c r="AC112" s="135">
        <f t="shared" si="80"/>
        <v>1.1060137499989651</v>
      </c>
      <c r="AD112" s="135">
        <f t="shared" si="81"/>
        <v>1.4956876458022794E-2</v>
      </c>
      <c r="AE112" s="135">
        <f t="shared" si="82"/>
        <v>4.4741630676111294E-5</v>
      </c>
      <c r="AF112" s="135">
        <f t="shared" si="83"/>
        <v>1.1060137499989651</v>
      </c>
      <c r="AG112" s="124"/>
      <c r="AH112" s="135">
        <f t="shared" si="67"/>
        <v>0.18438240948314355</v>
      </c>
      <c r="AI112" s="135">
        <f t="shared" si="68"/>
        <v>0.76044431781992972</v>
      </c>
      <c r="AJ112" s="135">
        <f t="shared" si="69"/>
        <v>0.8932540814780896</v>
      </c>
      <c r="AK112" s="135">
        <f t="shared" si="70"/>
        <v>-0.17085450420558165</v>
      </c>
      <c r="AL112" s="135">
        <f t="shared" si="71"/>
        <v>-2.5220530711805438</v>
      </c>
      <c r="AM112" s="135">
        <f t="shared" si="72"/>
        <v>-3.1242805042011836</v>
      </c>
      <c r="AN112" s="135">
        <f t="shared" si="86"/>
        <v>3.9595890835871828</v>
      </c>
      <c r="AO112" s="135">
        <f t="shared" si="86"/>
        <v>3.95960434246224</v>
      </c>
      <c r="AP112" s="135">
        <f t="shared" si="86"/>
        <v>3.9595284931089871</v>
      </c>
      <c r="AQ112" s="135">
        <f t="shared" si="86"/>
        <v>3.9599055883762322</v>
      </c>
      <c r="AR112" s="135">
        <f t="shared" si="86"/>
        <v>3.9580323039764931</v>
      </c>
      <c r="AS112" s="135">
        <f t="shared" si="86"/>
        <v>3.9673754604957008</v>
      </c>
      <c r="AT112" s="135">
        <f t="shared" si="86"/>
        <v>3.9216573320450312</v>
      </c>
      <c r="AU112" s="135">
        <f t="shared" si="73"/>
        <v>4.1743231315118914</v>
      </c>
      <c r="AW112" s="135">
        <v>3000</v>
      </c>
      <c r="AX112" s="135">
        <f t="shared" si="51"/>
        <v>-0.32708835127583691</v>
      </c>
      <c r="AY112" s="135">
        <f t="shared" si="52"/>
        <v>-0.52683962145736241</v>
      </c>
      <c r="AZ112" s="135">
        <f t="shared" si="53"/>
        <v>0.19975127018152547</v>
      </c>
      <c r="BA112" s="135">
        <f t="shared" si="54"/>
        <v>0.74617585217263138</v>
      </c>
      <c r="BB112" s="135">
        <f t="shared" si="55"/>
        <v>0.92975176999845266</v>
      </c>
      <c r="BC112" s="135">
        <f t="shared" si="56"/>
        <v>-2.6112587379660304</v>
      </c>
      <c r="BD112" s="135">
        <f t="shared" si="57"/>
        <v>-3.6824028233535522</v>
      </c>
      <c r="BE112" s="135">
        <f t="shared" si="61"/>
        <v>10.129570398500201</v>
      </c>
      <c r="BF112" s="135">
        <f t="shared" si="61"/>
        <v>10.129597771688273</v>
      </c>
      <c r="BG112" s="135">
        <f t="shared" si="61"/>
        <v>10.129475648400042</v>
      </c>
      <c r="BH112" s="135">
        <f t="shared" si="59"/>
        <v>10.130020589674178</v>
      </c>
      <c r="BI112" s="135">
        <f t="shared" si="59"/>
        <v>10.127590886986347</v>
      </c>
      <c r="BJ112" s="135">
        <f t="shared" si="59"/>
        <v>10.138463203783058</v>
      </c>
      <c r="BK112" s="135">
        <f t="shared" si="59"/>
        <v>10.090559303237805</v>
      </c>
      <c r="BL112" s="135">
        <f t="shared" si="58"/>
        <v>10.320208600380973</v>
      </c>
    </row>
    <row r="113" spans="1:64" s="135" customFormat="1" ht="12.95" customHeight="1" x14ac:dyDescent="0.2">
      <c r="A113" s="182" t="s">
        <v>281</v>
      </c>
      <c r="B113" s="183" t="s">
        <v>159</v>
      </c>
      <c r="C113" s="182">
        <v>18486.489000000001</v>
      </c>
      <c r="D113" s="182" t="s">
        <v>264</v>
      </c>
      <c r="E113" s="135">
        <f t="shared" si="63"/>
        <v>-5112.7580642938992</v>
      </c>
      <c r="F113" s="135">
        <f t="shared" si="85"/>
        <v>-5113</v>
      </c>
      <c r="G113" s="125">
        <f t="shared" si="76"/>
        <v>1.1064044299964735</v>
      </c>
      <c r="H113" s="135">
        <f t="shared" si="77"/>
        <v>1.1064044299964735</v>
      </c>
      <c r="Q113" s="186">
        <f t="shared" si="74"/>
        <v>3467.9890000000014</v>
      </c>
      <c r="R113" s="186"/>
      <c r="S113" s="124">
        <f t="shared" si="78"/>
        <v>0.2</v>
      </c>
      <c r="T113" s="186"/>
      <c r="Z113" s="135">
        <f t="shared" si="65"/>
        <v>-5113</v>
      </c>
      <c r="AA113" s="135">
        <f t="shared" si="66"/>
        <v>1.0873206939914841</v>
      </c>
      <c r="AB113" s="135">
        <f t="shared" si="79"/>
        <v>0.9231351283632756</v>
      </c>
      <c r="AC113" s="135">
        <f t="shared" si="80"/>
        <v>1.1064044299964735</v>
      </c>
      <c r="AD113" s="135">
        <f t="shared" si="81"/>
        <v>1.908373600498936E-2</v>
      </c>
      <c r="AE113" s="135">
        <f t="shared" si="82"/>
        <v>7.2837795981625455E-5</v>
      </c>
      <c r="AF113" s="135">
        <f t="shared" si="83"/>
        <v>1.1064044299964735</v>
      </c>
      <c r="AG113" s="124"/>
      <c r="AH113" s="135">
        <f t="shared" si="67"/>
        <v>0.18326930163319782</v>
      </c>
      <c r="AI113" s="135">
        <f t="shared" si="68"/>
        <v>0.76147736394983134</v>
      </c>
      <c r="AJ113" s="135">
        <f t="shared" si="69"/>
        <v>0.8905311658032804</v>
      </c>
      <c r="AK113" s="135">
        <f t="shared" si="70"/>
        <v>-0.17229375660125568</v>
      </c>
      <c r="AL113" s="135">
        <f t="shared" si="71"/>
        <v>-2.516032099332226</v>
      </c>
      <c r="AM113" s="135">
        <f t="shared" si="72"/>
        <v>-3.0921860485493284</v>
      </c>
      <c r="AN113" s="135">
        <f t="shared" si="86"/>
        <v>3.9671511494635223</v>
      </c>
      <c r="AO113" s="135">
        <f t="shared" si="86"/>
        <v>3.9671657229372164</v>
      </c>
      <c r="AP113" s="135">
        <f t="shared" si="86"/>
        <v>3.9670926889667761</v>
      </c>
      <c r="AQ113" s="135">
        <f t="shared" si="86"/>
        <v>3.9674587518608799</v>
      </c>
      <c r="AR113" s="135">
        <f t="shared" si="86"/>
        <v>3.9656254184973641</v>
      </c>
      <c r="AS113" s="135">
        <f t="shared" si="86"/>
        <v>3.9748441458589361</v>
      </c>
      <c r="AT113" s="135">
        <f t="shared" si="86"/>
        <v>3.929376022076891</v>
      </c>
      <c r="AU113" s="135">
        <f t="shared" si="73"/>
        <v>4.1834001315889902</v>
      </c>
      <c r="AW113" s="135">
        <v>3100</v>
      </c>
      <c r="AX113" s="135">
        <f t="shared" si="51"/>
        <v>-0.34858390619658619</v>
      </c>
      <c r="AY113" s="135">
        <f t="shared" si="52"/>
        <v>-0.54020899370649389</v>
      </c>
      <c r="AZ113" s="135">
        <f t="shared" si="53"/>
        <v>0.1916250875099077</v>
      </c>
      <c r="BA113" s="135">
        <f t="shared" si="54"/>
        <v>0.75372633846170778</v>
      </c>
      <c r="BB113" s="135">
        <f t="shared" si="55"/>
        <v>0.91071502802202131</v>
      </c>
      <c r="BC113" s="135">
        <f t="shared" si="56"/>
        <v>-2.5625325900701328</v>
      </c>
      <c r="BD113" s="135">
        <f t="shared" si="57"/>
        <v>-3.3568194402771248</v>
      </c>
      <c r="BE113" s="135">
        <f t="shared" si="61"/>
        <v>10.191671192293219</v>
      </c>
      <c r="BF113" s="135">
        <f t="shared" si="61"/>
        <v>10.191691526739795</v>
      </c>
      <c r="BG113" s="135">
        <f t="shared" si="61"/>
        <v>10.191595555331839</v>
      </c>
      <c r="BH113" s="135">
        <f t="shared" si="59"/>
        <v>10.192048584437</v>
      </c>
      <c r="BI113" s="135">
        <f t="shared" si="59"/>
        <v>10.189911811970529</v>
      </c>
      <c r="BJ113" s="135">
        <f t="shared" si="59"/>
        <v>10.200029157273336</v>
      </c>
      <c r="BK113" s="135">
        <f t="shared" si="59"/>
        <v>10.152956258965942</v>
      </c>
      <c r="BL113" s="135">
        <f t="shared" si="58"/>
        <v>10.395850267690131</v>
      </c>
    </row>
    <row r="114" spans="1:64" s="135" customFormat="1" ht="12.95" customHeight="1" x14ac:dyDescent="0.2">
      <c r="A114" s="182" t="s">
        <v>276</v>
      </c>
      <c r="B114" s="183" t="s">
        <v>159</v>
      </c>
      <c r="C114" s="182">
        <v>18495.624</v>
      </c>
      <c r="D114" s="182" t="s">
        <v>264</v>
      </c>
      <c r="E114" s="135">
        <f t="shared" si="63"/>
        <v>-5110.7605282977374</v>
      </c>
      <c r="F114" s="135">
        <f t="shared" si="85"/>
        <v>-5111</v>
      </c>
      <c r="G114" s="125">
        <f t="shared" si="76"/>
        <v>1.095136209994962</v>
      </c>
      <c r="H114" s="135">
        <f t="shared" si="77"/>
        <v>1.095136209994962</v>
      </c>
      <c r="Q114" s="186">
        <f t="shared" si="74"/>
        <v>3477.1239999999998</v>
      </c>
      <c r="R114" s="186"/>
      <c r="S114" s="124">
        <f t="shared" si="78"/>
        <v>0.2</v>
      </c>
      <c r="T114" s="186"/>
      <c r="Z114" s="135">
        <f t="shared" si="65"/>
        <v>-5111</v>
      </c>
      <c r="AA114" s="135">
        <f t="shared" si="66"/>
        <v>1.0866969741230808</v>
      </c>
      <c r="AB114" s="135">
        <f t="shared" si="79"/>
        <v>0.91205359510730233</v>
      </c>
      <c r="AC114" s="135">
        <f t="shared" si="80"/>
        <v>1.095136209994962</v>
      </c>
      <c r="AD114" s="135">
        <f t="shared" si="81"/>
        <v>8.4392358718812233E-3</v>
      </c>
      <c r="AE114" s="135">
        <f t="shared" si="82"/>
        <v>1.4244140420249368E-5</v>
      </c>
      <c r="AF114" s="135">
        <f t="shared" si="83"/>
        <v>1.095136209994962</v>
      </c>
      <c r="AG114" s="124"/>
      <c r="AH114" s="135">
        <f t="shared" si="67"/>
        <v>0.18308261488765959</v>
      </c>
      <c r="AI114" s="135">
        <f t="shared" si="68"/>
        <v>0.76165065490957151</v>
      </c>
      <c r="AJ114" s="135">
        <f t="shared" si="69"/>
        <v>0.89007347886299903</v>
      </c>
      <c r="AK114" s="135">
        <f t="shared" si="70"/>
        <v>-0.17253340594521926</v>
      </c>
      <c r="AL114" s="135">
        <f t="shared" si="71"/>
        <v>-2.5150270106154773</v>
      </c>
      <c r="AM114" s="135">
        <f t="shared" si="72"/>
        <v>-3.086886603420548</v>
      </c>
      <c r="AN114" s="135">
        <f t="shared" si="86"/>
        <v>3.9684124938788115</v>
      </c>
      <c r="AO114" s="135">
        <f t="shared" si="86"/>
        <v>3.9684269547616267</v>
      </c>
      <c r="AP114" s="135">
        <f t="shared" si="86"/>
        <v>3.9683543857714181</v>
      </c>
      <c r="AQ114" s="135">
        <f t="shared" si="86"/>
        <v>3.9687186161562491</v>
      </c>
      <c r="AR114" s="135">
        <f t="shared" si="86"/>
        <v>3.9668919614162563</v>
      </c>
      <c r="AS114" s="135">
        <f t="shared" si="86"/>
        <v>3.9760897110108946</v>
      </c>
      <c r="AT114" s="135">
        <f t="shared" si="86"/>
        <v>3.9306645022204698</v>
      </c>
      <c r="AU114" s="135">
        <f t="shared" si="73"/>
        <v>4.1849129649351733</v>
      </c>
      <c r="AW114" s="135">
        <v>3200</v>
      </c>
      <c r="AX114" s="135">
        <f t="shared" si="51"/>
        <v>-0.37081182649708244</v>
      </c>
      <c r="AY114" s="135">
        <f t="shared" si="52"/>
        <v>-0.55347444186968886</v>
      </c>
      <c r="AZ114" s="135">
        <f t="shared" si="53"/>
        <v>0.18266261537260645</v>
      </c>
      <c r="BA114" s="135">
        <f t="shared" si="54"/>
        <v>0.76204055388219449</v>
      </c>
      <c r="BB114" s="135">
        <f t="shared" si="55"/>
        <v>0.88904273956531599</v>
      </c>
      <c r="BC114" s="135">
        <f t="shared" si="56"/>
        <v>-2.5127706789854241</v>
      </c>
      <c r="BD114" s="135">
        <f t="shared" si="57"/>
        <v>-3.0750495113412764</v>
      </c>
      <c r="BE114" s="135">
        <f t="shared" si="61"/>
        <v>10.254428356865752</v>
      </c>
      <c r="BF114" s="135">
        <f t="shared" si="61"/>
        <v>10.25444256690235</v>
      </c>
      <c r="BG114" s="135">
        <f t="shared" si="61"/>
        <v>10.254371036455623</v>
      </c>
      <c r="BH114" s="135">
        <f t="shared" si="59"/>
        <v>10.254731163023797</v>
      </c>
      <c r="BI114" s="135">
        <f t="shared" si="59"/>
        <v>10.252919509230548</v>
      </c>
      <c r="BJ114" s="135">
        <f t="shared" si="59"/>
        <v>10.262069955925773</v>
      </c>
      <c r="BK114" s="135">
        <f t="shared" si="59"/>
        <v>10.216742309556224</v>
      </c>
      <c r="BL114" s="135">
        <f t="shared" si="58"/>
        <v>10.471491934999289</v>
      </c>
    </row>
    <row r="115" spans="1:64" s="135" customFormat="1" ht="12.95" customHeight="1" x14ac:dyDescent="0.2">
      <c r="A115" s="182" t="s">
        <v>276</v>
      </c>
      <c r="B115" s="183" t="s">
        <v>159</v>
      </c>
      <c r="C115" s="182">
        <v>18527.644</v>
      </c>
      <c r="D115" s="182" t="s">
        <v>264</v>
      </c>
      <c r="E115" s="135">
        <f t="shared" si="63"/>
        <v>-5103.7587655613279</v>
      </c>
      <c r="F115" s="135">
        <f t="shared" si="85"/>
        <v>-5104</v>
      </c>
      <c r="G115" s="125">
        <f t="shared" si="76"/>
        <v>1.1031974399957107</v>
      </c>
      <c r="H115" s="135">
        <f t="shared" si="77"/>
        <v>1.1031974399957107</v>
      </c>
      <c r="Q115" s="186">
        <f t="shared" si="74"/>
        <v>3509.1440000000002</v>
      </c>
      <c r="R115" s="186"/>
      <c r="S115" s="124">
        <f t="shared" si="78"/>
        <v>0.2</v>
      </c>
      <c r="T115" s="186"/>
      <c r="Z115" s="135">
        <f t="shared" si="65"/>
        <v>-5104</v>
      </c>
      <c r="AA115" s="135">
        <f t="shared" si="66"/>
        <v>1.0845116527521503</v>
      </c>
      <c r="AB115" s="135">
        <f t="shared" si="79"/>
        <v>0.92077085790982449</v>
      </c>
      <c r="AC115" s="135">
        <f t="shared" si="80"/>
        <v>1.1031974399957107</v>
      </c>
      <c r="AD115" s="135">
        <f t="shared" si="81"/>
        <v>1.8685787243560403E-2</v>
      </c>
      <c r="AE115" s="135">
        <f t="shared" si="82"/>
        <v>6.9831728982320949E-5</v>
      </c>
      <c r="AF115" s="135">
        <f t="shared" si="83"/>
        <v>1.1031974399957107</v>
      </c>
      <c r="AG115" s="124"/>
      <c r="AH115" s="135">
        <f t="shared" si="67"/>
        <v>0.18242658208588625</v>
      </c>
      <c r="AI115" s="135">
        <f t="shared" si="68"/>
        <v>0.76225969436076801</v>
      </c>
      <c r="AJ115" s="135">
        <f t="shared" si="69"/>
        <v>0.88846283938598636</v>
      </c>
      <c r="AK115" s="135">
        <f t="shared" si="70"/>
        <v>-0.1733716630440468</v>
      </c>
      <c r="AL115" s="135">
        <f t="shared" si="71"/>
        <v>-2.5115055888357141</v>
      </c>
      <c r="AM115" s="135">
        <f t="shared" si="72"/>
        <v>-3.0684485034239093</v>
      </c>
      <c r="AN115" s="135">
        <f t="shared" si="86"/>
        <v>3.972829464147094</v>
      </c>
      <c r="AO115" s="135">
        <f t="shared" si="86"/>
        <v>3.9728435346967506</v>
      </c>
      <c r="AP115" s="135">
        <f t="shared" si="86"/>
        <v>3.9727725833149026</v>
      </c>
      <c r="AQ115" s="135">
        <f t="shared" si="86"/>
        <v>3.9731304151267297</v>
      </c>
      <c r="AR115" s="135">
        <f t="shared" si="86"/>
        <v>3.9713271764511764</v>
      </c>
      <c r="AS115" s="135">
        <f t="shared" si="86"/>
        <v>3.9804509758209496</v>
      </c>
      <c r="AT115" s="135">
        <f t="shared" si="86"/>
        <v>3.9351787684594783</v>
      </c>
      <c r="AU115" s="135">
        <f t="shared" si="73"/>
        <v>4.1902078816468142</v>
      </c>
      <c r="AW115" s="135">
        <v>3300</v>
      </c>
      <c r="AX115" s="135">
        <f t="shared" si="51"/>
        <v>-0.39377028082557813</v>
      </c>
      <c r="AY115" s="135">
        <f t="shared" si="52"/>
        <v>-0.56663596594694754</v>
      </c>
      <c r="AZ115" s="135">
        <f t="shared" si="53"/>
        <v>0.17286568512136941</v>
      </c>
      <c r="BA115" s="135">
        <f t="shared" si="54"/>
        <v>0.77115654039943027</v>
      </c>
      <c r="BB115" s="135">
        <f t="shared" si="55"/>
        <v>0.86459187588753705</v>
      </c>
      <c r="BC115" s="135">
        <f t="shared" si="56"/>
        <v>-2.4618582390521588</v>
      </c>
      <c r="BD115" s="135">
        <f t="shared" si="57"/>
        <v>-2.8281544677792327</v>
      </c>
      <c r="BE115" s="135">
        <f t="shared" si="61"/>
        <v>10.317906658307624</v>
      </c>
      <c r="BF115" s="135">
        <f t="shared" si="61"/>
        <v>10.317915918512478</v>
      </c>
      <c r="BG115" s="135">
        <f t="shared" si="61"/>
        <v>10.317865724063298</v>
      </c>
      <c r="BH115" s="135">
        <f t="shared" si="59"/>
        <v>10.318137837930109</v>
      </c>
      <c r="BI115" s="135">
        <f t="shared" si="59"/>
        <v>10.316663756332614</v>
      </c>
      <c r="BJ115" s="135">
        <f t="shared" si="59"/>
        <v>10.324681703754061</v>
      </c>
      <c r="BK115" s="135">
        <f t="shared" si="59"/>
        <v>10.281985256500986</v>
      </c>
      <c r="BL115" s="135">
        <f t="shared" si="58"/>
        <v>10.547133602308445</v>
      </c>
    </row>
    <row r="116" spans="1:64" s="135" customFormat="1" ht="12.95" customHeight="1" x14ac:dyDescent="0.2">
      <c r="A116" s="182" t="s">
        <v>276</v>
      </c>
      <c r="B116" s="183" t="s">
        <v>159</v>
      </c>
      <c r="C116" s="182">
        <v>18541.359</v>
      </c>
      <c r="D116" s="182" t="s">
        <v>264</v>
      </c>
      <c r="E116" s="135">
        <f t="shared" si="63"/>
        <v>-5100.7597282118641</v>
      </c>
      <c r="F116" s="135">
        <f t="shared" si="85"/>
        <v>-5101</v>
      </c>
      <c r="G116" s="125">
        <f t="shared" si="76"/>
        <v>1.0987951099959901</v>
      </c>
      <c r="H116" s="135">
        <f t="shared" si="77"/>
        <v>1.0987951099959901</v>
      </c>
      <c r="Q116" s="186">
        <f t="shared" si="74"/>
        <v>3522.8590000000004</v>
      </c>
      <c r="R116" s="186"/>
      <c r="S116" s="124">
        <f t="shared" si="78"/>
        <v>0.2</v>
      </c>
      <c r="T116" s="186"/>
      <c r="Z116" s="135">
        <f t="shared" si="65"/>
        <v>-5101</v>
      </c>
      <c r="AA116" s="135">
        <f t="shared" si="66"/>
        <v>1.0835739904931461</v>
      </c>
      <c r="AB116" s="135">
        <f t="shared" si="79"/>
        <v>0.91665093666845521</v>
      </c>
      <c r="AC116" s="135">
        <f t="shared" si="80"/>
        <v>1.0987951099959901</v>
      </c>
      <c r="AD116" s="135">
        <f t="shared" si="81"/>
        <v>1.5221119502843994E-2</v>
      </c>
      <c r="AE116" s="135">
        <f t="shared" si="82"/>
        <v>4.633649578397156E-5</v>
      </c>
      <c r="AF116" s="135">
        <f t="shared" si="83"/>
        <v>1.0987951099959901</v>
      </c>
      <c r="AG116" s="124"/>
      <c r="AH116" s="135">
        <f t="shared" si="67"/>
        <v>0.18214417332753485</v>
      </c>
      <c r="AI116" s="135">
        <f t="shared" si="68"/>
        <v>0.7625219141774543</v>
      </c>
      <c r="AJ116" s="135">
        <f t="shared" si="69"/>
        <v>0.88776839669182261</v>
      </c>
      <c r="AK116" s="135">
        <f t="shared" si="70"/>
        <v>-0.17373066864014991</v>
      </c>
      <c r="AL116" s="135">
        <f t="shared" si="71"/>
        <v>-2.5099946812855971</v>
      </c>
      <c r="AM116" s="135">
        <f t="shared" si="72"/>
        <v>-3.060598363828841</v>
      </c>
      <c r="AN116" s="135">
        <f t="shared" si="86"/>
        <v>3.9747235338685791</v>
      </c>
      <c r="AO116" s="135">
        <f t="shared" si="86"/>
        <v>3.9747374389210206</v>
      </c>
      <c r="AP116" s="135">
        <f t="shared" si="86"/>
        <v>3.9746671760539263</v>
      </c>
      <c r="AQ116" s="135">
        <f t="shared" si="86"/>
        <v>3.9750222731895479</v>
      </c>
      <c r="AR116" s="135">
        <f t="shared" si="86"/>
        <v>3.9732290882467156</v>
      </c>
      <c r="AS116" s="135">
        <f t="shared" si="86"/>
        <v>3.9823209462353604</v>
      </c>
      <c r="AT116" s="135">
        <f t="shared" si="86"/>
        <v>3.9371156415017996</v>
      </c>
      <c r="AU116" s="135">
        <f t="shared" si="73"/>
        <v>4.1924771316660889</v>
      </c>
      <c r="AW116" s="135">
        <v>3400</v>
      </c>
      <c r="AX116" s="135">
        <f t="shared" si="51"/>
        <v>-0.41745581164087431</v>
      </c>
      <c r="AY116" s="135">
        <f t="shared" si="52"/>
        <v>-0.57969356593826993</v>
      </c>
      <c r="AZ116" s="135">
        <f t="shared" si="53"/>
        <v>0.16223775429739562</v>
      </c>
      <c r="BA116" s="135">
        <f t="shared" si="54"/>
        <v>0.78111596816987339</v>
      </c>
      <c r="BB116" s="135">
        <f t="shared" si="55"/>
        <v>0.83720422201765687</v>
      </c>
      <c r="BC116" s="135">
        <f t="shared" si="56"/>
        <v>-2.4096715661030772</v>
      </c>
      <c r="BD116" s="135">
        <f t="shared" si="57"/>
        <v>-2.6094449301595177</v>
      </c>
      <c r="BE116" s="135">
        <f t="shared" si="61"/>
        <v>10.382174205928656</v>
      </c>
      <c r="BF116" s="135">
        <f t="shared" si="61"/>
        <v>10.382179764831173</v>
      </c>
      <c r="BG116" s="135">
        <f t="shared" si="61"/>
        <v>10.382146946322004</v>
      </c>
      <c r="BH116" s="135">
        <f t="shared" si="59"/>
        <v>10.382340721565051</v>
      </c>
      <c r="BI116" s="135">
        <f t="shared" si="59"/>
        <v>10.381197356398562</v>
      </c>
      <c r="BJ116" s="135">
        <f t="shared" si="59"/>
        <v>10.387970850513675</v>
      </c>
      <c r="BK116" s="135">
        <f t="shared" si="59"/>
        <v>10.348744569398137</v>
      </c>
      <c r="BL116" s="135">
        <f t="shared" si="58"/>
        <v>10.622775269617605</v>
      </c>
    </row>
    <row r="117" spans="1:64" s="135" customFormat="1" ht="12.95" customHeight="1" x14ac:dyDescent="0.2">
      <c r="A117" s="182" t="s">
        <v>276</v>
      </c>
      <c r="B117" s="183" t="s">
        <v>159</v>
      </c>
      <c r="C117" s="182">
        <v>18559.657999999999</v>
      </c>
      <c r="D117" s="182" t="s">
        <v>264</v>
      </c>
      <c r="E117" s="135">
        <f t="shared" si="63"/>
        <v>-5096.7583148354261</v>
      </c>
      <c r="F117" s="135">
        <f t="shared" si="85"/>
        <v>-5097</v>
      </c>
      <c r="G117" s="125">
        <f t="shared" si="76"/>
        <v>1.1052586699952371</v>
      </c>
      <c r="H117" s="135">
        <f t="shared" si="77"/>
        <v>1.1052586699952371</v>
      </c>
      <c r="Q117" s="186">
        <f t="shared" si="74"/>
        <v>3541.1579999999994</v>
      </c>
      <c r="R117" s="186"/>
      <c r="S117" s="124">
        <f t="shared" si="78"/>
        <v>0.2</v>
      </c>
      <c r="T117" s="186"/>
      <c r="Z117" s="135">
        <f t="shared" si="65"/>
        <v>-5097</v>
      </c>
      <c r="AA117" s="135">
        <f t="shared" si="66"/>
        <v>1.0823227514253515</v>
      </c>
      <c r="AB117" s="135">
        <f t="shared" si="79"/>
        <v>0.92349220989501357</v>
      </c>
      <c r="AC117" s="135">
        <f t="shared" si="80"/>
        <v>1.1052586699952371</v>
      </c>
      <c r="AD117" s="135">
        <f t="shared" si="81"/>
        <v>2.2935918569885638E-2</v>
      </c>
      <c r="AE117" s="135">
        <f t="shared" si="82"/>
        <v>1.0521127212888497E-4</v>
      </c>
      <c r="AF117" s="135">
        <f t="shared" si="83"/>
        <v>1.1052586699952371</v>
      </c>
      <c r="AG117" s="124"/>
      <c r="AH117" s="135">
        <f t="shared" si="67"/>
        <v>0.1817664601002236</v>
      </c>
      <c r="AI117" s="135">
        <f t="shared" si="68"/>
        <v>0.76287266592564174</v>
      </c>
      <c r="AJ117" s="135">
        <f t="shared" si="69"/>
        <v>0.8868385725141088</v>
      </c>
      <c r="AK117" s="135">
        <f t="shared" si="70"/>
        <v>-0.17420910971267153</v>
      </c>
      <c r="AL117" s="135">
        <f t="shared" si="71"/>
        <v>-2.5079785184252694</v>
      </c>
      <c r="AM117" s="135">
        <f t="shared" si="72"/>
        <v>-3.050179461425119</v>
      </c>
      <c r="AN117" s="135">
        <f t="shared" si="86"/>
        <v>3.9772499748062895</v>
      </c>
      <c r="AO117" s="135">
        <f t="shared" si="86"/>
        <v>3.9772636608752441</v>
      </c>
      <c r="AP117" s="135">
        <f t="shared" si="86"/>
        <v>3.9771943115249764</v>
      </c>
      <c r="AQ117" s="135">
        <f t="shared" si="86"/>
        <v>3.9775457698432928</v>
      </c>
      <c r="AR117" s="135">
        <f t="shared" si="86"/>
        <v>3.9757660056396409</v>
      </c>
      <c r="AS117" s="135">
        <f t="shared" si="86"/>
        <v>3.9848150465623529</v>
      </c>
      <c r="AT117" s="135">
        <f t="shared" si="86"/>
        <v>3.9397001847144644</v>
      </c>
      <c r="AU117" s="135">
        <f t="shared" si="73"/>
        <v>4.1955027983584552</v>
      </c>
      <c r="AW117" s="135">
        <v>3500</v>
      </c>
      <c r="AX117" s="135">
        <f t="shared" si="51"/>
        <v>-0.44186297464626367</v>
      </c>
      <c r="AY117" s="135">
        <f t="shared" si="52"/>
        <v>-0.59264724184365591</v>
      </c>
      <c r="AZ117" s="135">
        <f t="shared" si="53"/>
        <v>0.15078426719739224</v>
      </c>
      <c r="BA117" s="135">
        <f t="shared" si="54"/>
        <v>0.79196415046096003</v>
      </c>
      <c r="BB117" s="135">
        <f t="shared" si="55"/>
        <v>0.80670575940130762</v>
      </c>
      <c r="BC117" s="135">
        <f t="shared" si="56"/>
        <v>-2.3560769254439315</v>
      </c>
      <c r="BD117" s="135">
        <f t="shared" si="57"/>
        <v>-2.4138122281687657</v>
      </c>
      <c r="BE117" s="135">
        <f t="shared" si="61"/>
        <v>10.447302741609073</v>
      </c>
      <c r="BF117" s="135">
        <f t="shared" si="61"/>
        <v>10.447305762345605</v>
      </c>
      <c r="BG117" s="135">
        <f t="shared" si="61"/>
        <v>10.447286065866715</v>
      </c>
      <c r="BH117" s="135">
        <f t="shared" si="59"/>
        <v>10.447414506668709</v>
      </c>
      <c r="BI117" s="135">
        <f t="shared" si="59"/>
        <v>10.446577429397731</v>
      </c>
      <c r="BJ117" s="135">
        <f t="shared" si="59"/>
        <v>10.452053654073532</v>
      </c>
      <c r="BK117" s="135">
        <f t="shared" si="59"/>
        <v>10.417071045848409</v>
      </c>
      <c r="BL117" s="135">
        <f t="shared" si="58"/>
        <v>10.698416936926762</v>
      </c>
    </row>
    <row r="118" spans="1:64" s="135" customFormat="1" ht="12.95" customHeight="1" x14ac:dyDescent="0.2">
      <c r="A118" s="182" t="s">
        <v>276</v>
      </c>
      <c r="B118" s="183" t="s">
        <v>159</v>
      </c>
      <c r="C118" s="182">
        <v>18628.242999999999</v>
      </c>
      <c r="D118" s="182" t="s">
        <v>264</v>
      </c>
      <c r="E118" s="135">
        <f t="shared" si="63"/>
        <v>-5081.7609414039262</v>
      </c>
      <c r="F118" s="135">
        <f t="shared" si="85"/>
        <v>-5082</v>
      </c>
      <c r="G118" s="125">
        <f t="shared" si="76"/>
        <v>1.093247019995033</v>
      </c>
      <c r="H118" s="135">
        <f t="shared" si="77"/>
        <v>1.093247019995033</v>
      </c>
      <c r="Q118" s="186">
        <f t="shared" si="74"/>
        <v>3609.7429999999986</v>
      </c>
      <c r="R118" s="186"/>
      <c r="S118" s="124">
        <f t="shared" si="78"/>
        <v>0.2</v>
      </c>
      <c r="T118" s="186"/>
      <c r="Z118" s="135">
        <f t="shared" si="65"/>
        <v>-5082</v>
      </c>
      <c r="AA118" s="135">
        <f t="shared" si="66"/>
        <v>1.0776201979254991</v>
      </c>
      <c r="AB118" s="135">
        <f t="shared" si="79"/>
        <v>0.91290887241107377</v>
      </c>
      <c r="AC118" s="135">
        <f t="shared" si="80"/>
        <v>1.093247019995033</v>
      </c>
      <c r="AD118" s="135">
        <f t="shared" si="81"/>
        <v>1.5626822069533919E-2</v>
      </c>
      <c r="AE118" s="135">
        <f t="shared" si="82"/>
        <v>4.8839513598574468E-5</v>
      </c>
      <c r="AF118" s="135">
        <f t="shared" si="83"/>
        <v>1.093247019995033</v>
      </c>
      <c r="AG118" s="124"/>
      <c r="AH118" s="135">
        <f t="shared" si="67"/>
        <v>0.1803381475839593</v>
      </c>
      <c r="AI118" s="135">
        <f t="shared" si="68"/>
        <v>0.76419948122789538</v>
      </c>
      <c r="AJ118" s="135">
        <f t="shared" si="69"/>
        <v>0.88331187056603733</v>
      </c>
      <c r="AK118" s="135">
        <f t="shared" si="70"/>
        <v>-0.17600085743796906</v>
      </c>
      <c r="AL118" s="135">
        <f t="shared" si="71"/>
        <v>-2.5004012985941713</v>
      </c>
      <c r="AM118" s="135">
        <f t="shared" si="72"/>
        <v>-3.0115889254875028</v>
      </c>
      <c r="AN118" s="135">
        <f t="shared" si="86"/>
        <v>3.9867345256534534</v>
      </c>
      <c r="AO118" s="135">
        <f t="shared" si="86"/>
        <v>3.9867474077788452</v>
      </c>
      <c r="AP118" s="135">
        <f t="shared" si="86"/>
        <v>3.9866814371542678</v>
      </c>
      <c r="AQ118" s="135">
        <f t="shared" si="86"/>
        <v>3.987019330966254</v>
      </c>
      <c r="AR118" s="135">
        <f t="shared" si="86"/>
        <v>3.985290034283242</v>
      </c>
      <c r="AS118" s="135">
        <f t="shared" si="86"/>
        <v>3.9941762382789556</v>
      </c>
      <c r="AT118" s="135">
        <f t="shared" si="86"/>
        <v>3.9494131109922259</v>
      </c>
      <c r="AU118" s="135">
        <f t="shared" si="73"/>
        <v>4.2068490484548295</v>
      </c>
      <c r="AW118" s="135">
        <v>3600</v>
      </c>
      <c r="AX118" s="135">
        <f t="shared" si="51"/>
        <v>-0.46698390204994195</v>
      </c>
      <c r="AY118" s="135">
        <f t="shared" si="52"/>
        <v>-0.60549699366310561</v>
      </c>
      <c r="AZ118" s="135">
        <f t="shared" si="53"/>
        <v>0.13851309161316366</v>
      </c>
      <c r="BA118" s="135">
        <f t="shared" si="54"/>
        <v>0.80374996525696296</v>
      </c>
      <c r="BB118" s="135">
        <f t="shared" si="55"/>
        <v>0.77290625963474546</v>
      </c>
      <c r="BC118" s="135">
        <f t="shared" si="56"/>
        <v>-2.3009293726461002</v>
      </c>
      <c r="BD118" s="135">
        <f t="shared" si="57"/>
        <v>-2.2372846978547418</v>
      </c>
      <c r="BE118" s="135">
        <f t="shared" si="61"/>
        <v>10.513367923935512</v>
      </c>
      <c r="BF118" s="135">
        <f t="shared" si="61"/>
        <v>10.513369372018147</v>
      </c>
      <c r="BG118" s="135">
        <f t="shared" si="61"/>
        <v>10.513358759561008</v>
      </c>
      <c r="BH118" s="135">
        <f t="shared" si="59"/>
        <v>10.513436539288797</v>
      </c>
      <c r="BI118" s="135">
        <f t="shared" si="59"/>
        <v>10.512866751910684</v>
      </c>
      <c r="BJ118" s="135">
        <f t="shared" si="59"/>
        <v>10.517055298532963</v>
      </c>
      <c r="BK118" s="135">
        <f t="shared" si="59"/>
        <v>10.487006520947252</v>
      </c>
      <c r="BL118" s="135">
        <f t="shared" si="58"/>
        <v>10.77405860423592</v>
      </c>
    </row>
    <row r="119" spans="1:64" s="135" customFormat="1" ht="12.95" customHeight="1" x14ac:dyDescent="0.2">
      <c r="A119" s="182" t="s">
        <v>276</v>
      </c>
      <c r="B119" s="183" t="s">
        <v>159</v>
      </c>
      <c r="C119" s="182">
        <v>18646.531999999999</v>
      </c>
      <c r="D119" s="182" t="s">
        <v>264</v>
      </c>
      <c r="E119" s="135">
        <f t="shared" si="63"/>
        <v>-5077.7617147116653</v>
      </c>
      <c r="F119" s="135">
        <f t="shared" si="85"/>
        <v>-5078</v>
      </c>
      <c r="G119" s="125">
        <f t="shared" si="76"/>
        <v>1.0897105799958808</v>
      </c>
      <c r="H119" s="135">
        <f t="shared" si="77"/>
        <v>1.0897105799958808</v>
      </c>
      <c r="Q119" s="186">
        <f t="shared" si="74"/>
        <v>3628.0319999999992</v>
      </c>
      <c r="R119" s="186"/>
      <c r="S119" s="124">
        <f t="shared" si="78"/>
        <v>0.2</v>
      </c>
      <c r="T119" s="186"/>
      <c r="Z119" s="135">
        <f t="shared" si="65"/>
        <v>-5078</v>
      </c>
      <c r="AA119" s="135">
        <f t="shared" si="66"/>
        <v>1.0763634092882732</v>
      </c>
      <c r="AB119" s="135">
        <f t="shared" si="79"/>
        <v>0.90975648503171735</v>
      </c>
      <c r="AC119" s="135">
        <f t="shared" si="80"/>
        <v>1.0897105799958808</v>
      </c>
      <c r="AD119" s="135">
        <f t="shared" si="81"/>
        <v>1.3347170707607603E-2</v>
      </c>
      <c r="AE119" s="135">
        <f t="shared" si="82"/>
        <v>3.5629393179603689E-5</v>
      </c>
      <c r="AF119" s="135">
        <f t="shared" si="83"/>
        <v>1.0897105799958808</v>
      </c>
      <c r="AG119" s="124"/>
      <c r="AH119" s="135">
        <f t="shared" si="67"/>
        <v>0.17995409496416348</v>
      </c>
      <c r="AI119" s="135">
        <f t="shared" si="68"/>
        <v>0.76455637609575833</v>
      </c>
      <c r="AJ119" s="135">
        <f t="shared" si="69"/>
        <v>0.88236074245072993</v>
      </c>
      <c r="AK119" s="135">
        <f t="shared" si="70"/>
        <v>-0.17647800552740839</v>
      </c>
      <c r="AL119" s="135">
        <f t="shared" si="71"/>
        <v>-2.4983762424367835</v>
      </c>
      <c r="AM119" s="135">
        <f t="shared" si="72"/>
        <v>-3.0014240963663044</v>
      </c>
      <c r="AN119" s="135">
        <f t="shared" si="86"/>
        <v>3.9892665313355931</v>
      </c>
      <c r="AO119" s="135">
        <f t="shared" si="86"/>
        <v>3.9892792037128024</v>
      </c>
      <c r="AP119" s="135">
        <f t="shared" si="86"/>
        <v>3.9892141212540202</v>
      </c>
      <c r="AQ119" s="135">
        <f t="shared" si="86"/>
        <v>3.9895484210071159</v>
      </c>
      <c r="AR119" s="135">
        <f t="shared" si="86"/>
        <v>3.9878326138397844</v>
      </c>
      <c r="AS119" s="135">
        <f t="shared" si="86"/>
        <v>3.9966748035803437</v>
      </c>
      <c r="AT119" s="135">
        <f t="shared" si="86"/>
        <v>3.9520088132784008</v>
      </c>
      <c r="AU119" s="135">
        <f t="shared" si="73"/>
        <v>4.2098747151471958</v>
      </c>
      <c r="AW119" s="135">
        <v>3700</v>
      </c>
      <c r="AX119" s="135">
        <f t="shared" si="51"/>
        <v>-0.49280777579894042</v>
      </c>
      <c r="AY119" s="135">
        <f t="shared" si="52"/>
        <v>-0.6182428213966189</v>
      </c>
      <c r="AZ119" s="135">
        <f t="shared" si="53"/>
        <v>0.12543504559767849</v>
      </c>
      <c r="BA119" s="135">
        <f t="shared" si="54"/>
        <v>0.81652563926830624</v>
      </c>
      <c r="BB119" s="135">
        <f t="shared" si="55"/>
        <v>0.73559922185164339</v>
      </c>
      <c r="BC119" s="135">
        <f t="shared" si="56"/>
        <v>-2.2440714892779039</v>
      </c>
      <c r="BD119" s="135">
        <f t="shared" si="57"/>
        <v>-2.0767252232641287</v>
      </c>
      <c r="BE119" s="135">
        <f t="shared" si="61"/>
        <v>10.58044960106186</v>
      </c>
      <c r="BF119" s="135">
        <f t="shared" si="61"/>
        <v>10.580450189348552</v>
      </c>
      <c r="BG119" s="135">
        <f t="shared" si="61"/>
        <v>10.580445231989701</v>
      </c>
      <c r="BH119" s="135">
        <f t="shared" si="59"/>
        <v>10.580487008276084</v>
      </c>
      <c r="BI119" s="135">
        <f t="shared" si="59"/>
        <v>10.58013507808659</v>
      </c>
      <c r="BJ119" s="135">
        <f t="shared" si="59"/>
        <v>10.583108638987182</v>
      </c>
      <c r="BK119" s="135">
        <f t="shared" si="59"/>
        <v>10.558583628032649</v>
      </c>
      <c r="BL119" s="135">
        <f t="shared" si="58"/>
        <v>10.849700271545078</v>
      </c>
    </row>
    <row r="120" spans="1:64" s="135" customFormat="1" ht="12.95" customHeight="1" x14ac:dyDescent="0.2">
      <c r="A120" s="182" t="s">
        <v>276</v>
      </c>
      <c r="B120" s="183" t="s">
        <v>159</v>
      </c>
      <c r="C120" s="182">
        <v>18683.114000000001</v>
      </c>
      <c r="D120" s="182" t="s">
        <v>264</v>
      </c>
      <c r="E120" s="135">
        <f t="shared" si="63"/>
        <v>-5069.7623866534723</v>
      </c>
      <c r="F120" s="135">
        <f t="shared" si="85"/>
        <v>-5070</v>
      </c>
      <c r="G120" s="125">
        <f t="shared" si="76"/>
        <v>1.0866376999983913</v>
      </c>
      <c r="H120" s="135">
        <f t="shared" si="77"/>
        <v>1.0866376999983913</v>
      </c>
      <c r="Q120" s="186">
        <f t="shared" si="74"/>
        <v>3664.6140000000014</v>
      </c>
      <c r="R120" s="186"/>
      <c r="S120" s="124">
        <f t="shared" si="78"/>
        <v>0.2</v>
      </c>
      <c r="T120" s="186"/>
      <c r="Z120" s="135">
        <f t="shared" si="65"/>
        <v>-5070</v>
      </c>
      <c r="AA120" s="135">
        <f t="shared" si="66"/>
        <v>1.0738463288302442</v>
      </c>
      <c r="AB120" s="135">
        <f t="shared" si="79"/>
        <v>0.9074557122930087</v>
      </c>
      <c r="AC120" s="135">
        <f t="shared" si="80"/>
        <v>1.0866376999983913</v>
      </c>
      <c r="AD120" s="135">
        <f t="shared" si="81"/>
        <v>1.2791371168147103E-2</v>
      </c>
      <c r="AE120" s="135">
        <f t="shared" si="82"/>
        <v>3.2723835272260996E-5</v>
      </c>
      <c r="AF120" s="135">
        <f t="shared" si="83"/>
        <v>1.0866376999983913</v>
      </c>
      <c r="AG120" s="124"/>
      <c r="AH120" s="135">
        <f t="shared" si="67"/>
        <v>0.17918198770538266</v>
      </c>
      <c r="AI120" s="135">
        <f t="shared" si="68"/>
        <v>0.76527407074380616</v>
      </c>
      <c r="AJ120" s="135">
        <f t="shared" si="69"/>
        <v>0.88044493631145282</v>
      </c>
      <c r="AK120" s="135">
        <f t="shared" si="70"/>
        <v>-0.17743146453464859</v>
      </c>
      <c r="AL120" s="135">
        <f t="shared" si="71"/>
        <v>-2.494320438764114</v>
      </c>
      <c r="AM120" s="135">
        <f t="shared" si="72"/>
        <v>-2.9812505071065658</v>
      </c>
      <c r="AN120" s="135">
        <f t="shared" si="86"/>
        <v>3.9943340986232818</v>
      </c>
      <c r="AO120" s="135">
        <f t="shared" si="86"/>
        <v>3.9943463574115214</v>
      </c>
      <c r="AP120" s="135">
        <f t="shared" si="86"/>
        <v>3.9942830346483178</v>
      </c>
      <c r="AQ120" s="135">
        <f t="shared" si="86"/>
        <v>3.9946101777409799</v>
      </c>
      <c r="AR120" s="135">
        <f t="shared" si="86"/>
        <v>3.9929213808951922</v>
      </c>
      <c r="AS120" s="135">
        <f t="shared" si="86"/>
        <v>4.0016748180423871</v>
      </c>
      <c r="AT120" s="135">
        <f t="shared" si="86"/>
        <v>3.9572073037830577</v>
      </c>
      <c r="AU120" s="135">
        <f t="shared" si="73"/>
        <v>4.2159260485319283</v>
      </c>
      <c r="AW120" s="135">
        <v>3800</v>
      </c>
      <c r="AX120" s="135">
        <f t="shared" si="51"/>
        <v>-0.51932019460057832</v>
      </c>
      <c r="AY120" s="135">
        <f t="shared" si="52"/>
        <v>-0.6308847250441959</v>
      </c>
      <c r="AZ120" s="135">
        <f t="shared" si="53"/>
        <v>0.11156453044361761</v>
      </c>
      <c r="BA120" s="135">
        <f t="shared" si="54"/>
        <v>0.83034633408220837</v>
      </c>
      <c r="BB120" s="135">
        <f t="shared" si="55"/>
        <v>0.69456233911615051</v>
      </c>
      <c r="BC120" s="135">
        <f t="shared" si="56"/>
        <v>-2.1853320441350186</v>
      </c>
      <c r="BD120" s="135">
        <f t="shared" si="57"/>
        <v>-1.9296201796582138</v>
      </c>
      <c r="BE120" s="135">
        <f t="shared" si="61"/>
        <v>10.648632061517061</v>
      </c>
      <c r="BF120" s="135">
        <f t="shared" si="61"/>
        <v>10.648632250739757</v>
      </c>
      <c r="BG120" s="135">
        <f t="shared" si="61"/>
        <v>10.648630359447115</v>
      </c>
      <c r="BH120" s="135">
        <f t="shared" si="59"/>
        <v>10.648649263479738</v>
      </c>
      <c r="BI120" s="135">
        <f t="shared" si="59"/>
        <v>10.648460356460246</v>
      </c>
      <c r="BJ120" s="135">
        <f t="shared" si="59"/>
        <v>10.650352551337056</v>
      </c>
      <c r="BK120" s="135">
        <f t="shared" si="59"/>
        <v>10.631825612057217</v>
      </c>
      <c r="BL120" s="135">
        <f t="shared" si="58"/>
        <v>10.925341938854235</v>
      </c>
    </row>
    <row r="121" spans="1:64" s="135" customFormat="1" ht="12.95" customHeight="1" x14ac:dyDescent="0.2">
      <c r="A121" s="182" t="s">
        <v>276</v>
      </c>
      <c r="B121" s="183" t="s">
        <v>159</v>
      </c>
      <c r="C121" s="182">
        <v>18715.132000000001</v>
      </c>
      <c r="D121" s="182" t="s">
        <v>264</v>
      </c>
      <c r="E121" s="135">
        <f t="shared" si="63"/>
        <v>-5062.7610612538983</v>
      </c>
      <c r="F121" s="135">
        <f t="shared" si="85"/>
        <v>-5063</v>
      </c>
      <c r="G121" s="125">
        <f t="shared" si="76"/>
        <v>1.0926989299987326</v>
      </c>
      <c r="H121" s="135">
        <f t="shared" si="77"/>
        <v>1.0926989299987326</v>
      </c>
      <c r="Q121" s="186">
        <f t="shared" si="74"/>
        <v>3696.6320000000014</v>
      </c>
      <c r="R121" s="186"/>
      <c r="S121" s="124">
        <f t="shared" si="78"/>
        <v>0.2</v>
      </c>
      <c r="T121" s="186"/>
      <c r="Z121" s="135">
        <f t="shared" si="65"/>
        <v>-5063</v>
      </c>
      <c r="AA121" s="135">
        <f t="shared" si="66"/>
        <v>1.0716400528594705</v>
      </c>
      <c r="AB121" s="135">
        <f t="shared" si="79"/>
        <v>0.91419691231623279</v>
      </c>
      <c r="AC121" s="135">
        <f t="shared" si="80"/>
        <v>1.0926989299987326</v>
      </c>
      <c r="AD121" s="135">
        <f t="shared" si="81"/>
        <v>2.1058877139262133E-2</v>
      </c>
      <c r="AE121" s="135">
        <f t="shared" si="82"/>
        <v>8.8695261273307463E-5</v>
      </c>
      <c r="AF121" s="135">
        <f t="shared" si="83"/>
        <v>1.0926989299987326</v>
      </c>
      <c r="AG121" s="124"/>
      <c r="AH121" s="135">
        <f t="shared" si="67"/>
        <v>0.17850201768249982</v>
      </c>
      <c r="AI121" s="135">
        <f t="shared" si="68"/>
        <v>0.76590633820979748</v>
      </c>
      <c r="AJ121" s="135">
        <f t="shared" si="69"/>
        <v>0.87875373400844181</v>
      </c>
      <c r="AK121" s="135">
        <f t="shared" si="70"/>
        <v>-0.17826481419996548</v>
      </c>
      <c r="AL121" s="135">
        <f t="shared" si="71"/>
        <v>-2.490765345062707</v>
      </c>
      <c r="AM121" s="135">
        <f t="shared" si="72"/>
        <v>-2.9637670144032979</v>
      </c>
      <c r="AN121" s="135">
        <f t="shared" ref="AN121:AT130" si="87">$AU121+$AB$7*SIN(AO121)</f>
        <v>3.9987721317327942</v>
      </c>
      <c r="AO121" s="135">
        <f t="shared" si="87"/>
        <v>3.9987840351254689</v>
      </c>
      <c r="AP121" s="135">
        <f t="shared" si="87"/>
        <v>3.9987222335832961</v>
      </c>
      <c r="AQ121" s="135">
        <f t="shared" si="87"/>
        <v>3.9990431506817656</v>
      </c>
      <c r="AR121" s="135">
        <f t="shared" si="87"/>
        <v>3.997378015561869</v>
      </c>
      <c r="AS121" s="135">
        <f t="shared" si="87"/>
        <v>4.0060530197658517</v>
      </c>
      <c r="AT121" s="135">
        <f t="shared" si="87"/>
        <v>3.9617637534731358</v>
      </c>
      <c r="AU121" s="135">
        <f t="shared" si="73"/>
        <v>4.2212209652435693</v>
      </c>
      <c r="AW121" s="135">
        <v>3900</v>
      </c>
      <c r="AX121" s="135">
        <f t="shared" si="51"/>
        <v>-0.54650241574371605</v>
      </c>
      <c r="AY121" s="135">
        <f t="shared" si="52"/>
        <v>-0.6434227046058365</v>
      </c>
      <c r="AZ121" s="135">
        <f t="shared" si="53"/>
        <v>9.6920288862120466E-2</v>
      </c>
      <c r="BA121" s="135">
        <f t="shared" si="54"/>
        <v>0.84526945286491717</v>
      </c>
      <c r="BB121" s="135">
        <f t="shared" si="55"/>
        <v>0.64955875111877648</v>
      </c>
      <c r="BC121" s="135">
        <f t="shared" si="56"/>
        <v>-2.1245246038386019</v>
      </c>
      <c r="BD121" s="135">
        <f t="shared" si="57"/>
        <v>-1.7939290758655313</v>
      </c>
      <c r="BE121" s="135">
        <f t="shared" si="61"/>
        <v>10.718004245180907</v>
      </c>
      <c r="BF121" s="135">
        <f t="shared" si="61"/>
        <v>10.71800428738959</v>
      </c>
      <c r="BG121" s="135">
        <f t="shared" si="61"/>
        <v>10.718003763890728</v>
      </c>
      <c r="BH121" s="135">
        <f t="shared" si="59"/>
        <v>10.718010256723653</v>
      </c>
      <c r="BI121" s="135">
        <f t="shared" si="59"/>
        <v>10.717929738107882</v>
      </c>
      <c r="BJ121" s="135">
        <f t="shared" si="59"/>
        <v>10.71892987574633</v>
      </c>
      <c r="BK121" s="135">
        <f t="shared" si="59"/>
        <v>10.706746196651853</v>
      </c>
      <c r="BL121" s="135">
        <f t="shared" si="58"/>
        <v>11.000983606163395</v>
      </c>
    </row>
    <row r="122" spans="1:64" s="135" customFormat="1" ht="12.95" customHeight="1" x14ac:dyDescent="0.2">
      <c r="A122" s="182" t="s">
        <v>276</v>
      </c>
      <c r="B122" s="183" t="s">
        <v>159</v>
      </c>
      <c r="C122" s="182">
        <v>18733.422999999999</v>
      </c>
      <c r="D122" s="182" t="s">
        <v>264</v>
      </c>
      <c r="E122" s="135">
        <f t="shared" si="63"/>
        <v>-5058.7613972248027</v>
      </c>
      <c r="F122" s="135">
        <f t="shared" si="85"/>
        <v>-5059</v>
      </c>
      <c r="G122" s="125">
        <f t="shared" si="76"/>
        <v>1.0911624899963499</v>
      </c>
      <c r="H122" s="135">
        <f t="shared" si="77"/>
        <v>1.0911624899963499</v>
      </c>
      <c r="Q122" s="186">
        <f t="shared" si="74"/>
        <v>3714.9229999999989</v>
      </c>
      <c r="R122" s="186"/>
      <c r="S122" s="124">
        <f t="shared" si="78"/>
        <v>0.2</v>
      </c>
      <c r="T122" s="186"/>
      <c r="Z122" s="135">
        <f t="shared" si="65"/>
        <v>-5059</v>
      </c>
      <c r="AA122" s="135">
        <f t="shared" si="66"/>
        <v>1.0703777189905623</v>
      </c>
      <c r="AB122" s="135">
        <f t="shared" si="79"/>
        <v>0.91305085998838131</v>
      </c>
      <c r="AC122" s="135">
        <f t="shared" si="80"/>
        <v>1.0911624899963499</v>
      </c>
      <c r="AD122" s="135">
        <f t="shared" si="81"/>
        <v>2.0784771005787572E-2</v>
      </c>
      <c r="AE122" s="135">
        <f t="shared" si="82"/>
        <v>8.6401341152605557E-5</v>
      </c>
      <c r="AF122" s="135">
        <f t="shared" si="83"/>
        <v>1.0911624899963499</v>
      </c>
      <c r="AG122" s="124"/>
      <c r="AH122" s="135">
        <f t="shared" si="67"/>
        <v>0.17811163000796865</v>
      </c>
      <c r="AI122" s="135">
        <f t="shared" si="68"/>
        <v>0.76626943512632217</v>
      </c>
      <c r="AJ122" s="135">
        <f t="shared" si="69"/>
        <v>0.87778107884878254</v>
      </c>
      <c r="AK122" s="135">
        <f t="shared" si="70"/>
        <v>-0.17874062077749822</v>
      </c>
      <c r="AL122" s="135">
        <f t="shared" si="71"/>
        <v>-2.4887312203365672</v>
      </c>
      <c r="AM122" s="135">
        <f t="shared" si="72"/>
        <v>-2.9538460644337889</v>
      </c>
      <c r="AN122" s="135">
        <f t="shared" si="87"/>
        <v>4.0013097992865339</v>
      </c>
      <c r="AO122" s="135">
        <f t="shared" si="87"/>
        <v>4.0013215023302484</v>
      </c>
      <c r="AP122" s="135">
        <f t="shared" si="87"/>
        <v>4.0012605621713044</v>
      </c>
      <c r="AQ122" s="135">
        <f t="shared" si="87"/>
        <v>4.0015779373723168</v>
      </c>
      <c r="AR122" s="135">
        <f t="shared" si="87"/>
        <v>3.9999263321151584</v>
      </c>
      <c r="AS122" s="135">
        <f t="shared" si="87"/>
        <v>4.0085562003790391</v>
      </c>
      <c r="AT122" s="135">
        <f t="shared" si="87"/>
        <v>3.964370703641297</v>
      </c>
      <c r="AU122" s="135">
        <f t="shared" si="73"/>
        <v>4.2242466319359355</v>
      </c>
      <c r="AW122" s="135">
        <v>4000</v>
      </c>
      <c r="AX122" s="135">
        <f t="shared" si="51"/>
        <v>-0.57433044961287749</v>
      </c>
      <c r="AY122" s="135">
        <f t="shared" si="52"/>
        <v>-0.65585676008154092</v>
      </c>
      <c r="AZ122" s="135">
        <f t="shared" si="53"/>
        <v>8.1526310468663474E-2</v>
      </c>
      <c r="BA122" s="135">
        <f t="shared" si="54"/>
        <v>0.86135355804789948</v>
      </c>
      <c r="BB122" s="135">
        <f t="shared" si="55"/>
        <v>0.60033943701125947</v>
      </c>
      <c r="BC122" s="135">
        <f t="shared" si="56"/>
        <v>-2.0614461365319965</v>
      </c>
      <c r="BD122" s="135">
        <f t="shared" si="57"/>
        <v>-1.6679754463333656</v>
      </c>
      <c r="BE122" s="135">
        <f t="shared" si="61"/>
        <v>10.788659887131102</v>
      </c>
      <c r="BF122" s="135">
        <f t="shared" si="61"/>
        <v>10.788659891730628</v>
      </c>
      <c r="BG122" s="135">
        <f t="shared" si="61"/>
        <v>10.788659815641708</v>
      </c>
      <c r="BH122" s="135">
        <f t="shared" si="59"/>
        <v>10.788661074367113</v>
      </c>
      <c r="BI122" s="135">
        <f t="shared" si="59"/>
        <v>10.788640252467889</v>
      </c>
      <c r="BJ122" s="135">
        <f t="shared" si="59"/>
        <v>10.788984955289397</v>
      </c>
      <c r="BK122" s="135">
        <f t="shared" si="59"/>
        <v>10.783349505641169</v>
      </c>
      <c r="BL122" s="135">
        <f t="shared" si="58"/>
        <v>11.076625273472551</v>
      </c>
    </row>
    <row r="123" spans="1:64" s="135" customFormat="1" ht="12.95" customHeight="1" x14ac:dyDescent="0.2">
      <c r="A123" s="182" t="s">
        <v>276</v>
      </c>
      <c r="B123" s="183" t="s">
        <v>159</v>
      </c>
      <c r="C123" s="182">
        <v>18783.72</v>
      </c>
      <c r="D123" s="182" t="s">
        <v>264</v>
      </c>
      <c r="E123" s="135">
        <f t="shared" si="63"/>
        <v>-5047.763031817145</v>
      </c>
      <c r="F123" s="135">
        <f t="shared" si="85"/>
        <v>-5048</v>
      </c>
      <c r="G123" s="125">
        <f t="shared" si="76"/>
        <v>1.0836872799991397</v>
      </c>
      <c r="H123" s="135">
        <f t="shared" si="77"/>
        <v>1.0836872799991397</v>
      </c>
      <c r="Q123" s="186">
        <f t="shared" si="74"/>
        <v>3765.2200000000012</v>
      </c>
      <c r="R123" s="186"/>
      <c r="S123" s="124">
        <f t="shared" si="78"/>
        <v>0.2</v>
      </c>
      <c r="T123" s="186"/>
      <c r="Z123" s="135">
        <f t="shared" si="65"/>
        <v>-5048</v>
      </c>
      <c r="AA123" s="135">
        <f t="shared" si="66"/>
        <v>1.0669002850930212</v>
      </c>
      <c r="AB123" s="135">
        <f t="shared" si="79"/>
        <v>0.9066560892278841</v>
      </c>
      <c r="AC123" s="135">
        <f t="shared" si="80"/>
        <v>1.0836872799991397</v>
      </c>
      <c r="AD123" s="135">
        <f t="shared" si="81"/>
        <v>1.6786994906118569E-2</v>
      </c>
      <c r="AE123" s="135">
        <f t="shared" si="82"/>
        <v>5.636063959561016E-5</v>
      </c>
      <c r="AF123" s="135">
        <f t="shared" si="83"/>
        <v>1.0836872799991397</v>
      </c>
      <c r="AG123" s="124"/>
      <c r="AH123" s="135">
        <f t="shared" si="67"/>
        <v>0.17703119077125559</v>
      </c>
      <c r="AI123" s="135">
        <f t="shared" si="68"/>
        <v>0.76727473135985247</v>
      </c>
      <c r="AJ123" s="135">
        <f t="shared" si="69"/>
        <v>0.87508272990104419</v>
      </c>
      <c r="AK123" s="135">
        <f t="shared" si="70"/>
        <v>-0.1800475931759854</v>
      </c>
      <c r="AL123" s="135">
        <f t="shared" si="71"/>
        <v>-2.483127392988477</v>
      </c>
      <c r="AM123" s="135">
        <f t="shared" si="72"/>
        <v>-2.9268204795687414</v>
      </c>
      <c r="AN123" s="135">
        <f t="shared" si="87"/>
        <v>4.0082946085477307</v>
      </c>
      <c r="AO123" s="135">
        <f t="shared" si="87"/>
        <v>4.0083057709315666</v>
      </c>
      <c r="AP123" s="135">
        <f t="shared" si="87"/>
        <v>4.0082471694731678</v>
      </c>
      <c r="AQ123" s="135">
        <f t="shared" si="87"/>
        <v>4.008554866706322</v>
      </c>
      <c r="AR123" s="135">
        <f t="shared" si="87"/>
        <v>4.0069404900546086</v>
      </c>
      <c r="AS123" s="135">
        <f t="shared" si="87"/>
        <v>4.0154450777561532</v>
      </c>
      <c r="AT123" s="135">
        <f t="shared" si="87"/>
        <v>3.9715520951541174</v>
      </c>
      <c r="AU123" s="135">
        <f t="shared" si="73"/>
        <v>4.2325672153399427</v>
      </c>
    </row>
    <row r="124" spans="1:64" s="135" customFormat="1" ht="12.95" customHeight="1" x14ac:dyDescent="0.2">
      <c r="A124" s="182" t="s">
        <v>276</v>
      </c>
      <c r="B124" s="183" t="s">
        <v>159</v>
      </c>
      <c r="C124" s="182">
        <v>18843.171999999999</v>
      </c>
      <c r="D124" s="182" t="s">
        <v>264</v>
      </c>
      <c r="E124" s="135">
        <f t="shared" si="63"/>
        <v>-5034.7627570449722</v>
      </c>
      <c r="F124" s="135">
        <f t="shared" si="85"/>
        <v>-5035</v>
      </c>
      <c r="G124" s="125">
        <f t="shared" ref="G124:G155" si="88">+C124-(C$7+F124*C$8)</f>
        <v>1.0849438499935786</v>
      </c>
      <c r="H124" s="135">
        <f t="shared" ref="H124:H155" si="89">G124</f>
        <v>1.0849438499935786</v>
      </c>
      <c r="Q124" s="186">
        <f t="shared" si="74"/>
        <v>3824.6719999999987</v>
      </c>
      <c r="R124" s="186"/>
      <c r="S124" s="124">
        <f t="shared" ref="S124:S155" si="90">S$15</f>
        <v>0.2</v>
      </c>
      <c r="T124" s="186"/>
      <c r="Z124" s="135">
        <f t="shared" si="65"/>
        <v>-5035</v>
      </c>
      <c r="AA124" s="135">
        <f t="shared" si="66"/>
        <v>1.0627792203423851</v>
      </c>
      <c r="AB124" s="135">
        <f t="shared" si="79"/>
        <v>0.90920253331681178</v>
      </c>
      <c r="AC124" s="135">
        <f t="shared" si="80"/>
        <v>1.0849438499935786</v>
      </c>
      <c r="AD124" s="135">
        <f t="shared" si="81"/>
        <v>2.2164629651193479E-2</v>
      </c>
      <c r="AE124" s="135">
        <f t="shared" si="82"/>
        <v>9.8254161514913042E-5</v>
      </c>
      <c r="AF124" s="135">
        <f t="shared" si="83"/>
        <v>1.0849438499935786</v>
      </c>
      <c r="AG124" s="124"/>
      <c r="AH124" s="135">
        <f t="shared" si="67"/>
        <v>0.17574131667676685</v>
      </c>
      <c r="AI124" s="135">
        <f t="shared" si="68"/>
        <v>0.76847568949635991</v>
      </c>
      <c r="AJ124" s="135">
        <f t="shared" si="69"/>
        <v>0.87184901488885869</v>
      </c>
      <c r="AK124" s="135">
        <f t="shared" si="70"/>
        <v>-0.18158931719103974</v>
      </c>
      <c r="AL124" s="135">
        <f t="shared" si="71"/>
        <v>-2.4764856277966514</v>
      </c>
      <c r="AM124" s="135">
        <f t="shared" si="72"/>
        <v>-2.8953576840365529</v>
      </c>
      <c r="AN124" s="135">
        <f t="shared" si="87"/>
        <v>4.0165612505628197</v>
      </c>
      <c r="AO124" s="135">
        <f t="shared" si="87"/>
        <v>4.0165717935497955</v>
      </c>
      <c r="AP124" s="135">
        <f t="shared" si="87"/>
        <v>4.0165158978823374</v>
      </c>
      <c r="AQ124" s="135">
        <f t="shared" si="87"/>
        <v>4.016812282156712</v>
      </c>
      <c r="AR124" s="135">
        <f t="shared" si="87"/>
        <v>4.0152419153026644</v>
      </c>
      <c r="AS124" s="135">
        <f t="shared" si="87"/>
        <v>4.0235963358280076</v>
      </c>
      <c r="AT124" s="135">
        <f t="shared" si="87"/>
        <v>3.9800624978330292</v>
      </c>
      <c r="AU124" s="135">
        <f t="shared" si="73"/>
        <v>4.2424006320901331</v>
      </c>
    </row>
    <row r="125" spans="1:64" s="135" customFormat="1" ht="12.95" customHeight="1" x14ac:dyDescent="0.2">
      <c r="A125" s="182" t="s">
        <v>276</v>
      </c>
      <c r="B125" s="183" t="s">
        <v>159</v>
      </c>
      <c r="C125" s="182">
        <v>18893.467000000001</v>
      </c>
      <c r="D125" s="182" t="s">
        <v>264</v>
      </c>
      <c r="E125" s="135">
        <f t="shared" si="63"/>
        <v>-5023.7648289741501</v>
      </c>
      <c r="F125" s="135">
        <f t="shared" si="85"/>
        <v>-5024</v>
      </c>
      <c r="G125" s="125">
        <f t="shared" si="88"/>
        <v>1.075468639995961</v>
      </c>
      <c r="H125" s="135">
        <f t="shared" si="89"/>
        <v>1.075468639995961</v>
      </c>
      <c r="Q125" s="186">
        <f t="shared" si="74"/>
        <v>3874.9670000000006</v>
      </c>
      <c r="R125" s="186"/>
      <c r="S125" s="124">
        <f t="shared" si="90"/>
        <v>0.2</v>
      </c>
      <c r="T125" s="186"/>
      <c r="Z125" s="135">
        <f t="shared" si="65"/>
        <v>-5024</v>
      </c>
      <c r="AA125" s="135">
        <f t="shared" si="66"/>
        <v>1.0592825503377159</v>
      </c>
      <c r="AB125" s="135">
        <f t="shared" si="79"/>
        <v>0.900829742258904</v>
      </c>
      <c r="AC125" s="135">
        <f t="shared" si="80"/>
        <v>1.075468639995961</v>
      </c>
      <c r="AD125" s="135">
        <f t="shared" si="81"/>
        <v>1.6186089658245084E-2</v>
      </c>
      <c r="AE125" s="135">
        <f t="shared" si="82"/>
        <v>5.2397899684949702E-5</v>
      </c>
      <c r="AF125" s="135">
        <f t="shared" si="83"/>
        <v>1.075468639995961</v>
      </c>
      <c r="AG125" s="124"/>
      <c r="AH125" s="135">
        <f t="shared" si="67"/>
        <v>0.17463889773705699</v>
      </c>
      <c r="AI125" s="135">
        <f t="shared" si="68"/>
        <v>0.76950284896955878</v>
      </c>
      <c r="AJ125" s="135">
        <f t="shared" si="69"/>
        <v>0.86907467591165821</v>
      </c>
      <c r="AK125" s="135">
        <f t="shared" si="70"/>
        <v>-0.18289136075535098</v>
      </c>
      <c r="AL125" s="135">
        <f t="shared" si="71"/>
        <v>-2.4708493523167805</v>
      </c>
      <c r="AM125" s="135">
        <f t="shared" si="72"/>
        <v>-2.8691287725545362</v>
      </c>
      <c r="AN125" s="135">
        <f t="shared" si="87"/>
        <v>4.023566248818307</v>
      </c>
      <c r="AO125" s="135">
        <f t="shared" si="87"/>
        <v>4.023576284322572</v>
      </c>
      <c r="AP125" s="135">
        <f t="shared" si="87"/>
        <v>4.0235226277968259</v>
      </c>
      <c r="AQ125" s="135">
        <f t="shared" si="87"/>
        <v>4.0238095521589372</v>
      </c>
      <c r="AR125" s="135">
        <f t="shared" si="87"/>
        <v>4.0222764051040976</v>
      </c>
      <c r="AS125" s="135">
        <f t="shared" si="87"/>
        <v>4.0305020615639195</v>
      </c>
      <c r="AT125" s="135">
        <f t="shared" si="87"/>
        <v>3.987283415911314</v>
      </c>
      <c r="AU125" s="135">
        <f t="shared" si="73"/>
        <v>4.2507212154941412</v>
      </c>
    </row>
    <row r="126" spans="1:64" s="135" customFormat="1" ht="12.95" customHeight="1" x14ac:dyDescent="0.2">
      <c r="A126" s="182" t="s">
        <v>276</v>
      </c>
      <c r="B126" s="183" t="s">
        <v>159</v>
      </c>
      <c r="C126" s="182">
        <v>18971.205999999998</v>
      </c>
      <c r="D126" s="182" t="s">
        <v>264</v>
      </c>
      <c r="E126" s="135">
        <f t="shared" si="63"/>
        <v>-5006.765764846552</v>
      </c>
      <c r="F126" s="135">
        <f t="shared" si="85"/>
        <v>-5007</v>
      </c>
      <c r="G126" s="125">
        <f t="shared" si="88"/>
        <v>1.0711887699944782</v>
      </c>
      <c r="H126" s="135">
        <f t="shared" si="89"/>
        <v>1.0711887699944782</v>
      </c>
      <c r="Q126" s="186">
        <f t="shared" si="74"/>
        <v>3952.7059999999983</v>
      </c>
      <c r="R126" s="186"/>
      <c r="S126" s="124">
        <f t="shared" si="90"/>
        <v>0.2</v>
      </c>
      <c r="T126" s="186"/>
      <c r="Z126" s="135">
        <f t="shared" si="65"/>
        <v>-5007</v>
      </c>
      <c r="AA126" s="135">
        <f t="shared" si="66"/>
        <v>1.0538612820370141</v>
      </c>
      <c r="AB126" s="135">
        <f t="shared" si="79"/>
        <v>0.89827340776006737</v>
      </c>
      <c r="AC126" s="135">
        <f t="shared" si="80"/>
        <v>1.0711887699944782</v>
      </c>
      <c r="AD126" s="135">
        <f t="shared" si="81"/>
        <v>1.7327487957464083E-2</v>
      </c>
      <c r="AE126" s="135">
        <f t="shared" si="82"/>
        <v>6.0048367783212561E-5</v>
      </c>
      <c r="AF126" s="135">
        <f t="shared" si="83"/>
        <v>1.0711887699944782</v>
      </c>
      <c r="AG126" s="124"/>
      <c r="AH126" s="135">
        <f t="shared" si="67"/>
        <v>0.17291536223441079</v>
      </c>
      <c r="AI126" s="135">
        <f t="shared" si="68"/>
        <v>0.77111018476488624</v>
      </c>
      <c r="AJ126" s="135">
        <f t="shared" si="69"/>
        <v>0.86471780356214512</v>
      </c>
      <c r="AK126" s="135">
        <f t="shared" si="70"/>
        <v>-0.1848989966271572</v>
      </c>
      <c r="AL126" s="135">
        <f t="shared" si="71"/>
        <v>-2.4621089080375831</v>
      </c>
      <c r="AM126" s="135">
        <f t="shared" si="72"/>
        <v>-2.8292826848291615</v>
      </c>
      <c r="AN126" s="135">
        <f t="shared" si="87"/>
        <v>4.0344106757750469</v>
      </c>
      <c r="AO126" s="135">
        <f t="shared" si="87"/>
        <v>4.0344199570277457</v>
      </c>
      <c r="AP126" s="135">
        <f t="shared" si="87"/>
        <v>4.0343696679011742</v>
      </c>
      <c r="AQ126" s="135">
        <f t="shared" si="87"/>
        <v>4.0346421898696851</v>
      </c>
      <c r="AR126" s="135">
        <f t="shared" si="87"/>
        <v>4.0331664674153043</v>
      </c>
      <c r="AS126" s="135">
        <f t="shared" si="87"/>
        <v>4.0411902414883309</v>
      </c>
      <c r="AT126" s="135">
        <f t="shared" si="87"/>
        <v>3.9984789169850337</v>
      </c>
      <c r="AU126" s="135">
        <f t="shared" si="73"/>
        <v>4.2635802989366978</v>
      </c>
    </row>
    <row r="127" spans="1:64" s="135" customFormat="1" ht="12.95" customHeight="1" x14ac:dyDescent="0.2">
      <c r="A127" s="182" t="s">
        <v>276</v>
      </c>
      <c r="B127" s="183" t="s">
        <v>159</v>
      </c>
      <c r="C127" s="182">
        <v>18998.641</v>
      </c>
      <c r="D127" s="182" t="s">
        <v>264</v>
      </c>
      <c r="E127" s="135">
        <f t="shared" si="63"/>
        <v>-5000.7665968055335</v>
      </c>
      <c r="F127" s="135">
        <f t="shared" si="85"/>
        <v>-5001</v>
      </c>
      <c r="G127" s="125">
        <f t="shared" si="88"/>
        <v>1.0673841099960555</v>
      </c>
      <c r="H127" s="135">
        <f t="shared" si="89"/>
        <v>1.0673841099960555</v>
      </c>
      <c r="Q127" s="186">
        <f t="shared" si="74"/>
        <v>3980.1409999999996</v>
      </c>
      <c r="R127" s="186"/>
      <c r="S127" s="124">
        <f t="shared" si="90"/>
        <v>0.2</v>
      </c>
      <c r="T127" s="186"/>
      <c r="Z127" s="135">
        <f t="shared" si="65"/>
        <v>-5001</v>
      </c>
      <c r="AA127" s="135">
        <f t="shared" si="66"/>
        <v>1.0519428740412458</v>
      </c>
      <c r="AB127" s="135">
        <f t="shared" si="79"/>
        <v>0.8950827906695864</v>
      </c>
      <c r="AC127" s="135">
        <f t="shared" si="80"/>
        <v>1.0673841099960555</v>
      </c>
      <c r="AD127" s="135">
        <f t="shared" si="81"/>
        <v>1.5441235954809729E-2</v>
      </c>
      <c r="AE127" s="135">
        <f t="shared" si="82"/>
        <v>4.7686353562421748E-5</v>
      </c>
      <c r="AF127" s="135">
        <f t="shared" si="83"/>
        <v>1.0673841099960555</v>
      </c>
      <c r="AG127" s="124"/>
      <c r="AH127" s="135">
        <f t="shared" si="67"/>
        <v>0.17230131932646911</v>
      </c>
      <c r="AI127" s="135">
        <f t="shared" si="68"/>
        <v>0.77168328498103966</v>
      </c>
      <c r="AJ127" s="135">
        <f t="shared" si="69"/>
        <v>0.86315987650153791</v>
      </c>
      <c r="AK127" s="135">
        <f t="shared" si="70"/>
        <v>-0.18560620710268505</v>
      </c>
      <c r="AL127" s="135">
        <f t="shared" si="71"/>
        <v>-2.4590152955683622</v>
      </c>
      <c r="AM127" s="135">
        <f t="shared" si="72"/>
        <v>-2.8154146218517737</v>
      </c>
      <c r="AN127" s="135">
        <f t="shared" si="87"/>
        <v>4.0382435443262139</v>
      </c>
      <c r="AO127" s="135">
        <f t="shared" si="87"/>
        <v>4.0382525680826618</v>
      </c>
      <c r="AP127" s="135">
        <f t="shared" si="87"/>
        <v>4.0382034399686599</v>
      </c>
      <c r="AQ127" s="135">
        <f t="shared" si="87"/>
        <v>4.0384709451341294</v>
      </c>
      <c r="AR127" s="135">
        <f t="shared" si="87"/>
        <v>4.0370154472816857</v>
      </c>
      <c r="AS127" s="135">
        <f t="shared" si="87"/>
        <v>4.0449671768506681</v>
      </c>
      <c r="AT127" s="135">
        <f t="shared" si="87"/>
        <v>4.0024407222757317</v>
      </c>
      <c r="AU127" s="135">
        <f t="shared" si="73"/>
        <v>4.2681187989752472</v>
      </c>
    </row>
    <row r="128" spans="1:64" s="135" customFormat="1" ht="12.95" customHeight="1" x14ac:dyDescent="0.2">
      <c r="A128" s="182" t="s">
        <v>276</v>
      </c>
      <c r="B128" s="183" t="s">
        <v>159</v>
      </c>
      <c r="C128" s="182">
        <v>19067.237000000001</v>
      </c>
      <c r="D128" s="182" t="s">
        <v>264</v>
      </c>
      <c r="E128" s="135">
        <f t="shared" si="63"/>
        <v>-4985.7668180214387</v>
      </c>
      <c r="F128" s="135">
        <f t="shared" si="85"/>
        <v>-4986</v>
      </c>
      <c r="G128" s="125">
        <f t="shared" si="88"/>
        <v>1.0663724599980924</v>
      </c>
      <c r="H128" s="135">
        <f t="shared" si="89"/>
        <v>1.0663724599980924</v>
      </c>
      <c r="Q128" s="186">
        <f t="shared" si="74"/>
        <v>4048.737000000001</v>
      </c>
      <c r="R128" s="186"/>
      <c r="S128" s="124">
        <f t="shared" si="90"/>
        <v>0.2</v>
      </c>
      <c r="T128" s="186"/>
      <c r="Z128" s="135">
        <f t="shared" si="65"/>
        <v>-4986</v>
      </c>
      <c r="AA128" s="135">
        <f t="shared" si="66"/>
        <v>1.0471354059825067</v>
      </c>
      <c r="AB128" s="135">
        <f t="shared" si="79"/>
        <v>0.89561933281514938</v>
      </c>
      <c r="AC128" s="135">
        <f t="shared" si="80"/>
        <v>1.0663724599980924</v>
      </c>
      <c r="AD128" s="135">
        <f t="shared" si="81"/>
        <v>1.9237054015585731E-2</v>
      </c>
      <c r="AE128" s="135">
        <f t="shared" si="82"/>
        <v>7.4012849439712616E-5</v>
      </c>
      <c r="AF128" s="135">
        <f t="shared" si="83"/>
        <v>1.0663724599980924</v>
      </c>
      <c r="AG128" s="124"/>
      <c r="AH128" s="135">
        <f t="shared" si="67"/>
        <v>0.170753127182943</v>
      </c>
      <c r="AI128" s="135">
        <f t="shared" si="68"/>
        <v>0.77312937351320699</v>
      </c>
      <c r="AJ128" s="135">
        <f t="shared" si="69"/>
        <v>0.85921860147193563</v>
      </c>
      <c r="AK128" s="135">
        <f t="shared" si="70"/>
        <v>-0.18737103647464837</v>
      </c>
      <c r="AL128" s="135">
        <f t="shared" si="71"/>
        <v>-2.4512610354298277</v>
      </c>
      <c r="AM128" s="135">
        <f t="shared" si="72"/>
        <v>-2.7811787278109459</v>
      </c>
      <c r="AN128" s="135">
        <f t="shared" si="87"/>
        <v>4.047838235492037</v>
      </c>
      <c r="AO128" s="135">
        <f t="shared" si="87"/>
        <v>4.0478466353525295</v>
      </c>
      <c r="AP128" s="135">
        <f t="shared" si="87"/>
        <v>4.0478003459255634</v>
      </c>
      <c r="AQ128" s="135">
        <f t="shared" si="87"/>
        <v>4.0480554688152832</v>
      </c>
      <c r="AR128" s="135">
        <f t="shared" si="87"/>
        <v>4.0466503971670491</v>
      </c>
      <c r="AS128" s="135">
        <f t="shared" si="87"/>
        <v>4.0544203216157193</v>
      </c>
      <c r="AT128" s="135">
        <f t="shared" si="87"/>
        <v>4.0123692030603939</v>
      </c>
      <c r="AU128" s="135">
        <f t="shared" si="73"/>
        <v>4.2794650490716206</v>
      </c>
    </row>
    <row r="129" spans="1:47" s="135" customFormat="1" ht="12.95" customHeight="1" x14ac:dyDescent="0.2">
      <c r="A129" s="182" t="s">
        <v>276</v>
      </c>
      <c r="B129" s="183" t="s">
        <v>159</v>
      </c>
      <c r="C129" s="182">
        <v>19140.406999999999</v>
      </c>
      <c r="D129" s="182" t="s">
        <v>264</v>
      </c>
      <c r="E129" s="135">
        <f t="shared" si="63"/>
        <v>-4969.7668498945477</v>
      </c>
      <c r="F129" s="135">
        <f t="shared" si="85"/>
        <v>-4970</v>
      </c>
      <c r="G129" s="125">
        <f t="shared" si="88"/>
        <v>1.0662266999970598</v>
      </c>
      <c r="H129" s="135">
        <f t="shared" si="89"/>
        <v>1.0662266999970598</v>
      </c>
      <c r="Q129" s="186">
        <f t="shared" si="74"/>
        <v>4121.9069999999992</v>
      </c>
      <c r="R129" s="186"/>
      <c r="S129" s="124">
        <f t="shared" si="90"/>
        <v>0.2</v>
      </c>
      <c r="T129" s="186"/>
      <c r="Z129" s="135">
        <f t="shared" si="65"/>
        <v>-4970</v>
      </c>
      <c r="AA129" s="135">
        <f t="shared" si="66"/>
        <v>1.0419894281521676</v>
      </c>
      <c r="AB129" s="135">
        <f t="shared" si="79"/>
        <v>0.89714556698555947</v>
      </c>
      <c r="AC129" s="135">
        <f t="shared" si="80"/>
        <v>1.0662266999970598</v>
      </c>
      <c r="AD129" s="135">
        <f t="shared" si="81"/>
        <v>2.4237271844892216E-2</v>
      </c>
      <c r="AE129" s="135">
        <f t="shared" si="82"/>
        <v>1.1748906929664099E-4</v>
      </c>
      <c r="AF129" s="135">
        <f t="shared" si="83"/>
        <v>1.0662266999970598</v>
      </c>
      <c r="AG129" s="124"/>
      <c r="AH129" s="135">
        <f t="shared" si="67"/>
        <v>0.1690811330115003</v>
      </c>
      <c r="AI129" s="135">
        <f t="shared" si="68"/>
        <v>0.77469300477074343</v>
      </c>
      <c r="AJ129" s="135">
        <f t="shared" si="69"/>
        <v>0.85494090761585584</v>
      </c>
      <c r="AK129" s="135">
        <f t="shared" si="70"/>
        <v>-0.18924836689614449</v>
      </c>
      <c r="AL129" s="135">
        <f t="shared" si="71"/>
        <v>-2.4429575743787124</v>
      </c>
      <c r="AM129" s="135">
        <f t="shared" si="72"/>
        <v>-2.7453273077847036</v>
      </c>
      <c r="AN129" s="135">
        <f t="shared" si="87"/>
        <v>4.05809250182888</v>
      </c>
      <c r="AO129" s="135">
        <f t="shared" si="87"/>
        <v>4.0581002673250008</v>
      </c>
      <c r="AP129" s="135">
        <f t="shared" si="87"/>
        <v>4.0580569038273184</v>
      </c>
      <c r="AQ129" s="135">
        <f t="shared" si="87"/>
        <v>4.0582990823884613</v>
      </c>
      <c r="AR129" s="135">
        <f t="shared" si="87"/>
        <v>4.0569475291245647</v>
      </c>
      <c r="AS129" s="135">
        <f t="shared" si="87"/>
        <v>4.0645210375406453</v>
      </c>
      <c r="AT129" s="135">
        <f t="shared" si="87"/>
        <v>4.0229974867012359</v>
      </c>
      <c r="AU129" s="135">
        <f t="shared" si="73"/>
        <v>4.2915677158410865</v>
      </c>
    </row>
    <row r="130" spans="1:47" s="135" customFormat="1" ht="12.95" customHeight="1" x14ac:dyDescent="0.2">
      <c r="A130" s="182" t="s">
        <v>276</v>
      </c>
      <c r="B130" s="183" t="s">
        <v>159</v>
      </c>
      <c r="C130" s="182">
        <v>19172.414000000001</v>
      </c>
      <c r="D130" s="182" t="s">
        <v>264</v>
      </c>
      <c r="E130" s="135">
        <f t="shared" si="63"/>
        <v>-4962.7679298475687</v>
      </c>
      <c r="F130" s="135">
        <f t="shared" si="85"/>
        <v>-4963</v>
      </c>
      <c r="G130" s="125">
        <f t="shared" si="88"/>
        <v>1.0612879299987981</v>
      </c>
      <c r="H130" s="135">
        <f t="shared" si="89"/>
        <v>1.0612879299987981</v>
      </c>
      <c r="Q130" s="186">
        <f t="shared" si="74"/>
        <v>4153.9140000000007</v>
      </c>
      <c r="R130" s="186"/>
      <c r="S130" s="124">
        <f t="shared" si="90"/>
        <v>0.2</v>
      </c>
      <c r="T130" s="186"/>
      <c r="Z130" s="135">
        <f t="shared" si="65"/>
        <v>-4963</v>
      </c>
      <c r="AA130" s="135">
        <f t="shared" si="66"/>
        <v>1.0397322212330127</v>
      </c>
      <c r="AB130" s="135">
        <f t="shared" si="79"/>
        <v>0.89294497264457739</v>
      </c>
      <c r="AC130" s="135">
        <f t="shared" si="80"/>
        <v>1.0612879299987981</v>
      </c>
      <c r="AD130" s="135">
        <f t="shared" si="81"/>
        <v>2.1555708765785386E-2</v>
      </c>
      <c r="AE130" s="135">
        <f t="shared" si="82"/>
        <v>9.2929716079071396E-5</v>
      </c>
      <c r="AF130" s="135">
        <f t="shared" si="83"/>
        <v>1.0612879299987981</v>
      </c>
      <c r="AG130" s="124"/>
      <c r="AH130" s="135">
        <f t="shared" si="67"/>
        <v>0.1683429573542207</v>
      </c>
      <c r="AI130" s="135">
        <f t="shared" si="68"/>
        <v>0.77538399973140082</v>
      </c>
      <c r="AJ130" s="135">
        <f t="shared" si="69"/>
        <v>0.85304533088355594</v>
      </c>
      <c r="AK130" s="135">
        <f t="shared" si="70"/>
        <v>-0.19006798493021027</v>
      </c>
      <c r="AL130" s="135">
        <f t="shared" si="71"/>
        <v>-2.4393142081332666</v>
      </c>
      <c r="AM130" s="135">
        <f t="shared" si="72"/>
        <v>-2.7298532934071069</v>
      </c>
      <c r="AN130" s="135">
        <f t="shared" si="87"/>
        <v>4.0625852844913162</v>
      </c>
      <c r="AO130" s="135">
        <f t="shared" si="87"/>
        <v>4.0625927824977763</v>
      </c>
      <c r="AP130" s="135">
        <f t="shared" si="87"/>
        <v>4.0625506655565324</v>
      </c>
      <c r="AQ130" s="135">
        <f t="shared" si="87"/>
        <v>4.0627872702837298</v>
      </c>
      <c r="AR130" s="135">
        <f t="shared" si="87"/>
        <v>4.0614590251963731</v>
      </c>
      <c r="AS130" s="135">
        <f t="shared" si="87"/>
        <v>4.068945852609632</v>
      </c>
      <c r="AT130" s="135">
        <f t="shared" si="87"/>
        <v>4.0276597182946077</v>
      </c>
      <c r="AU130" s="135">
        <f t="shared" si="73"/>
        <v>4.2968626325527275</v>
      </c>
    </row>
    <row r="131" spans="1:47" s="135" customFormat="1" ht="12.95" customHeight="1" x14ac:dyDescent="0.2">
      <c r="A131" s="182" t="s">
        <v>276</v>
      </c>
      <c r="B131" s="183" t="s">
        <v>159</v>
      </c>
      <c r="C131" s="182">
        <v>19245.575000000001</v>
      </c>
      <c r="D131" s="182" t="s">
        <v>264</v>
      </c>
      <c r="E131" s="135">
        <f t="shared" si="63"/>
        <v>-4946.769929736437</v>
      </c>
      <c r="F131" s="135">
        <f t="shared" si="85"/>
        <v>-4947</v>
      </c>
      <c r="G131" s="125">
        <f t="shared" si="88"/>
        <v>1.0521421699959319</v>
      </c>
      <c r="H131" s="135">
        <f t="shared" si="89"/>
        <v>1.0521421699959319</v>
      </c>
      <c r="Q131" s="186">
        <f t="shared" si="74"/>
        <v>4227.0750000000007</v>
      </c>
      <c r="R131" s="186"/>
      <c r="S131" s="124">
        <f t="shared" si="90"/>
        <v>0.2</v>
      </c>
      <c r="T131" s="186"/>
      <c r="Z131" s="135">
        <f t="shared" si="65"/>
        <v>-4947</v>
      </c>
      <c r="AA131" s="135">
        <f t="shared" si="66"/>
        <v>1.0345595512404486</v>
      </c>
      <c r="AB131" s="135">
        <f t="shared" si="79"/>
        <v>0.88550172338174171</v>
      </c>
      <c r="AC131" s="135">
        <f t="shared" si="80"/>
        <v>1.0521421699959319</v>
      </c>
      <c r="AD131" s="135">
        <f t="shared" si="81"/>
        <v>1.7582618755483281E-2</v>
      </c>
      <c r="AE131" s="135">
        <f t="shared" si="82"/>
        <v>6.1829696460134498E-5</v>
      </c>
      <c r="AF131" s="135">
        <f t="shared" si="83"/>
        <v>1.0521421699959319</v>
      </c>
      <c r="AG131" s="124"/>
      <c r="AH131" s="135">
        <f t="shared" si="67"/>
        <v>0.16664044661419022</v>
      </c>
      <c r="AI131" s="135">
        <f t="shared" si="68"/>
        <v>0.77697931012073806</v>
      </c>
      <c r="AJ131" s="135">
        <f t="shared" si="69"/>
        <v>0.84865711881611128</v>
      </c>
      <c r="AK131" s="135">
        <f t="shared" si="70"/>
        <v>-0.19193738134577126</v>
      </c>
      <c r="AL131" s="135">
        <f t="shared" si="71"/>
        <v>-2.4309619636043021</v>
      </c>
      <c r="AM131" s="135">
        <f t="shared" si="72"/>
        <v>-2.6949539512150169</v>
      </c>
      <c r="AN131" s="135">
        <f t="shared" ref="AN131:AT140" si="91">$AU131+$AB$7*SIN(AO131)</f>
        <v>4.0728696238066719</v>
      </c>
      <c r="AO131" s="135">
        <f t="shared" si="91"/>
        <v>4.072876533183142</v>
      </c>
      <c r="AP131" s="135">
        <f t="shared" si="91"/>
        <v>4.0728371880354679</v>
      </c>
      <c r="AQ131" s="135">
        <f t="shared" si="91"/>
        <v>4.0730612651166629</v>
      </c>
      <c r="AR131" s="135">
        <f t="shared" si="91"/>
        <v>4.0717860103413068</v>
      </c>
      <c r="AS131" s="135">
        <f t="shared" si="91"/>
        <v>4.0790731387885497</v>
      </c>
      <c r="AT131" s="135">
        <f t="shared" si="91"/>
        <v>4.0383446170659996</v>
      </c>
      <c r="AU131" s="135">
        <f t="shared" si="73"/>
        <v>4.3089652993221925</v>
      </c>
    </row>
    <row r="132" spans="1:47" s="135" customFormat="1" ht="12.95" customHeight="1" x14ac:dyDescent="0.2">
      <c r="A132" s="182" t="s">
        <v>281</v>
      </c>
      <c r="B132" s="183" t="s">
        <v>159</v>
      </c>
      <c r="C132" s="182">
        <v>19263.848999999998</v>
      </c>
      <c r="D132" s="182" t="s">
        <v>264</v>
      </c>
      <c r="E132" s="135">
        <f t="shared" si="63"/>
        <v>-4942.7739830704431</v>
      </c>
      <c r="F132" s="135">
        <f t="shared" si="85"/>
        <v>-4943</v>
      </c>
      <c r="G132" s="125">
        <f t="shared" si="88"/>
        <v>1.0336057299937238</v>
      </c>
      <c r="H132" s="135">
        <f t="shared" si="89"/>
        <v>1.0336057299937238</v>
      </c>
      <c r="Q132" s="186">
        <f t="shared" si="74"/>
        <v>4245.3489999999983</v>
      </c>
      <c r="R132" s="186"/>
      <c r="S132" s="124">
        <f t="shared" si="90"/>
        <v>0.2</v>
      </c>
      <c r="T132" s="186"/>
      <c r="Z132" s="135">
        <f t="shared" si="65"/>
        <v>-4943</v>
      </c>
      <c r="AA132" s="135">
        <f t="shared" si="66"/>
        <v>1.0332634857124461</v>
      </c>
      <c r="AB132" s="135">
        <f t="shared" si="79"/>
        <v>0.86739422479074635</v>
      </c>
      <c r="AC132" s="135">
        <f t="shared" si="80"/>
        <v>1.0336057299937238</v>
      </c>
      <c r="AD132" s="135">
        <f t="shared" si="81"/>
        <v>3.4224428127771489E-4</v>
      </c>
      <c r="AE132" s="135">
        <f t="shared" si="82"/>
        <v>2.3426229613459927E-8</v>
      </c>
      <c r="AF132" s="135">
        <f t="shared" si="83"/>
        <v>1.0336057299937238</v>
      </c>
      <c r="AG132" s="124"/>
      <c r="AH132" s="135">
        <f t="shared" si="67"/>
        <v>0.16621150520297742</v>
      </c>
      <c r="AI132" s="135">
        <f t="shared" si="68"/>
        <v>0.77738160911716947</v>
      </c>
      <c r="AJ132" s="135">
        <f t="shared" si="69"/>
        <v>0.84754794546414003</v>
      </c>
      <c r="AK132" s="135">
        <f t="shared" si="70"/>
        <v>-0.19240384225070262</v>
      </c>
      <c r="AL132" s="135">
        <f t="shared" si="71"/>
        <v>-2.4288685173393221</v>
      </c>
      <c r="AM132" s="135">
        <f t="shared" si="72"/>
        <v>-2.6863294370896633</v>
      </c>
      <c r="AN132" s="135">
        <f t="shared" si="91"/>
        <v>4.0754440218083641</v>
      </c>
      <c r="AO132" s="135">
        <f t="shared" si="91"/>
        <v>4.0754507889451146</v>
      </c>
      <c r="AP132" s="135">
        <f t="shared" si="91"/>
        <v>4.0754121198008217</v>
      </c>
      <c r="AQ132" s="135">
        <f t="shared" si="91"/>
        <v>4.0756331123799932</v>
      </c>
      <c r="AR132" s="135">
        <f t="shared" si="91"/>
        <v>4.0743710367363821</v>
      </c>
      <c r="AS132" s="135">
        <f t="shared" si="91"/>
        <v>4.0816079203303772</v>
      </c>
      <c r="AT132" s="135">
        <f t="shared" si="91"/>
        <v>4.0410220272988155</v>
      </c>
      <c r="AU132" s="135">
        <f t="shared" si="73"/>
        <v>4.3119909660145588</v>
      </c>
    </row>
    <row r="133" spans="1:47" s="135" customFormat="1" ht="12.95" customHeight="1" x14ac:dyDescent="0.2">
      <c r="A133" s="182" t="s">
        <v>276</v>
      </c>
      <c r="B133" s="183" t="s">
        <v>159</v>
      </c>
      <c r="C133" s="182">
        <v>19309.591</v>
      </c>
      <c r="D133" s="182" t="s">
        <v>264</v>
      </c>
      <c r="E133" s="135">
        <f t="shared" si="63"/>
        <v>-4932.7716523056442</v>
      </c>
      <c r="F133" s="135">
        <f t="shared" si="85"/>
        <v>-4933</v>
      </c>
      <c r="G133" s="125">
        <f t="shared" si="88"/>
        <v>1.044264629996178</v>
      </c>
      <c r="H133" s="135">
        <f t="shared" si="89"/>
        <v>1.044264629996178</v>
      </c>
      <c r="Q133" s="186">
        <f t="shared" si="74"/>
        <v>4291.0910000000003</v>
      </c>
      <c r="R133" s="186"/>
      <c r="S133" s="124">
        <f t="shared" si="90"/>
        <v>0.2</v>
      </c>
      <c r="T133" s="186"/>
      <c r="Z133" s="135">
        <f t="shared" si="65"/>
        <v>-4933</v>
      </c>
      <c r="AA133" s="135">
        <f t="shared" si="66"/>
        <v>1.0300182542679339</v>
      </c>
      <c r="AB133" s="135">
        <f t="shared" si="79"/>
        <v>0.87913127341433994</v>
      </c>
      <c r="AC133" s="135">
        <f t="shared" si="80"/>
        <v>1.044264629996178</v>
      </c>
      <c r="AD133" s="135">
        <f t="shared" si="81"/>
        <v>1.4246375728244054E-2</v>
      </c>
      <c r="AE133" s="135">
        <f t="shared" si="82"/>
        <v>4.0591844278060263E-5</v>
      </c>
      <c r="AF133" s="135">
        <f t="shared" si="83"/>
        <v>1.044264629996178</v>
      </c>
      <c r="AG133" s="124"/>
      <c r="AH133" s="135">
        <f t="shared" si="67"/>
        <v>0.16513335658183798</v>
      </c>
      <c r="AI133" s="135">
        <f t="shared" si="68"/>
        <v>0.77839346353680972</v>
      </c>
      <c r="AJ133" s="135">
        <f t="shared" si="69"/>
        <v>0.84475367859283845</v>
      </c>
      <c r="AK133" s="135">
        <f t="shared" si="70"/>
        <v>-0.19356841030726751</v>
      </c>
      <c r="AL133" s="135">
        <f t="shared" si="71"/>
        <v>-2.4236253834357568</v>
      </c>
      <c r="AM133" s="135">
        <f t="shared" si="72"/>
        <v>-2.6649402658663601</v>
      </c>
      <c r="AN133" s="135">
        <f t="shared" si="91"/>
        <v>4.0818858653254262</v>
      </c>
      <c r="AO133" s="135">
        <f t="shared" si="91"/>
        <v>4.0818922853953303</v>
      </c>
      <c r="AP133" s="135">
        <f t="shared" si="91"/>
        <v>4.0818552764434139</v>
      </c>
      <c r="AQ133" s="135">
        <f t="shared" si="91"/>
        <v>4.0820686429701638</v>
      </c>
      <c r="AR133" s="135">
        <f t="shared" si="91"/>
        <v>4.0808393831354017</v>
      </c>
      <c r="AS133" s="135">
        <f t="shared" si="91"/>
        <v>4.0879501362972377</v>
      </c>
      <c r="AT133" s="135">
        <f t="shared" si="91"/>
        <v>4.04772641253924</v>
      </c>
      <c r="AU133" s="135">
        <f t="shared" si="73"/>
        <v>4.3195551327454744</v>
      </c>
    </row>
    <row r="134" spans="1:47" s="135" customFormat="1" ht="12.95" customHeight="1" x14ac:dyDescent="0.2">
      <c r="A134" s="182" t="s">
        <v>276</v>
      </c>
      <c r="B134" s="183" t="s">
        <v>159</v>
      </c>
      <c r="C134" s="182">
        <v>19346.182000000001</v>
      </c>
      <c r="D134" s="182" t="s">
        <v>264</v>
      </c>
      <c r="E134" s="135">
        <f t="shared" si="63"/>
        <v>-4924.7703562316919</v>
      </c>
      <c r="F134" s="135">
        <f t="shared" si="85"/>
        <v>-4925</v>
      </c>
      <c r="G134" s="125">
        <f t="shared" si="88"/>
        <v>1.050191749996884</v>
      </c>
      <c r="H134" s="135">
        <f t="shared" si="89"/>
        <v>1.050191749996884</v>
      </c>
      <c r="Q134" s="186">
        <f t="shared" si="74"/>
        <v>4327.6820000000007</v>
      </c>
      <c r="R134" s="186"/>
      <c r="S134" s="124">
        <f t="shared" si="90"/>
        <v>0.2</v>
      </c>
      <c r="T134" s="186"/>
      <c r="Z134" s="135">
        <f t="shared" si="65"/>
        <v>-4925</v>
      </c>
      <c r="AA134" s="135">
        <f t="shared" si="66"/>
        <v>1.0274168597737576</v>
      </c>
      <c r="AB134" s="135">
        <f t="shared" si="79"/>
        <v>0.88592686990394309</v>
      </c>
      <c r="AC134" s="135">
        <f t="shared" si="80"/>
        <v>1.050191749996884</v>
      </c>
      <c r="AD134" s="135">
        <f t="shared" si="81"/>
        <v>2.2774890223126398E-2</v>
      </c>
      <c r="AE134" s="135">
        <f t="shared" si="82"/>
        <v>1.0373912493509168E-4</v>
      </c>
      <c r="AF134" s="135">
        <f t="shared" si="83"/>
        <v>1.050191749996884</v>
      </c>
      <c r="AG134" s="124"/>
      <c r="AH134" s="135">
        <f t="shared" si="67"/>
        <v>0.16426488009294091</v>
      </c>
      <c r="AI134" s="135">
        <f t="shared" si="68"/>
        <v>0.77920925278876851</v>
      </c>
      <c r="AJ134" s="135">
        <f t="shared" si="69"/>
        <v>0.84249622856091777</v>
      </c>
      <c r="AK134" s="135">
        <f t="shared" si="70"/>
        <v>-0.19449841237912471</v>
      </c>
      <c r="AL134" s="135">
        <f t="shared" si="71"/>
        <v>-2.4194210144840138</v>
      </c>
      <c r="AM134" s="135">
        <f t="shared" si="72"/>
        <v>-2.6480034221137783</v>
      </c>
      <c r="AN134" s="135">
        <f t="shared" si="91"/>
        <v>4.0870453940052789</v>
      </c>
      <c r="AO134" s="135">
        <f t="shared" si="91"/>
        <v>4.0870515451356972</v>
      </c>
      <c r="AP134" s="135">
        <f t="shared" si="91"/>
        <v>4.0870158335747817</v>
      </c>
      <c r="AQ134" s="135">
        <f t="shared" si="91"/>
        <v>4.0872231885011656</v>
      </c>
      <c r="AR134" s="135">
        <f t="shared" si="91"/>
        <v>4.0860200364181587</v>
      </c>
      <c r="AS134" s="135">
        <f t="shared" si="91"/>
        <v>4.0930293839376715</v>
      </c>
      <c r="AT134" s="135">
        <f t="shared" si="91"/>
        <v>4.0531011165932709</v>
      </c>
      <c r="AU134" s="135">
        <f t="shared" si="73"/>
        <v>4.3256064661302069</v>
      </c>
    </row>
    <row r="135" spans="1:47" s="135" customFormat="1" ht="12.95" customHeight="1" x14ac:dyDescent="0.2">
      <c r="A135" s="182" t="s">
        <v>276</v>
      </c>
      <c r="B135" s="183" t="s">
        <v>159</v>
      </c>
      <c r="C135" s="182">
        <v>19419.341</v>
      </c>
      <c r="D135" s="182" t="s">
        <v>264</v>
      </c>
      <c r="E135" s="135">
        <f t="shared" si="63"/>
        <v>-4908.7727934573959</v>
      </c>
      <c r="F135" s="135">
        <f t="shared" si="85"/>
        <v>-4909</v>
      </c>
      <c r="G135" s="125">
        <f t="shared" si="88"/>
        <v>1.0390459899972484</v>
      </c>
      <c r="H135" s="135">
        <f t="shared" si="89"/>
        <v>1.0390459899972484</v>
      </c>
      <c r="Q135" s="186">
        <f t="shared" si="74"/>
        <v>4400.8410000000003</v>
      </c>
      <c r="R135" s="186"/>
      <c r="S135" s="124">
        <f t="shared" si="90"/>
        <v>0.2</v>
      </c>
      <c r="T135" s="186"/>
      <c r="Z135" s="135">
        <f t="shared" si="65"/>
        <v>-4909</v>
      </c>
      <c r="AA135" s="135">
        <f t="shared" si="66"/>
        <v>1.0222001923634518</v>
      </c>
      <c r="AB135" s="135">
        <f t="shared" si="79"/>
        <v>0.87653393664650436</v>
      </c>
      <c r="AC135" s="135">
        <f t="shared" si="80"/>
        <v>1.0390459899972484</v>
      </c>
      <c r="AD135" s="135">
        <f t="shared" si="81"/>
        <v>1.6845797633796566E-2</v>
      </c>
      <c r="AE135" s="135">
        <f t="shared" si="82"/>
        <v>5.6756179583765207E-5</v>
      </c>
      <c r="AF135" s="135">
        <f t="shared" si="83"/>
        <v>1.0390459899972484</v>
      </c>
      <c r="AG135" s="124"/>
      <c r="AH135" s="135">
        <f t="shared" si="67"/>
        <v>0.16251205335074409</v>
      </c>
      <c r="AI135" s="135">
        <f t="shared" si="68"/>
        <v>0.7808577474453714</v>
      </c>
      <c r="AJ135" s="135">
        <f t="shared" si="69"/>
        <v>0.83792217566258886</v>
      </c>
      <c r="AK135" s="135">
        <f t="shared" si="70"/>
        <v>-0.19635391418909212</v>
      </c>
      <c r="AL135" s="135">
        <f t="shared" si="71"/>
        <v>-2.4109856808827064</v>
      </c>
      <c r="AM135" s="135">
        <f t="shared" si="72"/>
        <v>-2.6145848379911545</v>
      </c>
      <c r="AN135" s="135">
        <f t="shared" si="91"/>
        <v>4.0973807534524207</v>
      </c>
      <c r="AO135" s="135">
        <f t="shared" si="91"/>
        <v>4.0973863896583076</v>
      </c>
      <c r="AP135" s="135">
        <f t="shared" si="91"/>
        <v>4.0973531905655278</v>
      </c>
      <c r="AQ135" s="135">
        <f t="shared" si="91"/>
        <v>4.0975487665393491</v>
      </c>
      <c r="AR135" s="135">
        <f t="shared" si="91"/>
        <v>4.096397406619066</v>
      </c>
      <c r="AS135" s="135">
        <f t="shared" si="91"/>
        <v>4.1032027379729179</v>
      </c>
      <c r="AT135" s="135">
        <f t="shared" si="91"/>
        <v>4.0638804853441322</v>
      </c>
      <c r="AU135" s="135">
        <f t="shared" si="73"/>
        <v>4.3377091328996729</v>
      </c>
    </row>
    <row r="136" spans="1:47" s="135" customFormat="1" ht="12.95" customHeight="1" x14ac:dyDescent="0.2">
      <c r="A136" s="182" t="s">
        <v>276</v>
      </c>
      <c r="B136" s="183" t="s">
        <v>159</v>
      </c>
      <c r="C136" s="182">
        <v>19492.508000000002</v>
      </c>
      <c r="D136" s="182" t="s">
        <v>264</v>
      </c>
      <c r="E136" s="135">
        <f t="shared" si="63"/>
        <v>-4892.7734813357574</v>
      </c>
      <c r="F136" s="135">
        <f t="shared" si="85"/>
        <v>-4893</v>
      </c>
      <c r="G136" s="125">
        <f t="shared" si="88"/>
        <v>1.0359002299992426</v>
      </c>
      <c r="H136" s="135">
        <f t="shared" si="89"/>
        <v>1.0359002299992426</v>
      </c>
      <c r="Q136" s="186">
        <f t="shared" si="74"/>
        <v>4474.0080000000016</v>
      </c>
      <c r="R136" s="186"/>
      <c r="S136" s="124">
        <f t="shared" si="90"/>
        <v>0.2</v>
      </c>
      <c r="T136" s="186"/>
      <c r="Z136" s="135">
        <f t="shared" si="65"/>
        <v>-4893</v>
      </c>
      <c r="AA136" s="135">
        <f t="shared" si="66"/>
        <v>1.0169650420136322</v>
      </c>
      <c r="AB136" s="135">
        <f t="shared" si="79"/>
        <v>0.87516214678680937</v>
      </c>
      <c r="AC136" s="135">
        <f t="shared" si="80"/>
        <v>1.0359002299992426</v>
      </c>
      <c r="AD136" s="135">
        <f t="shared" si="81"/>
        <v>1.8935187985610336E-2</v>
      </c>
      <c r="AE136" s="135">
        <f t="shared" si="82"/>
        <v>7.1708268810080395E-5</v>
      </c>
      <c r="AF136" s="135">
        <f t="shared" si="83"/>
        <v>1.0359002299992426</v>
      </c>
      <c r="AG136" s="124"/>
      <c r="AH136" s="135">
        <f t="shared" si="67"/>
        <v>0.16073808321243321</v>
      </c>
      <c r="AI136" s="135">
        <f t="shared" si="68"/>
        <v>0.78252895679907619</v>
      </c>
      <c r="AJ136" s="135">
        <f t="shared" si="69"/>
        <v>0.83326863560663189</v>
      </c>
      <c r="AK136" s="135">
        <f t="shared" si="70"/>
        <v>-0.19820325890659796</v>
      </c>
      <c r="AL136" s="135">
        <f t="shared" si="71"/>
        <v>-2.4025144150003905</v>
      </c>
      <c r="AM136" s="135">
        <f t="shared" si="72"/>
        <v>-2.581757537127344</v>
      </c>
      <c r="AN136" s="135">
        <f t="shared" si="91"/>
        <v>4.1077380992110424</v>
      </c>
      <c r="AO136" s="135">
        <f t="shared" si="91"/>
        <v>4.1077432506026579</v>
      </c>
      <c r="AP136" s="135">
        <f t="shared" si="91"/>
        <v>4.1077124540150498</v>
      </c>
      <c r="AQ136" s="135">
        <f t="shared" si="91"/>
        <v>4.1078965858234007</v>
      </c>
      <c r="AR136" s="135">
        <f t="shared" si="91"/>
        <v>4.1067963968618555</v>
      </c>
      <c r="AS136" s="135">
        <f t="shared" si="91"/>
        <v>4.1133963140233281</v>
      </c>
      <c r="AT136" s="135">
        <f t="shared" si="91"/>
        <v>4.07469996253141</v>
      </c>
      <c r="AU136" s="135">
        <f t="shared" si="73"/>
        <v>4.3498117996691379</v>
      </c>
    </row>
    <row r="137" spans="1:47" s="135" customFormat="1" ht="12.95" customHeight="1" x14ac:dyDescent="0.2">
      <c r="A137" s="182" t="s">
        <v>276</v>
      </c>
      <c r="B137" s="183" t="s">
        <v>159</v>
      </c>
      <c r="C137" s="182">
        <v>19524.513999999999</v>
      </c>
      <c r="D137" s="182" t="s">
        <v>264</v>
      </c>
      <c r="E137" s="135">
        <f t="shared" si="63"/>
        <v>-4885.7747799571971</v>
      </c>
      <c r="F137" s="135">
        <f t="shared" si="85"/>
        <v>-4886</v>
      </c>
      <c r="G137" s="125">
        <f t="shared" si="88"/>
        <v>1.0299614599971392</v>
      </c>
      <c r="H137" s="135">
        <f t="shared" si="89"/>
        <v>1.0299614599971392</v>
      </c>
      <c r="Q137" s="186">
        <f t="shared" si="74"/>
        <v>4506.0139999999992</v>
      </c>
      <c r="R137" s="186"/>
      <c r="S137" s="124">
        <f t="shared" si="90"/>
        <v>0.2</v>
      </c>
      <c r="T137" s="186"/>
      <c r="Z137" s="135">
        <f t="shared" si="65"/>
        <v>-4886</v>
      </c>
      <c r="AA137" s="135">
        <f t="shared" si="66"/>
        <v>1.0146688586415826</v>
      </c>
      <c r="AB137" s="135">
        <f t="shared" si="79"/>
        <v>0.87000613040311225</v>
      </c>
      <c r="AC137" s="135">
        <f t="shared" si="80"/>
        <v>1.0299614599971392</v>
      </c>
      <c r="AD137" s="135">
        <f t="shared" si="81"/>
        <v>1.5292601355556545E-2</v>
      </c>
      <c r="AE137" s="135">
        <f t="shared" si="82"/>
        <v>4.6772731243993978E-5</v>
      </c>
      <c r="AF137" s="135">
        <f t="shared" si="83"/>
        <v>1.0299614599971392</v>
      </c>
      <c r="AG137" s="124"/>
      <c r="AH137" s="135">
        <f t="shared" si="67"/>
        <v>0.15995532959402692</v>
      </c>
      <c r="AI137" s="135">
        <f t="shared" si="68"/>
        <v>0.78326730304188641</v>
      </c>
      <c r="AJ137" s="135">
        <f t="shared" si="69"/>
        <v>0.83120752576929335</v>
      </c>
      <c r="AK137" s="135">
        <f t="shared" si="70"/>
        <v>-0.19901036289941404</v>
      </c>
      <c r="AL137" s="135">
        <f t="shared" si="71"/>
        <v>-2.398796791273996</v>
      </c>
      <c r="AM137" s="135">
        <f t="shared" si="72"/>
        <v>-2.5675769034236846</v>
      </c>
      <c r="AN137" s="135">
        <f t="shared" si="91"/>
        <v>4.1122764288333888</v>
      </c>
      <c r="AO137" s="135">
        <f t="shared" si="91"/>
        <v>4.11228137742087</v>
      </c>
      <c r="AP137" s="135">
        <f t="shared" si="91"/>
        <v>4.1122515973506601</v>
      </c>
      <c r="AQ137" s="135">
        <f t="shared" si="91"/>
        <v>4.1124308302009043</v>
      </c>
      <c r="AR137" s="135">
        <f t="shared" si="91"/>
        <v>4.1113528161632402</v>
      </c>
      <c r="AS137" s="135">
        <f t="shared" si="91"/>
        <v>4.1178624893375799</v>
      </c>
      <c r="AT137" s="135">
        <f t="shared" si="91"/>
        <v>4.0794461442563046</v>
      </c>
      <c r="AU137" s="135">
        <f t="shared" si="73"/>
        <v>4.3551067163807788</v>
      </c>
    </row>
    <row r="138" spans="1:47" s="135" customFormat="1" ht="12.95" customHeight="1" x14ac:dyDescent="0.2">
      <c r="A138" s="182" t="s">
        <v>276</v>
      </c>
      <c r="B138" s="183" t="s">
        <v>159</v>
      </c>
      <c r="C138" s="182">
        <v>19666.272000000001</v>
      </c>
      <c r="D138" s="182" t="s">
        <v>264</v>
      </c>
      <c r="E138" s="135">
        <f t="shared" si="63"/>
        <v>-4854.7767823935528</v>
      </c>
      <c r="F138" s="135">
        <f t="shared" si="85"/>
        <v>-4855</v>
      </c>
      <c r="G138" s="125">
        <f t="shared" si="88"/>
        <v>1.0208040499965136</v>
      </c>
      <c r="H138" s="135">
        <f t="shared" si="89"/>
        <v>1.0208040499965136</v>
      </c>
      <c r="Q138" s="186">
        <f t="shared" si="74"/>
        <v>4647.7720000000008</v>
      </c>
      <c r="R138" s="186"/>
      <c r="S138" s="124">
        <f t="shared" si="90"/>
        <v>0.2</v>
      </c>
      <c r="T138" s="186"/>
      <c r="Z138" s="135">
        <f t="shared" si="65"/>
        <v>-4855</v>
      </c>
      <c r="AA138" s="135">
        <f t="shared" si="66"/>
        <v>1.0044576467590667</v>
      </c>
      <c r="AB138" s="135">
        <f t="shared" si="79"/>
        <v>0.86436372164752973</v>
      </c>
      <c r="AC138" s="135">
        <f t="shared" si="80"/>
        <v>1.0208040499965136</v>
      </c>
      <c r="AD138" s="135">
        <f t="shared" si="81"/>
        <v>1.634640323744696E-2</v>
      </c>
      <c r="AE138" s="135">
        <f t="shared" si="82"/>
        <v>5.344097976024329E-5</v>
      </c>
      <c r="AF138" s="135">
        <f t="shared" si="83"/>
        <v>1.0208040499965136</v>
      </c>
      <c r="AG138" s="124"/>
      <c r="AH138" s="135">
        <f t="shared" si="67"/>
        <v>0.15644032834898391</v>
      </c>
      <c r="AI138" s="135">
        <f t="shared" si="68"/>
        <v>0.78659025295450047</v>
      </c>
      <c r="AJ138" s="135">
        <f t="shared" si="69"/>
        <v>0.82189350696808816</v>
      </c>
      <c r="AK138" s="135">
        <f t="shared" si="70"/>
        <v>-0.20256965798971444</v>
      </c>
      <c r="AL138" s="135">
        <f t="shared" si="71"/>
        <v>-2.3822477903199966</v>
      </c>
      <c r="AM138" s="135">
        <f t="shared" si="72"/>
        <v>-2.5060587377585608</v>
      </c>
      <c r="AN138" s="135">
        <f t="shared" si="91"/>
        <v>4.1324266855249148</v>
      </c>
      <c r="AO138" s="135">
        <f t="shared" si="91"/>
        <v>4.1324308021600586</v>
      </c>
      <c r="AP138" s="135">
        <f t="shared" si="91"/>
        <v>4.1324052717454123</v>
      </c>
      <c r="AQ138" s="135">
        <f t="shared" si="91"/>
        <v>4.1325636214972503</v>
      </c>
      <c r="AR138" s="135">
        <f t="shared" si="91"/>
        <v>4.1315820901925973</v>
      </c>
      <c r="AS138" s="135">
        <f t="shared" si="91"/>
        <v>4.1376900229726763</v>
      </c>
      <c r="AT138" s="135">
        <f t="shared" si="91"/>
        <v>4.1005580546113638</v>
      </c>
      <c r="AU138" s="135">
        <f t="shared" si="73"/>
        <v>4.3785556332466173</v>
      </c>
    </row>
    <row r="139" spans="1:47" s="135" customFormat="1" ht="12.95" customHeight="1" x14ac:dyDescent="0.2">
      <c r="A139" s="182" t="s">
        <v>276</v>
      </c>
      <c r="B139" s="183" t="s">
        <v>159</v>
      </c>
      <c r="C139" s="182">
        <v>19684.560000000001</v>
      </c>
      <c r="D139" s="182" t="s">
        <v>264</v>
      </c>
      <c r="E139" s="135">
        <f t="shared" si="63"/>
        <v>-4850.7777743697097</v>
      </c>
      <c r="F139" s="135">
        <f t="shared" si="85"/>
        <v>-4851</v>
      </c>
      <c r="G139" s="125">
        <f t="shared" si="88"/>
        <v>1.0162676099971577</v>
      </c>
      <c r="H139" s="135">
        <f t="shared" si="89"/>
        <v>1.0162676099971577</v>
      </c>
      <c r="Q139" s="186">
        <f t="shared" si="74"/>
        <v>4666.0600000000013</v>
      </c>
      <c r="R139" s="186"/>
      <c r="S139" s="124">
        <f t="shared" si="90"/>
        <v>0.2</v>
      </c>
      <c r="T139" s="186"/>
      <c r="Z139" s="135">
        <f t="shared" si="65"/>
        <v>-4851</v>
      </c>
      <c r="AA139" s="135">
        <f t="shared" si="66"/>
        <v>1.0031350392755809</v>
      </c>
      <c r="AB139" s="135">
        <f t="shared" si="79"/>
        <v>0.86028658942123226</v>
      </c>
      <c r="AC139" s="135">
        <f t="shared" si="80"/>
        <v>1.0162676099971577</v>
      </c>
      <c r="AD139" s="135">
        <f t="shared" si="81"/>
        <v>1.3132570721576808E-2</v>
      </c>
      <c r="AE139" s="135">
        <f t="shared" si="82"/>
        <v>3.4492882751443287E-5</v>
      </c>
      <c r="AF139" s="135">
        <f t="shared" si="83"/>
        <v>1.0162676099971577</v>
      </c>
      <c r="AG139" s="124"/>
      <c r="AH139" s="135">
        <f t="shared" si="67"/>
        <v>0.15598102057592544</v>
      </c>
      <c r="AI139" s="135">
        <f t="shared" si="68"/>
        <v>0.78702538246312415</v>
      </c>
      <c r="AJ139" s="135">
        <f t="shared" si="69"/>
        <v>0.82066937946109719</v>
      </c>
      <c r="AK139" s="135">
        <f t="shared" si="70"/>
        <v>-0.20302708872738001</v>
      </c>
      <c r="AL139" s="135">
        <f t="shared" si="71"/>
        <v>-2.3801021649163832</v>
      </c>
      <c r="AM139" s="135">
        <f t="shared" si="72"/>
        <v>-2.4982692461415423</v>
      </c>
      <c r="AN139" s="135">
        <f t="shared" si="91"/>
        <v>4.1350329649867321</v>
      </c>
      <c r="AO139" s="135">
        <f t="shared" si="91"/>
        <v>4.1350369819505968</v>
      </c>
      <c r="AP139" s="135">
        <f t="shared" si="91"/>
        <v>4.1350119700788532</v>
      </c>
      <c r="AQ139" s="135">
        <f t="shared" si="91"/>
        <v>4.135167723662347</v>
      </c>
      <c r="AR139" s="135">
        <f t="shared" si="91"/>
        <v>4.1341984223433652</v>
      </c>
      <c r="AS139" s="135">
        <f t="shared" si="91"/>
        <v>4.1402543305904054</v>
      </c>
      <c r="AT139" s="135">
        <f t="shared" si="91"/>
        <v>4.1032932795931707</v>
      </c>
      <c r="AU139" s="135">
        <f t="shared" si="73"/>
        <v>4.3815812999389845</v>
      </c>
    </row>
    <row r="140" spans="1:47" s="135" customFormat="1" ht="12.95" customHeight="1" x14ac:dyDescent="0.2">
      <c r="A140" s="182" t="s">
        <v>276</v>
      </c>
      <c r="B140" s="183" t="s">
        <v>159</v>
      </c>
      <c r="C140" s="182">
        <v>19739.444</v>
      </c>
      <c r="D140" s="182" t="s">
        <v>264</v>
      </c>
      <c r="E140" s="135">
        <f t="shared" si="63"/>
        <v>-4838.7763769298263</v>
      </c>
      <c r="F140" s="135">
        <f t="shared" si="85"/>
        <v>-4839</v>
      </c>
      <c r="G140" s="125">
        <f t="shared" si="88"/>
        <v>1.0226582899958885</v>
      </c>
      <c r="H140" s="135">
        <f t="shared" si="89"/>
        <v>1.0226582899958885</v>
      </c>
      <c r="Q140" s="186">
        <f t="shared" si="74"/>
        <v>4720.9439999999995</v>
      </c>
      <c r="R140" s="186"/>
      <c r="S140" s="124">
        <f t="shared" si="90"/>
        <v>0.2</v>
      </c>
      <c r="T140" s="186"/>
      <c r="Z140" s="135">
        <f t="shared" si="65"/>
        <v>-4839</v>
      </c>
      <c r="AA140" s="135">
        <f t="shared" si="66"/>
        <v>0.99916032781777875</v>
      </c>
      <c r="AB140" s="135">
        <f t="shared" si="79"/>
        <v>0.86806307941770855</v>
      </c>
      <c r="AC140" s="135">
        <f t="shared" si="80"/>
        <v>1.0226582899958885</v>
      </c>
      <c r="AD140" s="135">
        <f t="shared" si="81"/>
        <v>2.3497962178109733E-2</v>
      </c>
      <c r="AE140" s="135">
        <f t="shared" si="82"/>
        <v>1.1043084530477511E-4</v>
      </c>
      <c r="AF140" s="135">
        <f t="shared" si="83"/>
        <v>1.0226582899958885</v>
      </c>
      <c r="AG140" s="124"/>
      <c r="AH140" s="135">
        <f t="shared" si="67"/>
        <v>0.15459521057817996</v>
      </c>
      <c r="AI140" s="135">
        <f t="shared" si="68"/>
        <v>0.78833956919833947</v>
      </c>
      <c r="AJ140" s="135">
        <f t="shared" si="69"/>
        <v>0.81696610275140336</v>
      </c>
      <c r="AK140" s="135">
        <f t="shared" si="70"/>
        <v>-0.20439679181667558</v>
      </c>
      <c r="AL140" s="135">
        <f t="shared" si="71"/>
        <v>-2.373650985983669</v>
      </c>
      <c r="AM140" s="135">
        <f t="shared" si="72"/>
        <v>-2.4750982668054511</v>
      </c>
      <c r="AN140" s="135">
        <f t="shared" si="91"/>
        <v>4.1428604834465119</v>
      </c>
      <c r="AO140" s="135">
        <f t="shared" si="91"/>
        <v>4.142864211619079</v>
      </c>
      <c r="AP140" s="135">
        <f t="shared" si="91"/>
        <v>4.1428407148457476</v>
      </c>
      <c r="AQ140" s="135">
        <f t="shared" si="91"/>
        <v>4.1429888174545173</v>
      </c>
      <c r="AR140" s="135">
        <f t="shared" si="91"/>
        <v>4.1420558830121266</v>
      </c>
      <c r="AS140" s="135">
        <f t="shared" si="91"/>
        <v>4.147955555413219</v>
      </c>
      <c r="AT140" s="135">
        <f t="shared" si="91"/>
        <v>4.1115142508373301</v>
      </c>
      <c r="AU140" s="135">
        <f t="shared" si="73"/>
        <v>4.3906583000160833</v>
      </c>
    </row>
    <row r="141" spans="1:47" s="135" customFormat="1" ht="12.95" customHeight="1" x14ac:dyDescent="0.2">
      <c r="A141" s="182" t="s">
        <v>281</v>
      </c>
      <c r="B141" s="183" t="s">
        <v>159</v>
      </c>
      <c r="C141" s="182">
        <v>20407.052</v>
      </c>
      <c r="D141" s="182" t="s">
        <v>264</v>
      </c>
      <c r="E141" s="135">
        <f t="shared" si="63"/>
        <v>-4692.7915918914532</v>
      </c>
      <c r="F141" s="135">
        <f t="shared" si="85"/>
        <v>-4693</v>
      </c>
      <c r="G141" s="125">
        <f t="shared" si="88"/>
        <v>0.9530782299952989</v>
      </c>
      <c r="H141" s="135">
        <f t="shared" si="89"/>
        <v>0.9530782299952989</v>
      </c>
      <c r="Q141" s="186">
        <f t="shared" si="74"/>
        <v>5388.5519999999997</v>
      </c>
      <c r="R141" s="186"/>
      <c r="S141" s="124">
        <f t="shared" si="90"/>
        <v>0.2</v>
      </c>
      <c r="T141" s="186"/>
      <c r="Z141" s="135">
        <f t="shared" si="65"/>
        <v>-4693</v>
      </c>
      <c r="AA141" s="135">
        <f t="shared" si="66"/>
        <v>0.94997934442181786</v>
      </c>
      <c r="AB141" s="135">
        <f t="shared" si="79"/>
        <v>0.81628556775644245</v>
      </c>
      <c r="AC141" s="135">
        <f t="shared" si="80"/>
        <v>0.9530782299952989</v>
      </c>
      <c r="AD141" s="135">
        <f t="shared" si="81"/>
        <v>3.0988855734810361E-3</v>
      </c>
      <c r="AE141" s="135">
        <f t="shared" si="82"/>
        <v>1.9206183595057779E-6</v>
      </c>
      <c r="AF141" s="135">
        <f t="shared" si="83"/>
        <v>0.9530782299952989</v>
      </c>
      <c r="AG141" s="124"/>
      <c r="AH141" s="135">
        <f t="shared" si="67"/>
        <v>0.13679266223885647</v>
      </c>
      <c r="AI141" s="135">
        <f t="shared" si="68"/>
        <v>0.80541737006801062</v>
      </c>
      <c r="AJ141" s="135">
        <f t="shared" si="69"/>
        <v>0.76807449812899076</v>
      </c>
      <c r="AK141" s="135">
        <f t="shared" si="70"/>
        <v>-0.22071652996738703</v>
      </c>
      <c r="AL141" s="135">
        <f t="shared" si="71"/>
        <v>-2.2933494660760814</v>
      </c>
      <c r="AM141" s="135">
        <f t="shared" si="72"/>
        <v>-2.2147156099663476</v>
      </c>
      <c r="AN141" s="135">
        <f t="shared" ref="AN141:AT150" si="92">$AU141+$AB$7*SIN(AO141)</f>
        <v>4.2391864820699459</v>
      </c>
      <c r="AO141" s="135">
        <f t="shared" si="92"/>
        <v>4.2391877781119511</v>
      </c>
      <c r="AP141" s="135">
        <f t="shared" si="92"/>
        <v>4.2391781132546527</v>
      </c>
      <c r="AQ141" s="135">
        <f t="shared" si="92"/>
        <v>4.2392501905174527</v>
      </c>
      <c r="AR141" s="135">
        <f t="shared" si="92"/>
        <v>4.2387129065612763</v>
      </c>
      <c r="AS141" s="135">
        <f t="shared" si="92"/>
        <v>4.2427316354122393</v>
      </c>
      <c r="AT141" s="135">
        <f t="shared" si="92"/>
        <v>4.2133972435028468</v>
      </c>
      <c r="AU141" s="135">
        <f t="shared" si="73"/>
        <v>4.5010951342874534</v>
      </c>
    </row>
    <row r="142" spans="1:47" s="135" customFormat="1" ht="12.95" customHeight="1" x14ac:dyDescent="0.2">
      <c r="A142" s="182" t="s">
        <v>281</v>
      </c>
      <c r="B142" s="183" t="s">
        <v>159</v>
      </c>
      <c r="C142" s="182">
        <v>21504.489000000001</v>
      </c>
      <c r="D142" s="182" t="s">
        <v>264</v>
      </c>
      <c r="E142" s="135">
        <f t="shared" si="63"/>
        <v>-4452.8167795192876</v>
      </c>
      <c r="F142" s="135">
        <f t="shared" si="85"/>
        <v>-4453</v>
      </c>
      <c r="G142" s="125">
        <f t="shared" si="88"/>
        <v>0.83789182999680634</v>
      </c>
      <c r="H142" s="135">
        <f t="shared" si="89"/>
        <v>0.83789182999680634</v>
      </c>
      <c r="Q142" s="186">
        <f t="shared" si="74"/>
        <v>6485.9890000000014</v>
      </c>
      <c r="R142" s="186"/>
      <c r="S142" s="124">
        <f t="shared" si="90"/>
        <v>0.2</v>
      </c>
      <c r="T142" s="186"/>
      <c r="Z142" s="135">
        <f t="shared" si="65"/>
        <v>-4453</v>
      </c>
      <c r="AA142" s="135">
        <f t="shared" si="66"/>
        <v>0.86590979901492837</v>
      </c>
      <c r="AB142" s="135">
        <f t="shared" si="79"/>
        <v>0.73406910039669804</v>
      </c>
      <c r="AC142" s="135">
        <f t="shared" si="80"/>
        <v>0.83789182999680634</v>
      </c>
      <c r="AD142" s="135">
        <f t="shared" si="81"/>
        <v>-2.8017969018122035E-2</v>
      </c>
      <c r="AE142" s="135">
        <f t="shared" si="82"/>
        <v>1.5700131758008927E-4</v>
      </c>
      <c r="AF142" s="135">
        <f t="shared" si="83"/>
        <v>0.83789182999680634</v>
      </c>
      <c r="AG142" s="124"/>
      <c r="AH142" s="135">
        <f t="shared" si="67"/>
        <v>0.10382272960010833</v>
      </c>
      <c r="AI142" s="135">
        <f t="shared" si="68"/>
        <v>0.83819137834656843</v>
      </c>
      <c r="AJ142" s="135">
        <f t="shared" si="69"/>
        <v>0.67098833795396196</v>
      </c>
      <c r="AK142" s="135">
        <f t="shared" si="70"/>
        <v>-0.2457562947936647</v>
      </c>
      <c r="AL142" s="135">
        <f t="shared" si="71"/>
        <v>-2.1530615965396516</v>
      </c>
      <c r="AM142" s="135">
        <f t="shared" si="72"/>
        <v>-1.8557015453081924</v>
      </c>
      <c r="AN142" s="135">
        <f t="shared" si="92"/>
        <v>4.4024164040397844</v>
      </c>
      <c r="AO142" s="135">
        <f t="shared" si="92"/>
        <v>4.4024164939644823</v>
      </c>
      <c r="AP142" s="135">
        <f t="shared" si="92"/>
        <v>4.4024154920560212</v>
      </c>
      <c r="AQ142" s="135">
        <f t="shared" si="92"/>
        <v>4.4024266551348354</v>
      </c>
      <c r="AR142" s="135">
        <f t="shared" si="92"/>
        <v>4.4023023001481665</v>
      </c>
      <c r="AS142" s="135">
        <f t="shared" si="92"/>
        <v>4.4036903336590125</v>
      </c>
      <c r="AT142" s="135">
        <f t="shared" si="92"/>
        <v>4.3885236566664956</v>
      </c>
      <c r="AU142" s="135">
        <f t="shared" si="73"/>
        <v>4.6826351358294325</v>
      </c>
    </row>
    <row r="143" spans="1:47" s="135" customFormat="1" ht="12.95" customHeight="1" x14ac:dyDescent="0.2">
      <c r="A143" s="182" t="s">
        <v>281</v>
      </c>
      <c r="B143" s="183" t="s">
        <v>159</v>
      </c>
      <c r="C143" s="182">
        <v>22510.492999999999</v>
      </c>
      <c r="D143" s="182" t="s">
        <v>264</v>
      </c>
      <c r="E143" s="135">
        <f t="shared" si="63"/>
        <v>-4232.8354765874128</v>
      </c>
      <c r="F143" s="135">
        <f t="shared" si="85"/>
        <v>-4233</v>
      </c>
      <c r="G143" s="125">
        <f t="shared" si="88"/>
        <v>0.75238762999651954</v>
      </c>
      <c r="H143" s="135">
        <f t="shared" si="89"/>
        <v>0.75238762999651954</v>
      </c>
      <c r="Q143" s="186">
        <f t="shared" si="74"/>
        <v>7491.9929999999986</v>
      </c>
      <c r="R143" s="186"/>
      <c r="S143" s="124">
        <f t="shared" si="90"/>
        <v>0.2</v>
      </c>
      <c r="T143" s="186"/>
      <c r="Z143" s="135">
        <f t="shared" si="65"/>
        <v>-4233</v>
      </c>
      <c r="AA143" s="135">
        <f t="shared" si="66"/>
        <v>0.78552045308961949</v>
      </c>
      <c r="AB143" s="135">
        <f t="shared" si="79"/>
        <v>0.68263879049242859</v>
      </c>
      <c r="AC143" s="135">
        <f t="shared" si="80"/>
        <v>0.75238762999651954</v>
      </c>
      <c r="AD143" s="135">
        <f t="shared" si="81"/>
        <v>-3.313282309309995E-2</v>
      </c>
      <c r="AE143" s="135">
        <f t="shared" si="82"/>
        <v>2.1955679322373147E-4</v>
      </c>
      <c r="AF143" s="135">
        <f t="shared" si="83"/>
        <v>0.75238762999651954</v>
      </c>
      <c r="AG143" s="124"/>
      <c r="AH143" s="135">
        <f t="shared" si="67"/>
        <v>6.9748839504090929E-2</v>
      </c>
      <c r="AI143" s="135">
        <f t="shared" si="68"/>
        <v>0.87395186580894801</v>
      </c>
      <c r="AJ143" s="135">
        <f t="shared" si="69"/>
        <v>0.56131850813572581</v>
      </c>
      <c r="AK143" s="135">
        <f t="shared" si="70"/>
        <v>-0.26587601309454095</v>
      </c>
      <c r="AL143" s="135">
        <f t="shared" si="71"/>
        <v>-2.0134987758115637</v>
      </c>
      <c r="AM143" s="135">
        <f t="shared" si="72"/>
        <v>-1.5807738489217971</v>
      </c>
      <c r="AN143" s="135">
        <f t="shared" si="92"/>
        <v>4.5582917092199633</v>
      </c>
      <c r="AO143" s="135">
        <f t="shared" si="92"/>
        <v>4.558291709366272</v>
      </c>
      <c r="AP143" s="135">
        <f t="shared" si="92"/>
        <v>4.5582917061266759</v>
      </c>
      <c r="AQ143" s="135">
        <f t="shared" si="92"/>
        <v>4.558291777858507</v>
      </c>
      <c r="AR143" s="135">
        <f t="shared" si="92"/>
        <v>4.5582901895646657</v>
      </c>
      <c r="AS143" s="135">
        <f t="shared" si="92"/>
        <v>4.5583253615382429</v>
      </c>
      <c r="AT143" s="135">
        <f t="shared" si="92"/>
        <v>4.5575483513509321</v>
      </c>
      <c r="AU143" s="135">
        <f t="shared" si="73"/>
        <v>4.8490468039095802</v>
      </c>
    </row>
    <row r="144" spans="1:47" s="135" customFormat="1" ht="12.95" customHeight="1" x14ac:dyDescent="0.2">
      <c r="A144" s="182" t="s">
        <v>281</v>
      </c>
      <c r="B144" s="183" t="s">
        <v>159</v>
      </c>
      <c r="C144" s="182">
        <v>23516.488000000001</v>
      </c>
      <c r="D144" s="182" t="s">
        <v>264</v>
      </c>
      <c r="E144" s="135">
        <f t="shared" si="63"/>
        <v>-4012.8561416712973</v>
      </c>
      <c r="F144" s="135">
        <f t="shared" si="85"/>
        <v>-4013</v>
      </c>
      <c r="G144" s="125">
        <f t="shared" si="88"/>
        <v>0.65788342999803717</v>
      </c>
      <c r="H144" s="135">
        <f t="shared" si="89"/>
        <v>0.65788342999803717</v>
      </c>
      <c r="Q144" s="186">
        <f t="shared" si="74"/>
        <v>8497.9880000000012</v>
      </c>
      <c r="R144" s="186"/>
      <c r="S144" s="124">
        <f t="shared" si="90"/>
        <v>0.2</v>
      </c>
      <c r="T144" s="186"/>
      <c r="Z144" s="135">
        <f t="shared" si="65"/>
        <v>-4013</v>
      </c>
      <c r="AA144" s="135">
        <f t="shared" si="66"/>
        <v>0.7022964979487939</v>
      </c>
      <c r="AB144" s="135">
        <f t="shared" si="79"/>
        <v>0.62554608238141218</v>
      </c>
      <c r="AC144" s="135">
        <f t="shared" si="80"/>
        <v>0.65788342999803717</v>
      </c>
      <c r="AD144" s="135">
        <f t="shared" si="81"/>
        <v>-4.4413067950756724E-2</v>
      </c>
      <c r="AE144" s="135">
        <f t="shared" si="82"/>
        <v>3.9450412095970683E-4</v>
      </c>
      <c r="AF144" s="135">
        <f t="shared" si="83"/>
        <v>0.65788342999803717</v>
      </c>
      <c r="AG144" s="124"/>
      <c r="AH144" s="135">
        <f t="shared" si="67"/>
        <v>3.2337347616625003E-2</v>
      </c>
      <c r="AI144" s="135">
        <f t="shared" si="68"/>
        <v>0.91580368035178505</v>
      </c>
      <c r="AJ144" s="135">
        <f t="shared" si="69"/>
        <v>0.42908424444506715</v>
      </c>
      <c r="AK144" s="135">
        <f t="shared" si="70"/>
        <v>-0.28193823123122125</v>
      </c>
      <c r="AL144" s="135">
        <f t="shared" si="71"/>
        <v>-1.8609993676229504</v>
      </c>
      <c r="AM144" s="135">
        <f t="shared" si="72"/>
        <v>-1.3422728530287216</v>
      </c>
      <c r="AN144" s="135">
        <f t="shared" si="92"/>
        <v>4.721228252504944</v>
      </c>
      <c r="AO144" s="135">
        <f t="shared" si="92"/>
        <v>4.7212282525049476</v>
      </c>
      <c r="AP144" s="135">
        <f t="shared" si="92"/>
        <v>4.7212282525060258</v>
      </c>
      <c r="AQ144" s="135">
        <f t="shared" si="92"/>
        <v>4.7212282529207501</v>
      </c>
      <c r="AR144" s="135">
        <f t="shared" si="92"/>
        <v>4.7212284123765977</v>
      </c>
      <c r="AS144" s="135">
        <f t="shared" si="92"/>
        <v>4.7212895092857723</v>
      </c>
      <c r="AT144" s="135">
        <f t="shared" si="92"/>
        <v>4.734626855160271</v>
      </c>
      <c r="AU144" s="135">
        <f t="shared" si="73"/>
        <v>5.0154584719897271</v>
      </c>
    </row>
    <row r="145" spans="1:47" s="135" customFormat="1" ht="12.95" customHeight="1" x14ac:dyDescent="0.2">
      <c r="A145" s="182" t="s">
        <v>276</v>
      </c>
      <c r="B145" s="183" t="s">
        <v>159</v>
      </c>
      <c r="C145" s="182">
        <v>23969.177</v>
      </c>
      <c r="D145" s="182" t="s">
        <v>264</v>
      </c>
      <c r="E145" s="135">
        <f t="shared" si="63"/>
        <v>-3913.8673543077011</v>
      </c>
      <c r="F145" s="135">
        <f t="shared" si="85"/>
        <v>-3914</v>
      </c>
      <c r="G145" s="125">
        <f t="shared" si="88"/>
        <v>0.6066065399973013</v>
      </c>
      <c r="H145" s="135">
        <f t="shared" si="89"/>
        <v>0.6066065399973013</v>
      </c>
      <c r="Q145" s="186">
        <f t="shared" si="74"/>
        <v>8950.6769999999997</v>
      </c>
      <c r="R145" s="186"/>
      <c r="S145" s="124">
        <f t="shared" si="90"/>
        <v>0.2</v>
      </c>
      <c r="T145" s="186"/>
      <c r="Z145" s="135">
        <f t="shared" si="65"/>
        <v>-3914</v>
      </c>
      <c r="AA145" s="135">
        <f t="shared" si="66"/>
        <v>0.66405678197423557</v>
      </c>
      <c r="AB145" s="135">
        <f t="shared" si="79"/>
        <v>0.59205740121912054</v>
      </c>
      <c r="AC145" s="135">
        <f t="shared" si="80"/>
        <v>0.6066065399973013</v>
      </c>
      <c r="AD145" s="135">
        <f t="shared" si="81"/>
        <v>-5.7450241976934269E-2</v>
      </c>
      <c r="AE145" s="135">
        <f t="shared" si="82"/>
        <v>6.6010606064166014E-4</v>
      </c>
      <c r="AF145" s="135">
        <f t="shared" si="83"/>
        <v>0.6066065399973013</v>
      </c>
      <c r="AG145" s="124"/>
      <c r="AH145" s="135">
        <f t="shared" si="67"/>
        <v>1.4549138778180721E-2</v>
      </c>
      <c r="AI145" s="135">
        <f t="shared" si="68"/>
        <v>0.93675918944337466</v>
      </c>
      <c r="AJ145" s="135">
        <f t="shared" si="69"/>
        <v>0.3615164768500358</v>
      </c>
      <c r="AK145" s="135">
        <f t="shared" si="70"/>
        <v>-0.28736524903376015</v>
      </c>
      <c r="AL145" s="135">
        <f t="shared" si="71"/>
        <v>-1.78741452837721</v>
      </c>
      <c r="AM145" s="135">
        <f t="shared" si="72"/>
        <v>-1.2440005398113241</v>
      </c>
      <c r="AN145" s="135">
        <f t="shared" si="92"/>
        <v>4.7971585686257896</v>
      </c>
      <c r="AO145" s="135">
        <f t="shared" si="92"/>
        <v>4.7971585688322937</v>
      </c>
      <c r="AP145" s="135">
        <f t="shared" si="92"/>
        <v>4.797158577121337</v>
      </c>
      <c r="AQ145" s="135">
        <f t="shared" si="92"/>
        <v>4.7971589098417571</v>
      </c>
      <c r="AR145" s="135">
        <f t="shared" si="92"/>
        <v>4.7971722640925165</v>
      </c>
      <c r="AS145" s="135">
        <f t="shared" si="92"/>
        <v>4.7977065362448306</v>
      </c>
      <c r="AT145" s="135">
        <f t="shared" si="92"/>
        <v>4.8168691998628681</v>
      </c>
      <c r="AU145" s="135">
        <f t="shared" si="73"/>
        <v>5.0903437226257937</v>
      </c>
    </row>
    <row r="146" spans="1:47" s="135" customFormat="1" ht="12.95" customHeight="1" x14ac:dyDescent="0.2">
      <c r="A146" s="182" t="s">
        <v>276</v>
      </c>
      <c r="B146" s="183" t="s">
        <v>159</v>
      </c>
      <c r="C146" s="182">
        <v>23978.344000000001</v>
      </c>
      <c r="D146" s="182" t="s">
        <v>264</v>
      </c>
      <c r="E146" s="135">
        <f t="shared" si="63"/>
        <v>-3911.8628209221711</v>
      </c>
      <c r="F146" s="135">
        <f t="shared" si="85"/>
        <v>-3912</v>
      </c>
      <c r="G146" s="125">
        <f t="shared" si="88"/>
        <v>0.62733831999867107</v>
      </c>
      <c r="H146" s="135">
        <f t="shared" si="89"/>
        <v>0.62733831999867107</v>
      </c>
      <c r="Q146" s="186">
        <f t="shared" si="74"/>
        <v>8959.844000000001</v>
      </c>
      <c r="R146" s="186"/>
      <c r="S146" s="124">
        <f t="shared" si="90"/>
        <v>0.2</v>
      </c>
      <c r="T146" s="186"/>
      <c r="Z146" s="135">
        <f t="shared" si="65"/>
        <v>-3912</v>
      </c>
      <c r="AA146" s="135">
        <f t="shared" si="66"/>
        <v>0.66327989375098906</v>
      </c>
      <c r="AB146" s="135">
        <f t="shared" si="79"/>
        <v>0.61315395731667921</v>
      </c>
      <c r="AC146" s="135">
        <f t="shared" si="80"/>
        <v>0.62733831999867107</v>
      </c>
      <c r="AD146" s="135">
        <f t="shared" si="81"/>
        <v>-3.594157375231799E-2</v>
      </c>
      <c r="AE146" s="135">
        <f t="shared" si="82"/>
        <v>2.583593447586627E-4</v>
      </c>
      <c r="AF146" s="135">
        <f t="shared" si="83"/>
        <v>0.62733831999867107</v>
      </c>
      <c r="AG146" s="124"/>
      <c r="AH146" s="135">
        <f t="shared" si="67"/>
        <v>1.4184362681991905E-2</v>
      </c>
      <c r="AI146" s="135">
        <f t="shared" si="68"/>
        <v>0.93719645914811944</v>
      </c>
      <c r="AJ146" s="135">
        <f t="shared" si="69"/>
        <v>0.36009756041513796</v>
      </c>
      <c r="AK146" s="135">
        <f t="shared" si="70"/>
        <v>-0.28746113081347213</v>
      </c>
      <c r="AL146" s="135">
        <f t="shared" si="71"/>
        <v>-1.7858931311841406</v>
      </c>
      <c r="AM146" s="135">
        <f t="shared" si="72"/>
        <v>-1.2420644634837539</v>
      </c>
      <c r="AN146" s="135">
        <f t="shared" si="92"/>
        <v>4.7987104159836811</v>
      </c>
      <c r="AO146" s="135">
        <f t="shared" si="92"/>
        <v>4.7987104162108007</v>
      </c>
      <c r="AP146" s="135">
        <f t="shared" si="92"/>
        <v>4.7987104251638524</v>
      </c>
      <c r="AQ146" s="135">
        <f t="shared" si="92"/>
        <v>4.7987107780923859</v>
      </c>
      <c r="AR146" s="135">
        <f t="shared" si="92"/>
        <v>4.7987246893577353</v>
      </c>
      <c r="AS146" s="135">
        <f t="shared" si="92"/>
        <v>4.7992712552151913</v>
      </c>
      <c r="AT146" s="135">
        <f t="shared" si="92"/>
        <v>4.8185466113165294</v>
      </c>
      <c r="AU146" s="135">
        <f t="shared" si="73"/>
        <v>5.0918565559719768</v>
      </c>
    </row>
    <row r="147" spans="1:47" s="135" customFormat="1" ht="12.95" customHeight="1" x14ac:dyDescent="0.2">
      <c r="A147" s="182" t="s">
        <v>276</v>
      </c>
      <c r="B147" s="183" t="s">
        <v>159</v>
      </c>
      <c r="C147" s="182">
        <v>24353.298999999999</v>
      </c>
      <c r="D147" s="182" t="s">
        <v>264</v>
      </c>
      <c r="E147" s="135">
        <f t="shared" si="63"/>
        <v>-3829.8720043440853</v>
      </c>
      <c r="F147" s="135">
        <f t="shared" si="85"/>
        <v>-3830</v>
      </c>
      <c r="G147" s="125">
        <f t="shared" si="88"/>
        <v>0.58534129999679863</v>
      </c>
      <c r="H147" s="135">
        <f t="shared" si="89"/>
        <v>0.58534129999679863</v>
      </c>
      <c r="Q147" s="186">
        <f t="shared" si="74"/>
        <v>9334.7989999999991</v>
      </c>
      <c r="R147" s="186"/>
      <c r="S147" s="124">
        <f t="shared" si="90"/>
        <v>0.2</v>
      </c>
      <c r="T147" s="186"/>
      <c r="Z147" s="135">
        <f t="shared" si="65"/>
        <v>-3830</v>
      </c>
      <c r="AA147" s="135">
        <f t="shared" si="66"/>
        <v>0.63129452874635283</v>
      </c>
      <c r="AB147" s="135">
        <f t="shared" si="79"/>
        <v>0.58628149656527861</v>
      </c>
      <c r="AC147" s="135">
        <f t="shared" si="80"/>
        <v>0.58534129999679863</v>
      </c>
      <c r="AD147" s="135">
        <f t="shared" si="81"/>
        <v>-4.5953228749554209E-2</v>
      </c>
      <c r="AE147" s="135">
        <f t="shared" si="82"/>
        <v>4.2233984650177111E-4</v>
      </c>
      <c r="AF147" s="135">
        <f t="shared" si="83"/>
        <v>0.58534129999679863</v>
      </c>
      <c r="AG147" s="124"/>
      <c r="AH147" s="135">
        <f t="shared" si="67"/>
        <v>-9.4019656848002512E-4</v>
      </c>
      <c r="AI147" s="135">
        <f t="shared" si="68"/>
        <v>0.95560224481085709</v>
      </c>
      <c r="AJ147" s="135">
        <f t="shared" si="69"/>
        <v>0.30004791742438003</v>
      </c>
      <c r="AK147" s="135">
        <f t="shared" si="70"/>
        <v>-0.29087286880398261</v>
      </c>
      <c r="AL147" s="135">
        <f t="shared" si="71"/>
        <v>-1.7222635494517278</v>
      </c>
      <c r="AM147" s="135">
        <f t="shared" si="72"/>
        <v>-1.1642181374493805</v>
      </c>
      <c r="AN147" s="135">
        <f t="shared" si="92"/>
        <v>4.8629706521367755</v>
      </c>
      <c r="AO147" s="135">
        <f t="shared" si="92"/>
        <v>4.8629706564663211</v>
      </c>
      <c r="AP147" s="135">
        <f t="shared" si="92"/>
        <v>4.8629707545526033</v>
      </c>
      <c r="AQ147" s="135">
        <f t="shared" si="92"/>
        <v>4.8629729766901892</v>
      </c>
      <c r="AR147" s="135">
        <f t="shared" si="92"/>
        <v>4.8630233103384466</v>
      </c>
      <c r="AS147" s="135">
        <f t="shared" si="92"/>
        <v>4.8641589806102274</v>
      </c>
      <c r="AT147" s="135">
        <f t="shared" si="92"/>
        <v>4.8878545491607435</v>
      </c>
      <c r="AU147" s="135">
        <f t="shared" si="73"/>
        <v>5.153882723165486</v>
      </c>
    </row>
    <row r="148" spans="1:47" s="135" customFormat="1" ht="12.95" customHeight="1" x14ac:dyDescent="0.2">
      <c r="A148" s="182" t="s">
        <v>276</v>
      </c>
      <c r="B148" s="183" t="s">
        <v>159</v>
      </c>
      <c r="C148" s="182">
        <v>24371.578000000001</v>
      </c>
      <c r="D148" s="182" t="s">
        <v>264</v>
      </c>
      <c r="E148" s="135">
        <f t="shared" si="63"/>
        <v>-3825.8749643360015</v>
      </c>
      <c r="F148" s="135">
        <f t="shared" si="85"/>
        <v>-3826</v>
      </c>
      <c r="G148" s="125">
        <f t="shared" si="88"/>
        <v>0.57180485999924713</v>
      </c>
      <c r="H148" s="135">
        <f t="shared" si="89"/>
        <v>0.57180485999924713</v>
      </c>
      <c r="Q148" s="186">
        <f t="shared" si="74"/>
        <v>9353.0780000000013</v>
      </c>
      <c r="R148" s="186"/>
      <c r="S148" s="124">
        <f t="shared" si="90"/>
        <v>0.2</v>
      </c>
      <c r="T148" s="186"/>
      <c r="Z148" s="135">
        <f t="shared" si="65"/>
        <v>-3826</v>
      </c>
      <c r="AA148" s="135">
        <f t="shared" si="66"/>
        <v>0.62972804829711726</v>
      </c>
      <c r="AB148" s="135">
        <f t="shared" si="79"/>
        <v>0.57349084618176949</v>
      </c>
      <c r="AC148" s="135">
        <f t="shared" si="80"/>
        <v>0.57180485999924713</v>
      </c>
      <c r="AD148" s="135">
        <f t="shared" si="81"/>
        <v>-5.7923188297870132E-2</v>
      </c>
      <c r="AE148" s="135">
        <f t="shared" si="82"/>
        <v>6.7101914851810387E-4</v>
      </c>
      <c r="AF148" s="135">
        <f t="shared" si="83"/>
        <v>0.57180485999924713</v>
      </c>
      <c r="AG148" s="124"/>
      <c r="AH148" s="135">
        <f t="shared" si="67"/>
        <v>-1.685986182522338E-3</v>
      </c>
      <c r="AI148" s="135">
        <f t="shared" si="68"/>
        <v>0.95652395518680966</v>
      </c>
      <c r="AJ148" s="135">
        <f t="shared" si="69"/>
        <v>0.29702437244158936</v>
      </c>
      <c r="AK148" s="135">
        <f t="shared" si="70"/>
        <v>-0.29101206160483356</v>
      </c>
      <c r="AL148" s="135">
        <f t="shared" si="71"/>
        <v>-1.719095536131898</v>
      </c>
      <c r="AM148" s="135">
        <f t="shared" si="72"/>
        <v>-1.1604940266571029</v>
      </c>
      <c r="AN148" s="135">
        <f t="shared" si="92"/>
        <v>4.8661375654960466</v>
      </c>
      <c r="AO148" s="135">
        <f t="shared" si="92"/>
        <v>4.8661375703342342</v>
      </c>
      <c r="AP148" s="135">
        <f t="shared" si="92"/>
        <v>4.8661376777033984</v>
      </c>
      <c r="AQ148" s="135">
        <f t="shared" si="92"/>
        <v>4.8661400604228939</v>
      </c>
      <c r="AR148" s="135">
        <f t="shared" si="92"/>
        <v>4.8661929279330058</v>
      </c>
      <c r="AS148" s="135">
        <f t="shared" si="92"/>
        <v>4.8673613434606144</v>
      </c>
      <c r="AT148" s="135">
        <f t="shared" si="92"/>
        <v>4.8912618399868792</v>
      </c>
      <c r="AU148" s="135">
        <f t="shared" si="73"/>
        <v>5.1569083898578523</v>
      </c>
    </row>
    <row r="149" spans="1:47" s="135" customFormat="1" ht="12.95" customHeight="1" x14ac:dyDescent="0.2">
      <c r="A149" s="182" t="s">
        <v>276</v>
      </c>
      <c r="B149" s="183" t="s">
        <v>159</v>
      </c>
      <c r="C149" s="182">
        <v>24376.157999999999</v>
      </c>
      <c r="D149" s="182" t="s">
        <v>264</v>
      </c>
      <c r="E149" s="135">
        <f t="shared" ref="E149:E212" si="93">+(C149-C$7)/C$8</f>
        <v>-3824.873462982699</v>
      </c>
      <c r="F149" s="135">
        <f t="shared" si="85"/>
        <v>-3825</v>
      </c>
      <c r="G149" s="125">
        <f t="shared" si="88"/>
        <v>0.57867074999739998</v>
      </c>
      <c r="H149" s="135">
        <f t="shared" si="89"/>
        <v>0.57867074999739998</v>
      </c>
      <c r="Q149" s="186">
        <f t="shared" si="74"/>
        <v>9357.6579999999994</v>
      </c>
      <c r="R149" s="186"/>
      <c r="S149" s="124">
        <f t="shared" si="90"/>
        <v>0.2</v>
      </c>
      <c r="T149" s="186"/>
      <c r="Z149" s="135">
        <f t="shared" ref="Z149:Z212" si="94">F149</f>
        <v>-3825</v>
      </c>
      <c r="AA149" s="135">
        <f t="shared" ref="AA149:AA212" si="95">AB$3+AB$4*Z149+AB$5*Z149^2+AH149</f>
        <v>0.62933634410721584</v>
      </c>
      <c r="AB149" s="135">
        <f t="shared" si="79"/>
        <v>0.58054329364204682</v>
      </c>
      <c r="AC149" s="135">
        <f t="shared" si="80"/>
        <v>0.57867074999739998</v>
      </c>
      <c r="AD149" s="135">
        <f t="shared" si="81"/>
        <v>-5.0665594109815859E-2</v>
      </c>
      <c r="AE149" s="135">
        <f t="shared" si="82"/>
        <v>5.134004853001215E-4</v>
      </c>
      <c r="AF149" s="135">
        <f t="shared" si="83"/>
        <v>0.57867074999739998</v>
      </c>
      <c r="AG149" s="124"/>
      <c r="AH149" s="135">
        <f t="shared" ref="AH149:AH212" si="96">$AB$6*($AB$11/AI149*AJ149+$AB$12)</f>
        <v>-1.8725436446468014E-3</v>
      </c>
      <c r="AI149" s="135">
        <f t="shared" ref="AI149:AI212" si="97">1+$AB$7*COS(AL149)</f>
        <v>0.95675472933849759</v>
      </c>
      <c r="AJ149" s="135">
        <f t="shared" ref="AJ149:AJ212" si="98">SIN(AL149+RADIANS($AB$9))</f>
        <v>0.29626710687288987</v>
      </c>
      <c r="AK149" s="135">
        <f t="shared" ref="AK149:AK212" si="99">$AB$7*SIN(AL149)</f>
        <v>-0.29104644481166125</v>
      </c>
      <c r="AL149" s="135">
        <f t="shared" ref="AL149:AL212" si="100">2*ATAN(AM149)</f>
        <v>-1.7183025775648411</v>
      </c>
      <c r="AM149" s="135">
        <f t="shared" ref="AM149:AM212" si="101">SQRT((1+$AB$7)/(1-$AB$7))*TAN(AN149/2)</f>
        <v>-1.1595640181905713</v>
      </c>
      <c r="AN149" s="135">
        <f t="shared" si="92"/>
        <v>4.8669297711737141</v>
      </c>
      <c r="AO149" s="135">
        <f t="shared" si="92"/>
        <v>4.8669297761464678</v>
      </c>
      <c r="AP149" s="135">
        <f t="shared" si="92"/>
        <v>4.8669298859406922</v>
      </c>
      <c r="AQ149" s="135">
        <f t="shared" si="92"/>
        <v>4.8669323100851614</v>
      </c>
      <c r="AR149" s="135">
        <f t="shared" si="92"/>
        <v>4.8669858231149901</v>
      </c>
      <c r="AS149" s="135">
        <f t="shared" si="92"/>
        <v>4.8681624794871849</v>
      </c>
      <c r="AT149" s="135">
        <f t="shared" si="92"/>
        <v>4.8921140428150141</v>
      </c>
      <c r="AU149" s="135">
        <f t="shared" ref="AU149:AU212" si="102">RADIANS($AB$9)+$AB$18*(F149-AB$15)</f>
        <v>5.1576648065309438</v>
      </c>
    </row>
    <row r="150" spans="1:47" s="135" customFormat="1" ht="12.95" customHeight="1" x14ac:dyDescent="0.2">
      <c r="A150" s="182" t="s">
        <v>276</v>
      </c>
      <c r="B150" s="183" t="s">
        <v>159</v>
      </c>
      <c r="C150" s="182">
        <v>24417.314999999999</v>
      </c>
      <c r="D150" s="182" t="s">
        <v>264</v>
      </c>
      <c r="E150" s="135">
        <f t="shared" si="93"/>
        <v>-3815.873726913293</v>
      </c>
      <c r="F150" s="135">
        <f t="shared" si="85"/>
        <v>-3816</v>
      </c>
      <c r="G150" s="125">
        <f t="shared" si="88"/>
        <v>0.57746375999704469</v>
      </c>
      <c r="H150" s="135">
        <f t="shared" si="89"/>
        <v>0.57746375999704469</v>
      </c>
      <c r="Q150" s="186">
        <f t="shared" si="74"/>
        <v>9398.8149999999987</v>
      </c>
      <c r="R150" s="186"/>
      <c r="S150" s="124">
        <f t="shared" si="90"/>
        <v>0.2</v>
      </c>
      <c r="T150" s="186"/>
      <c r="Z150" s="135">
        <f t="shared" si="94"/>
        <v>-3816</v>
      </c>
      <c r="AA150" s="135">
        <f t="shared" si="95"/>
        <v>0.62580951212705171</v>
      </c>
      <c r="AB150" s="135">
        <f t="shared" si="79"/>
        <v>0.58101728273025077</v>
      </c>
      <c r="AC150" s="135">
        <f t="shared" si="80"/>
        <v>0.57746375999704469</v>
      </c>
      <c r="AD150" s="135">
        <f t="shared" si="81"/>
        <v>-4.8345752130007025E-2</v>
      </c>
      <c r="AE150" s="135">
        <f t="shared" si="82"/>
        <v>4.6746234980321578E-4</v>
      </c>
      <c r="AF150" s="135">
        <f t="shared" si="83"/>
        <v>0.57746375999704469</v>
      </c>
      <c r="AG150" s="124"/>
      <c r="AH150" s="135">
        <f t="shared" si="96"/>
        <v>-3.5535227332061342E-3</v>
      </c>
      <c r="AI150" s="135">
        <f t="shared" si="97"/>
        <v>0.95883793215332935</v>
      </c>
      <c r="AJ150" s="135">
        <f t="shared" si="98"/>
        <v>0.28942686789097927</v>
      </c>
      <c r="AK150" s="135">
        <f t="shared" si="99"/>
        <v>-0.29134836646646922</v>
      </c>
      <c r="AL150" s="135">
        <f t="shared" si="100"/>
        <v>-1.7111486885193077</v>
      </c>
      <c r="AM150" s="135">
        <f t="shared" si="101"/>
        <v>-1.1512121597896774</v>
      </c>
      <c r="AN150" s="135">
        <f t="shared" si="92"/>
        <v>4.8740682384563545</v>
      </c>
      <c r="AO150" s="135">
        <f t="shared" si="92"/>
        <v>4.8740682447850263</v>
      </c>
      <c r="AP150" s="135">
        <f t="shared" si="92"/>
        <v>4.8740683783976602</v>
      </c>
      <c r="AQ150" s="135">
        <f t="shared" si="92"/>
        <v>4.8740711992385446</v>
      </c>
      <c r="AR150" s="135">
        <f t="shared" si="92"/>
        <v>4.8741307416794069</v>
      </c>
      <c r="AS150" s="135">
        <f t="shared" si="92"/>
        <v>4.8753825355160734</v>
      </c>
      <c r="AT150" s="135">
        <f t="shared" si="92"/>
        <v>4.899790698925071</v>
      </c>
      <c r="AU150" s="135">
        <f t="shared" si="102"/>
        <v>5.1644725565887688</v>
      </c>
    </row>
    <row r="151" spans="1:47" s="135" customFormat="1" ht="12.95" customHeight="1" x14ac:dyDescent="0.2">
      <c r="A151" s="182" t="s">
        <v>276</v>
      </c>
      <c r="B151" s="183" t="s">
        <v>159</v>
      </c>
      <c r="C151" s="182">
        <v>24440.175999999999</v>
      </c>
      <c r="D151" s="182" t="s">
        <v>264</v>
      </c>
      <c r="E151" s="135">
        <f t="shared" si="93"/>
        <v>-3810.8747482150711</v>
      </c>
      <c r="F151" s="135">
        <f t="shared" si="85"/>
        <v>-3811</v>
      </c>
      <c r="G151" s="125">
        <f t="shared" si="88"/>
        <v>0.5727932099980535</v>
      </c>
      <c r="H151" s="135">
        <f t="shared" si="89"/>
        <v>0.5727932099980535</v>
      </c>
      <c r="Q151" s="186">
        <f t="shared" ref="Q151:Q214" si="103">+C151-15018.5</f>
        <v>9421.6759999999995</v>
      </c>
      <c r="R151" s="186"/>
      <c r="S151" s="124">
        <f t="shared" si="90"/>
        <v>0.2</v>
      </c>
      <c r="T151" s="186"/>
      <c r="Z151" s="135">
        <f t="shared" si="94"/>
        <v>-3811</v>
      </c>
      <c r="AA151" s="135">
        <f t="shared" si="95"/>
        <v>0.62384901489789746</v>
      </c>
      <c r="AB151" s="135">
        <f t="shared" si="79"/>
        <v>0.57728211986604527</v>
      </c>
      <c r="AC151" s="135">
        <f t="shared" si="80"/>
        <v>0.5727932099980535</v>
      </c>
      <c r="AD151" s="135">
        <f t="shared" si="81"/>
        <v>-5.105580489984396E-2</v>
      </c>
      <c r="AE151" s="135">
        <f t="shared" si="82"/>
        <v>5.2133904279418606E-4</v>
      </c>
      <c r="AF151" s="135">
        <f t="shared" si="83"/>
        <v>0.5727932099980535</v>
      </c>
      <c r="AG151" s="124"/>
      <c r="AH151" s="135">
        <f t="shared" si="96"/>
        <v>-4.488909867991748E-3</v>
      </c>
      <c r="AI151" s="135">
        <f t="shared" si="97"/>
        <v>0.96000011440811839</v>
      </c>
      <c r="AJ151" s="135">
        <f t="shared" si="98"/>
        <v>0.28560739146701319</v>
      </c>
      <c r="AK151" s="135">
        <f t="shared" si="99"/>
        <v>-0.29151019814876178</v>
      </c>
      <c r="AL151" s="135">
        <f t="shared" si="100"/>
        <v>-1.7071608232457927</v>
      </c>
      <c r="AM151" s="135">
        <f t="shared" si="101"/>
        <v>-1.1465863015389299</v>
      </c>
      <c r="AN151" s="135">
        <f t="shared" ref="AN151:AT160" si="104">$AU151+$AB$7*SIN(AO151)</f>
        <v>4.8780407751657888</v>
      </c>
      <c r="AO151" s="135">
        <f t="shared" si="104"/>
        <v>4.8780407823705918</v>
      </c>
      <c r="AP151" s="135">
        <f t="shared" si="104"/>
        <v>4.8780409308648203</v>
      </c>
      <c r="AQ151" s="135">
        <f t="shared" si="104"/>
        <v>4.8780439913680063</v>
      </c>
      <c r="AR151" s="135">
        <f t="shared" si="104"/>
        <v>4.8781070566324622</v>
      </c>
      <c r="AS151" s="135">
        <f t="shared" si="104"/>
        <v>4.8794013379613412</v>
      </c>
      <c r="AT151" s="135">
        <f t="shared" si="104"/>
        <v>4.9040608109260448</v>
      </c>
      <c r="AU151" s="135">
        <f t="shared" si="102"/>
        <v>5.1682546399542266</v>
      </c>
    </row>
    <row r="152" spans="1:47" s="135" customFormat="1" ht="12.95" customHeight="1" x14ac:dyDescent="0.2">
      <c r="A152" s="182" t="s">
        <v>281</v>
      </c>
      <c r="B152" s="183" t="s">
        <v>159</v>
      </c>
      <c r="C152" s="182">
        <v>24522.491999999998</v>
      </c>
      <c r="D152" s="182" t="s">
        <v>264</v>
      </c>
      <c r="E152" s="135">
        <f t="shared" si="93"/>
        <v>-3792.874838739423</v>
      </c>
      <c r="F152" s="135">
        <f t="shared" si="85"/>
        <v>-3793</v>
      </c>
      <c r="G152" s="125">
        <f t="shared" si="88"/>
        <v>0.57237922999411239</v>
      </c>
      <c r="H152" s="135">
        <f t="shared" si="89"/>
        <v>0.57237922999411239</v>
      </c>
      <c r="Q152" s="186">
        <f t="shared" si="103"/>
        <v>9503.9919999999984</v>
      </c>
      <c r="R152" s="186"/>
      <c r="S152" s="124">
        <f t="shared" si="90"/>
        <v>0.2</v>
      </c>
      <c r="T152" s="186"/>
      <c r="Z152" s="135">
        <f t="shared" si="94"/>
        <v>-3793</v>
      </c>
      <c r="AA152" s="135">
        <f t="shared" si="95"/>
        <v>0.61678465242953795</v>
      </c>
      <c r="AB152" s="135">
        <f t="shared" si="79"/>
        <v>0.5802442572193155</v>
      </c>
      <c r="AC152" s="135">
        <f t="shared" si="80"/>
        <v>0.57237922999411239</v>
      </c>
      <c r="AD152" s="135">
        <f t="shared" si="81"/>
        <v>-4.4405422435425557E-2</v>
      </c>
      <c r="AE152" s="135">
        <f t="shared" si="82"/>
        <v>3.9436830833371905E-4</v>
      </c>
      <c r="AF152" s="135">
        <f t="shared" si="83"/>
        <v>0.57237922999411239</v>
      </c>
      <c r="AG152" s="124"/>
      <c r="AH152" s="135">
        <f t="shared" si="96"/>
        <v>-7.8650272252030768E-3</v>
      </c>
      <c r="AI152" s="135">
        <f t="shared" si="97"/>
        <v>0.9642126021693922</v>
      </c>
      <c r="AJ152" s="135">
        <f t="shared" si="98"/>
        <v>0.27174267853001749</v>
      </c>
      <c r="AK152" s="135">
        <f t="shared" si="99"/>
        <v>-0.29205726943291066</v>
      </c>
      <c r="AL152" s="135">
        <f t="shared" si="100"/>
        <v>-1.6927240534427355</v>
      </c>
      <c r="AM152" s="135">
        <f t="shared" si="101"/>
        <v>-1.1300150577858072</v>
      </c>
      <c r="AN152" s="135">
        <f t="shared" si="104"/>
        <v>4.8923819135705626</v>
      </c>
      <c r="AO152" s="135">
        <f t="shared" si="104"/>
        <v>4.8923819247984435</v>
      </c>
      <c r="AP152" s="135">
        <f t="shared" si="104"/>
        <v>4.8923821379484576</v>
      </c>
      <c r="AQ152" s="135">
        <f t="shared" si="104"/>
        <v>4.8923861843394718</v>
      </c>
      <c r="AR152" s="135">
        <f t="shared" si="104"/>
        <v>4.8924629830388504</v>
      </c>
      <c r="AS152" s="135">
        <f t="shared" si="104"/>
        <v>4.8939144945188442</v>
      </c>
      <c r="AT152" s="135">
        <f t="shared" si="104"/>
        <v>4.9194644541494634</v>
      </c>
      <c r="AU152" s="135">
        <f t="shared" si="102"/>
        <v>5.1818701400698748</v>
      </c>
    </row>
    <row r="153" spans="1:47" s="135" customFormat="1" ht="12.95" customHeight="1" x14ac:dyDescent="0.2">
      <c r="A153" s="182" t="s">
        <v>276</v>
      </c>
      <c r="B153" s="183" t="s">
        <v>159</v>
      </c>
      <c r="C153" s="182">
        <v>25185.55</v>
      </c>
      <c r="D153" s="182" t="s">
        <v>264</v>
      </c>
      <c r="E153" s="135">
        <f t="shared" si="93"/>
        <v>-3647.8849950018202</v>
      </c>
      <c r="F153" s="135">
        <f t="shared" si="85"/>
        <v>-3648</v>
      </c>
      <c r="G153" s="125">
        <f t="shared" si="88"/>
        <v>0.52593327999784378</v>
      </c>
      <c r="H153" s="135">
        <f t="shared" si="89"/>
        <v>0.52593327999784378</v>
      </c>
      <c r="Q153" s="186">
        <f t="shared" si="103"/>
        <v>10167.049999999999</v>
      </c>
      <c r="R153" s="186"/>
      <c r="S153" s="124">
        <f t="shared" si="90"/>
        <v>0.2</v>
      </c>
      <c r="T153" s="186"/>
      <c r="Z153" s="135">
        <f t="shared" si="94"/>
        <v>-3648</v>
      </c>
      <c r="AA153" s="135">
        <f t="shared" si="95"/>
        <v>0.55956924133755004</v>
      </c>
      <c r="AB153" s="135">
        <f t="shared" si="79"/>
        <v>0.56142566720823006</v>
      </c>
      <c r="AC153" s="135">
        <f t="shared" si="80"/>
        <v>0.52593327999784378</v>
      </c>
      <c r="AD153" s="135">
        <f t="shared" si="81"/>
        <v>-3.3635961339706255E-2</v>
      </c>
      <c r="AE153" s="135">
        <f t="shared" si="82"/>
        <v>2.2627557904924276E-4</v>
      </c>
      <c r="AF153" s="135">
        <f t="shared" si="83"/>
        <v>0.52593327999784378</v>
      </c>
      <c r="AG153" s="124"/>
      <c r="AH153" s="135">
        <f t="shared" si="96"/>
        <v>-3.5492387210386327E-2</v>
      </c>
      <c r="AI153" s="135">
        <f t="shared" si="97"/>
        <v>0.99975860766143243</v>
      </c>
      <c r="AJ153" s="135">
        <f t="shared" si="98"/>
        <v>0.15348692415018145</v>
      </c>
      <c r="AK153" s="135">
        <f t="shared" si="99"/>
        <v>-0.29424161534669574</v>
      </c>
      <c r="AL153" s="135">
        <f t="shared" si="100"/>
        <v>-1.5716167147747813</v>
      </c>
      <c r="AM153" s="135">
        <f t="shared" si="101"/>
        <v>-1.0008207246822483</v>
      </c>
      <c r="AN153" s="135">
        <f t="shared" si="104"/>
        <v>5.0102668281108995</v>
      </c>
      <c r="AO153" s="135">
        <f t="shared" si="104"/>
        <v>5.0102669914730757</v>
      </c>
      <c r="AP153" s="135">
        <f t="shared" si="104"/>
        <v>5.01026888315962</v>
      </c>
      <c r="AQ153" s="135">
        <f t="shared" si="104"/>
        <v>5.0102907874914013</v>
      </c>
      <c r="AR153" s="135">
        <f t="shared" si="104"/>
        <v>5.0105443097495623</v>
      </c>
      <c r="AS153" s="135">
        <f t="shared" si="104"/>
        <v>5.013463522899162</v>
      </c>
      <c r="AT153" s="135">
        <f t="shared" si="104"/>
        <v>5.0452932431543758</v>
      </c>
      <c r="AU153" s="135">
        <f t="shared" si="102"/>
        <v>5.2915505576681543</v>
      </c>
    </row>
    <row r="154" spans="1:47" s="135" customFormat="1" ht="12.95" customHeight="1" x14ac:dyDescent="0.2">
      <c r="A154" s="182" t="s">
        <v>281</v>
      </c>
      <c r="B154" s="183" t="s">
        <v>159</v>
      </c>
      <c r="C154" s="182">
        <v>25985.794999999998</v>
      </c>
      <c r="D154" s="182" t="s">
        <v>264</v>
      </c>
      <c r="E154" s="135">
        <f t="shared" si="93"/>
        <v>-3472.8966870381164</v>
      </c>
      <c r="F154" s="135">
        <f t="shared" si="85"/>
        <v>-3473</v>
      </c>
      <c r="G154" s="125">
        <f t="shared" si="88"/>
        <v>0.47246402999735437</v>
      </c>
      <c r="H154" s="135">
        <f t="shared" si="89"/>
        <v>0.47246402999735437</v>
      </c>
      <c r="Q154" s="186">
        <f t="shared" si="103"/>
        <v>10967.294999999998</v>
      </c>
      <c r="R154" s="186"/>
      <c r="S154" s="124">
        <f t="shared" si="90"/>
        <v>0.2</v>
      </c>
      <c r="T154" s="186"/>
      <c r="Z154" s="135">
        <f t="shared" si="94"/>
        <v>-3473</v>
      </c>
      <c r="AA154" s="135">
        <f t="shared" si="95"/>
        <v>0.4901615723356782</v>
      </c>
      <c r="AB154" s="135">
        <f t="shared" si="79"/>
        <v>0.54194535679719413</v>
      </c>
      <c r="AC154" s="135">
        <f t="shared" si="80"/>
        <v>0.47246402999735437</v>
      </c>
      <c r="AD154" s="135">
        <f t="shared" si="81"/>
        <v>-1.7697542338323824E-2</v>
      </c>
      <c r="AE154" s="135">
        <f t="shared" si="82"/>
        <v>6.2640600963352863E-5</v>
      </c>
      <c r="AF154" s="135">
        <f t="shared" si="83"/>
        <v>0.47246402999735437</v>
      </c>
      <c r="AG154" s="124"/>
      <c r="AH154" s="135">
        <f t="shared" si="96"/>
        <v>-6.9481326799839718E-2</v>
      </c>
      <c r="AI154" s="135">
        <f t="shared" si="97"/>
        <v>1.0462389331096968</v>
      </c>
      <c r="AJ154" s="135">
        <f t="shared" si="98"/>
        <v>-4.5244847542453481E-3</v>
      </c>
      <c r="AK154" s="135">
        <f t="shared" si="99"/>
        <v>-0.2905858694722972</v>
      </c>
      <c r="AL154" s="135">
        <f t="shared" si="100"/>
        <v>-1.412996163739014</v>
      </c>
      <c r="AM154" s="135">
        <f t="shared" si="101"/>
        <v>-0.85345781508599539</v>
      </c>
      <c r="AN154" s="135">
        <f t="shared" si="104"/>
        <v>5.1584757329565791</v>
      </c>
      <c r="AO154" s="135">
        <f t="shared" si="104"/>
        <v>5.158477022090449</v>
      </c>
      <c r="AP154" s="135">
        <f t="shared" si="104"/>
        <v>5.1584871768362719</v>
      </c>
      <c r="AQ154" s="135">
        <f t="shared" si="104"/>
        <v>5.1585671601090874</v>
      </c>
      <c r="AR154" s="135">
        <f t="shared" si="104"/>
        <v>5.159196676913</v>
      </c>
      <c r="AS154" s="135">
        <f t="shared" si="104"/>
        <v>5.1641227961760956</v>
      </c>
      <c r="AT154" s="135">
        <f t="shared" si="104"/>
        <v>5.2010763506270701</v>
      </c>
      <c r="AU154" s="135">
        <f t="shared" si="102"/>
        <v>5.4239234754591799</v>
      </c>
    </row>
    <row r="155" spans="1:47" s="135" customFormat="1" ht="12.95" customHeight="1" x14ac:dyDescent="0.2">
      <c r="A155" s="182" t="s">
        <v>281</v>
      </c>
      <c r="B155" s="183" t="s">
        <v>159</v>
      </c>
      <c r="C155" s="182">
        <v>27494.82</v>
      </c>
      <c r="D155" s="182" t="s">
        <v>264</v>
      </c>
      <c r="E155" s="135">
        <f t="shared" si="93"/>
        <v>-3142.9205779403665</v>
      </c>
      <c r="F155" s="135">
        <f t="shared" si="85"/>
        <v>-3143</v>
      </c>
      <c r="G155" s="125">
        <f t="shared" si="88"/>
        <v>0.36320772999897599</v>
      </c>
      <c r="H155" s="135">
        <f t="shared" si="89"/>
        <v>0.36320772999897599</v>
      </c>
      <c r="Q155" s="186">
        <f t="shared" si="103"/>
        <v>12476.32</v>
      </c>
      <c r="R155" s="186"/>
      <c r="S155" s="124">
        <f t="shared" si="90"/>
        <v>0.2</v>
      </c>
      <c r="T155" s="186"/>
      <c r="Z155" s="135">
        <f t="shared" si="94"/>
        <v>-3143</v>
      </c>
      <c r="AA155" s="135">
        <f t="shared" si="95"/>
        <v>0.36108997769086404</v>
      </c>
      <c r="AB155" s="135">
        <f t="shared" si="79"/>
        <v>0.49583699485484833</v>
      </c>
      <c r="AC155" s="135">
        <f t="shared" si="80"/>
        <v>0.36320772999897599</v>
      </c>
      <c r="AD155" s="135">
        <f t="shared" si="81"/>
        <v>2.1177523081119531E-3</v>
      </c>
      <c r="AE155" s="135">
        <f t="shared" si="82"/>
        <v>8.9697496770270106E-7</v>
      </c>
      <c r="AF155" s="135">
        <f t="shared" si="83"/>
        <v>0.36320772999897599</v>
      </c>
      <c r="AG155" s="124"/>
      <c r="AH155" s="135">
        <f t="shared" si="96"/>
        <v>-0.13262926485587237</v>
      </c>
      <c r="AI155" s="135">
        <f t="shared" si="97"/>
        <v>1.1409928607120154</v>
      </c>
      <c r="AJ155" s="135">
        <f t="shared" si="98"/>
        <v>-0.33954891066726739</v>
      </c>
      <c r="AK155" s="135">
        <f t="shared" si="99"/>
        <v>-0.25826188201191475</v>
      </c>
      <c r="AL155" s="135">
        <f t="shared" si="100"/>
        <v>-1.0710833900141172</v>
      </c>
      <c r="AM155" s="135">
        <f t="shared" si="101"/>
        <v>-0.59338549095410942</v>
      </c>
      <c r="AN155" s="135">
        <f t="shared" si="104"/>
        <v>5.4572152984181939</v>
      </c>
      <c r="AO155" s="135">
        <f t="shared" si="104"/>
        <v>5.4572277805490019</v>
      </c>
      <c r="AP155" s="135">
        <f t="shared" si="104"/>
        <v>5.457290360328841</v>
      </c>
      <c r="AQ155" s="135">
        <f t="shared" si="104"/>
        <v>5.4576040431534931</v>
      </c>
      <c r="AR155" s="135">
        <f t="shared" si="104"/>
        <v>5.459174783114384</v>
      </c>
      <c r="AS155" s="135">
        <f t="shared" si="104"/>
        <v>5.4670004510609767</v>
      </c>
      <c r="AT155" s="135">
        <f t="shared" si="104"/>
        <v>5.5050652633555943</v>
      </c>
      <c r="AU155" s="135">
        <f t="shared" si="102"/>
        <v>5.6735409775794015</v>
      </c>
    </row>
    <row r="156" spans="1:47" s="135" customFormat="1" ht="12.95" customHeight="1" x14ac:dyDescent="0.2">
      <c r="A156" s="182" t="s">
        <v>281</v>
      </c>
      <c r="B156" s="183" t="s">
        <v>159</v>
      </c>
      <c r="C156" s="182">
        <v>28135.022000000001</v>
      </c>
      <c r="D156" s="182" t="s">
        <v>264</v>
      </c>
      <c r="E156" s="135">
        <f t="shared" si="93"/>
        <v>-3002.9286195588966</v>
      </c>
      <c r="F156" s="135">
        <f t="shared" si="85"/>
        <v>-3003</v>
      </c>
      <c r="G156" s="125">
        <f t="shared" ref="G156:G187" si="105">+C156-(C$7+F156*C$8)</f>
        <v>0.32643232999907923</v>
      </c>
      <c r="H156" s="135">
        <f t="shared" ref="H156:H163" si="106">G156</f>
        <v>0.32643232999907923</v>
      </c>
      <c r="Q156" s="186">
        <f t="shared" si="103"/>
        <v>13116.522000000001</v>
      </c>
      <c r="R156" s="186"/>
      <c r="S156" s="124">
        <f t="shared" ref="S156:S169" si="107">S$15</f>
        <v>0.2</v>
      </c>
      <c r="T156" s="186"/>
      <c r="Z156" s="135">
        <f t="shared" si="94"/>
        <v>-3003</v>
      </c>
      <c r="AA156" s="135">
        <f t="shared" si="95"/>
        <v>0.30854482791602755</v>
      </c>
      <c r="AB156" s="135">
        <f t="shared" ref="AB156:AB219" si="108">IF(S156&lt;&gt;0,G156-AH156, -9999)</f>
        <v>0.48398104298636885</v>
      </c>
      <c r="AC156" s="135">
        <f t="shared" ref="AC156:AC219" si="109">+G156-P156</f>
        <v>0.32643232999907923</v>
      </c>
      <c r="AD156" s="135">
        <f t="shared" ref="AD156:AD219" si="110">IF(S156&lt;&gt;0,G156-AA156, -9999)</f>
        <v>1.7887502083051676E-2</v>
      </c>
      <c r="AE156" s="135">
        <f t="shared" ref="AE156:AE219" si="111">+(G156-AA156)^2*S156</f>
        <v>6.3992546154235613E-5</v>
      </c>
      <c r="AF156" s="135">
        <f t="shared" ref="AF156:AF219" si="112">IF(S156&lt;&gt;0,G156-P156, -9999)</f>
        <v>0.32643232999907923</v>
      </c>
      <c r="AG156" s="124"/>
      <c r="AH156" s="135">
        <f t="shared" si="96"/>
        <v>-0.15754871298728962</v>
      </c>
      <c r="AI156" s="135">
        <f t="shared" si="97"/>
        <v>1.1811713583200241</v>
      </c>
      <c r="AJ156" s="135">
        <f t="shared" si="98"/>
        <v>-0.48820115104201278</v>
      </c>
      <c r="AK156" s="135">
        <f t="shared" si="99"/>
        <v>-0.23185151583841637</v>
      </c>
      <c r="AL156" s="135">
        <f t="shared" si="100"/>
        <v>-0.90749327407893299</v>
      </c>
      <c r="AM156" s="135">
        <f t="shared" si="101"/>
        <v>-0.48768435106184771</v>
      </c>
      <c r="AN156" s="135">
        <f t="shared" si="104"/>
        <v>5.5918442570028475</v>
      </c>
      <c r="AO156" s="135">
        <f t="shared" si="104"/>
        <v>5.5918658582286875</v>
      </c>
      <c r="AP156" s="135">
        <f t="shared" si="104"/>
        <v>5.5919611461115206</v>
      </c>
      <c r="AQ156" s="135">
        <f t="shared" si="104"/>
        <v>5.5923813928500747</v>
      </c>
      <c r="AR156" s="135">
        <f t="shared" si="104"/>
        <v>5.5942330626469472</v>
      </c>
      <c r="AS156" s="135">
        <f t="shared" si="104"/>
        <v>5.6023584726010895</v>
      </c>
      <c r="AT156" s="135">
        <f t="shared" si="104"/>
        <v>5.6374060152855039</v>
      </c>
      <c r="AU156" s="135">
        <f t="shared" si="102"/>
        <v>5.7794393118122223</v>
      </c>
    </row>
    <row r="157" spans="1:47" s="135" customFormat="1" ht="12.95" customHeight="1" x14ac:dyDescent="0.2">
      <c r="A157" s="182" t="s">
        <v>281</v>
      </c>
      <c r="B157" s="183" t="s">
        <v>159</v>
      </c>
      <c r="C157" s="182">
        <v>28546.585999999999</v>
      </c>
      <c r="D157" s="182" t="s">
        <v>264</v>
      </c>
      <c r="E157" s="135">
        <f t="shared" si="93"/>
        <v>-2912.9325708753386</v>
      </c>
      <c r="F157" s="135">
        <f t="shared" si="85"/>
        <v>-2913</v>
      </c>
      <c r="G157" s="125">
        <f t="shared" si="105"/>
        <v>0.30836242999430397</v>
      </c>
      <c r="H157" s="135">
        <f t="shared" si="106"/>
        <v>0.30836242999430397</v>
      </c>
      <c r="Q157" s="186">
        <f t="shared" si="103"/>
        <v>13528.085999999999</v>
      </c>
      <c r="R157" s="186"/>
      <c r="S157" s="124">
        <f t="shared" si="107"/>
        <v>0.2</v>
      </c>
      <c r="T157" s="186"/>
      <c r="Z157" s="135">
        <f t="shared" si="94"/>
        <v>-2913</v>
      </c>
      <c r="AA157" s="135">
        <f t="shared" si="95"/>
        <v>0.27596529813755266</v>
      </c>
      <c r="AB157" s="135">
        <f t="shared" si="108"/>
        <v>0.48083885456110026</v>
      </c>
      <c r="AC157" s="135">
        <f t="shared" si="109"/>
        <v>0.30836242999430397</v>
      </c>
      <c r="AD157" s="135">
        <f t="shared" si="110"/>
        <v>3.2397131856751304E-2</v>
      </c>
      <c r="AE157" s="135">
        <f t="shared" si="111"/>
        <v>2.0991483050874604E-4</v>
      </c>
      <c r="AF157" s="135">
        <f t="shared" si="112"/>
        <v>0.30836242999430397</v>
      </c>
      <c r="AG157" s="124"/>
      <c r="AH157" s="135">
        <f t="shared" si="96"/>
        <v>-0.17247642456679629</v>
      </c>
      <c r="AI157" s="135">
        <f t="shared" si="97"/>
        <v>1.2057608270309474</v>
      </c>
      <c r="AJ157" s="135">
        <f t="shared" si="98"/>
        <v>-0.58195502447700831</v>
      </c>
      <c r="AK157" s="135">
        <f t="shared" si="99"/>
        <v>-0.21033465841756671</v>
      </c>
      <c r="AL157" s="135">
        <f t="shared" si="100"/>
        <v>-0.79638998460542409</v>
      </c>
      <c r="AM157" s="135">
        <f t="shared" si="101"/>
        <v>-0.42066717867192227</v>
      </c>
      <c r="AN157" s="135">
        <f t="shared" si="104"/>
        <v>5.6808043831871347</v>
      </c>
      <c r="AO157" s="135">
        <f t="shared" si="104"/>
        <v>5.6808319007133141</v>
      </c>
      <c r="AP157" s="135">
        <f t="shared" si="104"/>
        <v>5.6809453909809209</v>
      </c>
      <c r="AQ157" s="135">
        <f t="shared" si="104"/>
        <v>5.6814133642804627</v>
      </c>
      <c r="AR157" s="135">
        <f t="shared" si="104"/>
        <v>5.6833414509961226</v>
      </c>
      <c r="AS157" s="135">
        <f t="shared" si="104"/>
        <v>5.6912587251717595</v>
      </c>
      <c r="AT157" s="135">
        <f t="shared" si="104"/>
        <v>5.723341940682424</v>
      </c>
      <c r="AU157" s="135">
        <f t="shared" si="102"/>
        <v>5.8475168123904648</v>
      </c>
    </row>
    <row r="158" spans="1:47" s="135" customFormat="1" ht="12.95" customHeight="1" x14ac:dyDescent="0.2">
      <c r="A158" s="182" t="s">
        <v>276</v>
      </c>
      <c r="B158" s="183" t="s">
        <v>159</v>
      </c>
      <c r="C158" s="182">
        <v>28729.49</v>
      </c>
      <c r="D158" s="182" t="s">
        <v>264</v>
      </c>
      <c r="E158" s="135">
        <f t="shared" si="93"/>
        <v>-2872.9372425948823</v>
      </c>
      <c r="F158" s="135">
        <f t="shared" si="85"/>
        <v>-2873</v>
      </c>
      <c r="G158" s="125">
        <f t="shared" si="105"/>
        <v>0.28699802999835811</v>
      </c>
      <c r="H158" s="135">
        <f t="shared" si="106"/>
        <v>0.28699802999835811</v>
      </c>
      <c r="Q158" s="186">
        <f t="shared" si="103"/>
        <v>13710.990000000002</v>
      </c>
      <c r="R158" s="186"/>
      <c r="S158" s="124">
        <f t="shared" si="107"/>
        <v>0.2</v>
      </c>
      <c r="T158" s="186"/>
      <c r="Z158" s="135">
        <f t="shared" si="94"/>
        <v>-2873</v>
      </c>
      <c r="AA158" s="135">
        <f t="shared" si="95"/>
        <v>0.26185525118674535</v>
      </c>
      <c r="AB158" s="135">
        <f t="shared" si="108"/>
        <v>0.46576626924543041</v>
      </c>
      <c r="AC158" s="135">
        <f t="shared" si="109"/>
        <v>0.28699802999835811</v>
      </c>
      <c r="AD158" s="135">
        <f t="shared" si="110"/>
        <v>2.5142778811612754E-2</v>
      </c>
      <c r="AE158" s="135">
        <f t="shared" si="111"/>
        <v>1.2643186527393666E-4</v>
      </c>
      <c r="AF158" s="135">
        <f t="shared" si="112"/>
        <v>0.28699802999835811</v>
      </c>
      <c r="AG158" s="124"/>
      <c r="AH158" s="135">
        <f t="shared" si="96"/>
        <v>-0.17876823924707227</v>
      </c>
      <c r="AI158" s="135">
        <f t="shared" si="97"/>
        <v>1.2161817074855803</v>
      </c>
      <c r="AJ158" s="135">
        <f t="shared" si="98"/>
        <v>-0.62252132824118933</v>
      </c>
      <c r="AK158" s="135">
        <f t="shared" si="99"/>
        <v>-0.19960875687382304</v>
      </c>
      <c r="AL158" s="135">
        <f t="shared" si="100"/>
        <v>-0.74556035149504141</v>
      </c>
      <c r="AM158" s="135">
        <f t="shared" si="101"/>
        <v>-0.39106504194177694</v>
      </c>
      <c r="AN158" s="135">
        <f t="shared" si="104"/>
        <v>5.7209192368148525</v>
      </c>
      <c r="AO158" s="135">
        <f t="shared" si="104"/>
        <v>5.720949040910484</v>
      </c>
      <c r="AP158" s="135">
        <f t="shared" si="104"/>
        <v>5.7210687567284086</v>
      </c>
      <c r="AQ158" s="135">
        <f t="shared" si="104"/>
        <v>5.7215495351969956</v>
      </c>
      <c r="AR158" s="135">
        <f t="shared" si="104"/>
        <v>5.7234788784536352</v>
      </c>
      <c r="AS158" s="135">
        <f t="shared" si="104"/>
        <v>5.7311979760884348</v>
      </c>
      <c r="AT158" s="135">
        <f t="shared" si="104"/>
        <v>5.7617253595921891</v>
      </c>
      <c r="AU158" s="135">
        <f t="shared" si="102"/>
        <v>5.8777734793141274</v>
      </c>
    </row>
    <row r="159" spans="1:47" s="135" customFormat="1" ht="12.95" customHeight="1" x14ac:dyDescent="0.2">
      <c r="A159" s="182" t="s">
        <v>276</v>
      </c>
      <c r="B159" s="183" t="s">
        <v>159</v>
      </c>
      <c r="C159" s="182">
        <v>28752.400000000001</v>
      </c>
      <c r="D159" s="182" t="s">
        <v>264</v>
      </c>
      <c r="E159" s="135">
        <f t="shared" si="93"/>
        <v>-2867.9275491441913</v>
      </c>
      <c r="F159" s="135">
        <f t="shared" si="85"/>
        <v>-2868</v>
      </c>
      <c r="G159" s="125">
        <f t="shared" si="105"/>
        <v>0.33132747999843559</v>
      </c>
      <c r="H159" s="135">
        <f t="shared" si="106"/>
        <v>0.33132747999843559</v>
      </c>
      <c r="Q159" s="186">
        <f t="shared" si="103"/>
        <v>13733.900000000001</v>
      </c>
      <c r="R159" s="186"/>
      <c r="S159" s="124">
        <f t="shared" si="107"/>
        <v>0.2</v>
      </c>
      <c r="T159" s="186"/>
      <c r="Z159" s="135">
        <f t="shared" si="94"/>
        <v>-2868</v>
      </c>
      <c r="AA159" s="135">
        <f t="shared" si="95"/>
        <v>0.2601090154460533</v>
      </c>
      <c r="AB159" s="135">
        <f t="shared" si="108"/>
        <v>0.51086584509835031</v>
      </c>
      <c r="AC159" s="135">
        <f t="shared" si="109"/>
        <v>0.33132747999843559</v>
      </c>
      <c r="AD159" s="135">
        <f t="shared" si="110"/>
        <v>7.1218464552382288E-2</v>
      </c>
      <c r="AE159" s="135">
        <f t="shared" si="111"/>
        <v>1.0144139386397866E-3</v>
      </c>
      <c r="AF159" s="135">
        <f t="shared" si="112"/>
        <v>0.33132747999843559</v>
      </c>
      <c r="AG159" s="124"/>
      <c r="AH159" s="135">
        <f t="shared" si="96"/>
        <v>-0.17953836509991467</v>
      </c>
      <c r="AI159" s="135">
        <f t="shared" si="97"/>
        <v>1.2174577127793351</v>
      </c>
      <c r="AJ159" s="135">
        <f t="shared" si="98"/>
        <v>-0.62752877223474601</v>
      </c>
      <c r="AK159" s="135">
        <f t="shared" si="99"/>
        <v>-0.19821788422055711</v>
      </c>
      <c r="AL159" s="135">
        <f t="shared" si="100"/>
        <v>-0.73914549242696825</v>
      </c>
      <c r="AM159" s="135">
        <f t="shared" si="101"/>
        <v>-0.38737171414671717</v>
      </c>
      <c r="AN159" s="135">
        <f t="shared" si="104"/>
        <v>5.7259576797893432</v>
      </c>
      <c r="AO159" s="135">
        <f t="shared" si="104"/>
        <v>5.7259877458904729</v>
      </c>
      <c r="AP159" s="135">
        <f t="shared" si="104"/>
        <v>5.7261081334777781</v>
      </c>
      <c r="AQ159" s="135">
        <f t="shared" si="104"/>
        <v>5.7265900866651194</v>
      </c>
      <c r="AR159" s="135">
        <f t="shared" si="104"/>
        <v>5.7285180675139982</v>
      </c>
      <c r="AS159" s="135">
        <f t="shared" si="104"/>
        <v>5.7362078107027044</v>
      </c>
      <c r="AT159" s="135">
        <f t="shared" si="104"/>
        <v>5.7665309099012596</v>
      </c>
      <c r="AU159" s="135">
        <f t="shared" si="102"/>
        <v>5.8815555626795852</v>
      </c>
    </row>
    <row r="160" spans="1:47" s="135" customFormat="1" ht="12.95" customHeight="1" x14ac:dyDescent="0.2">
      <c r="A160" s="182" t="s">
        <v>276</v>
      </c>
      <c r="B160" s="183" t="s">
        <v>159</v>
      </c>
      <c r="C160" s="182">
        <v>29461.18</v>
      </c>
      <c r="D160" s="182" t="s">
        <v>264</v>
      </c>
      <c r="E160" s="135">
        <f t="shared" si="93"/>
        <v>-2712.9397480101456</v>
      </c>
      <c r="F160" s="135">
        <f t="shared" si="85"/>
        <v>-2713</v>
      </c>
      <c r="G160" s="125">
        <f t="shared" si="105"/>
        <v>0.27554042999690864</v>
      </c>
      <c r="H160" s="135">
        <f t="shared" si="106"/>
        <v>0.27554042999690864</v>
      </c>
      <c r="Q160" s="186">
        <f t="shared" si="103"/>
        <v>14442.68</v>
      </c>
      <c r="R160" s="186"/>
      <c r="S160" s="124">
        <f t="shared" si="107"/>
        <v>0.2</v>
      </c>
      <c r="T160" s="186"/>
      <c r="Z160" s="135">
        <f t="shared" si="94"/>
        <v>-2713</v>
      </c>
      <c r="AA160" s="135">
        <f t="shared" si="95"/>
        <v>0.20815581547186809</v>
      </c>
      <c r="AB160" s="135">
        <f t="shared" si="108"/>
        <v>0.47690145441423104</v>
      </c>
      <c r="AC160" s="135">
        <f t="shared" si="109"/>
        <v>0.27554042999690864</v>
      </c>
      <c r="AD160" s="135">
        <f t="shared" si="110"/>
        <v>6.7384614525040548E-2</v>
      </c>
      <c r="AE160" s="135">
        <f t="shared" si="111"/>
        <v>9.0813725493766109E-4</v>
      </c>
      <c r="AF160" s="135">
        <f t="shared" si="112"/>
        <v>0.27554042999690864</v>
      </c>
      <c r="AG160" s="124"/>
      <c r="AH160" s="135">
        <f t="shared" si="96"/>
        <v>-0.20136102441732237</v>
      </c>
      <c r="AI160" s="135">
        <f t="shared" si="97"/>
        <v>1.253285061900425</v>
      </c>
      <c r="AJ160" s="135">
        <f t="shared" si="98"/>
        <v>-0.77301226622488084</v>
      </c>
      <c r="AK160" s="135">
        <f t="shared" si="99"/>
        <v>-0.14974933686060801</v>
      </c>
      <c r="AL160" s="135">
        <f t="shared" si="100"/>
        <v>-0.53394487247169564</v>
      </c>
      <c r="AM160" s="135">
        <f t="shared" si="101"/>
        <v>-0.27350139454765471</v>
      </c>
      <c r="AN160" s="135">
        <f t="shared" si="104"/>
        <v>5.8846134424208421</v>
      </c>
      <c r="AO160" s="135">
        <f t="shared" si="104"/>
        <v>5.8846475669544134</v>
      </c>
      <c r="AP160" s="135">
        <f t="shared" si="104"/>
        <v>5.8847733999798111</v>
      </c>
      <c r="AQ160" s="135">
        <f t="shared" si="104"/>
        <v>5.8852373472909774</v>
      </c>
      <c r="AR160" s="135">
        <f t="shared" si="104"/>
        <v>5.8869471440145613</v>
      </c>
      <c r="AS160" s="135">
        <f t="shared" si="104"/>
        <v>5.8932378078795633</v>
      </c>
      <c r="AT160" s="135">
        <f t="shared" si="104"/>
        <v>5.9162455260126423</v>
      </c>
      <c r="AU160" s="135">
        <f t="shared" si="102"/>
        <v>5.9988001470087804</v>
      </c>
    </row>
    <row r="161" spans="1:47" s="135" customFormat="1" ht="12.95" customHeight="1" x14ac:dyDescent="0.2">
      <c r="A161" s="182" t="s">
        <v>276</v>
      </c>
      <c r="B161" s="183" t="s">
        <v>159</v>
      </c>
      <c r="C161" s="182">
        <v>29493.16</v>
      </c>
      <c r="D161" s="182" t="s">
        <v>264</v>
      </c>
      <c r="E161" s="135">
        <f t="shared" si="93"/>
        <v>-2705.9467320104468</v>
      </c>
      <c r="F161" s="135">
        <f t="shared" si="85"/>
        <v>-2706</v>
      </c>
      <c r="G161" s="125">
        <f t="shared" si="105"/>
        <v>0.24360165999678429</v>
      </c>
      <c r="H161" s="135">
        <f t="shared" si="106"/>
        <v>0.24360165999678429</v>
      </c>
      <c r="Q161" s="186">
        <f t="shared" si="103"/>
        <v>14474.66</v>
      </c>
      <c r="R161" s="186"/>
      <c r="S161" s="124">
        <f t="shared" si="107"/>
        <v>0.2</v>
      </c>
      <c r="T161" s="186"/>
      <c r="Z161" s="135">
        <f t="shared" si="94"/>
        <v>-2706</v>
      </c>
      <c r="AA161" s="135">
        <f t="shared" si="95"/>
        <v>0.20591859928398654</v>
      </c>
      <c r="AB161" s="135">
        <f t="shared" si="108"/>
        <v>0.44584505900348376</v>
      </c>
      <c r="AC161" s="135">
        <f t="shared" si="109"/>
        <v>0.24360165999678429</v>
      </c>
      <c r="AD161" s="135">
        <f t="shared" si="110"/>
        <v>3.7683060712797756E-2</v>
      </c>
      <c r="AE161" s="135">
        <f t="shared" si="111"/>
        <v>2.8400261293688034E-4</v>
      </c>
      <c r="AF161" s="135">
        <f t="shared" si="112"/>
        <v>0.24360165999678429</v>
      </c>
      <c r="AG161" s="124"/>
      <c r="AH161" s="135">
        <f t="shared" si="96"/>
        <v>-0.20224339900669946</v>
      </c>
      <c r="AI161" s="135">
        <f t="shared" si="97"/>
        <v>1.254701788370133</v>
      </c>
      <c r="AJ161" s="135">
        <f t="shared" si="98"/>
        <v>-0.77902766467383411</v>
      </c>
      <c r="AK161" s="135">
        <f t="shared" si="99"/>
        <v>-0.14732679821794112</v>
      </c>
      <c r="AL161" s="135">
        <f t="shared" si="100"/>
        <v>-0.52440714417483847</v>
      </c>
      <c r="AM161" s="135">
        <f t="shared" si="101"/>
        <v>-0.26838244279064011</v>
      </c>
      <c r="AN161" s="135">
        <f t="shared" ref="AN161:AT170" si="113">$AU161+$AB$7*SIN(AO161)</f>
        <v>5.891882611252484</v>
      </c>
      <c r="AO161" s="135">
        <f t="shared" si="113"/>
        <v>5.8919166848838236</v>
      </c>
      <c r="AP161" s="135">
        <f t="shared" si="113"/>
        <v>5.8920419501904808</v>
      </c>
      <c r="AQ161" s="135">
        <f t="shared" si="113"/>
        <v>5.8925024089680118</v>
      </c>
      <c r="AR161" s="135">
        <f t="shared" si="113"/>
        <v>5.8941942456488752</v>
      </c>
      <c r="AS161" s="135">
        <f t="shared" si="113"/>
        <v>5.9004004499544331</v>
      </c>
      <c r="AT161" s="135">
        <f t="shared" si="113"/>
        <v>5.923037000847529</v>
      </c>
      <c r="AU161" s="135">
        <f t="shared" si="102"/>
        <v>6.0040950637204213</v>
      </c>
    </row>
    <row r="162" spans="1:47" s="135" customFormat="1" ht="12.95" customHeight="1" x14ac:dyDescent="0.2">
      <c r="A162" s="182" t="s">
        <v>276</v>
      </c>
      <c r="B162" s="183" t="s">
        <v>159</v>
      </c>
      <c r="C162" s="182">
        <v>33000.618999999999</v>
      </c>
      <c r="D162" s="182" t="s">
        <v>264</v>
      </c>
      <c r="E162" s="135">
        <f t="shared" si="93"/>
        <v>-1938.9762221515091</v>
      </c>
      <c r="F162" s="135">
        <f t="shared" si="85"/>
        <v>-1939</v>
      </c>
      <c r="G162" s="125">
        <f t="shared" si="105"/>
        <v>0.10873928999353666</v>
      </c>
      <c r="H162" s="135">
        <f t="shared" si="106"/>
        <v>0.10873928999353666</v>
      </c>
      <c r="Q162" s="186">
        <f t="shared" si="103"/>
        <v>17982.118999999999</v>
      </c>
      <c r="R162" s="186"/>
      <c r="S162" s="124">
        <f t="shared" si="107"/>
        <v>0.2</v>
      </c>
      <c r="T162" s="186"/>
      <c r="Z162" s="135">
        <f t="shared" si="94"/>
        <v>-1939</v>
      </c>
      <c r="AA162" s="135">
        <f t="shared" si="95"/>
        <v>3.6136076841186027E-2</v>
      </c>
      <c r="AB162" s="135">
        <f t="shared" si="108"/>
        <v>0.33539805025734531</v>
      </c>
      <c r="AC162" s="135">
        <f t="shared" si="109"/>
        <v>0.10873928999353666</v>
      </c>
      <c r="AD162" s="135">
        <f t="shared" si="110"/>
        <v>7.2603213152350632E-2</v>
      </c>
      <c r="AE162" s="135">
        <f t="shared" si="111"/>
        <v>1.054245312009132E-3</v>
      </c>
      <c r="AF162" s="135">
        <f t="shared" si="112"/>
        <v>0.10873928999353666</v>
      </c>
      <c r="AG162" s="124"/>
      <c r="AH162" s="135">
        <f t="shared" si="96"/>
        <v>-0.22665876026380866</v>
      </c>
      <c r="AI162" s="135">
        <f t="shared" si="97"/>
        <v>1.2486900424025678</v>
      </c>
      <c r="AJ162" s="135">
        <f t="shared" si="98"/>
        <v>-0.91688116688070387</v>
      </c>
      <c r="AK162" s="135">
        <f t="shared" si="99"/>
        <v>0.15726235812139855</v>
      </c>
      <c r="AL162" s="135">
        <f t="shared" si="100"/>
        <v>0.56387647775549865</v>
      </c>
      <c r="AM162" s="135">
        <f t="shared" si="101"/>
        <v>0.28965400561179699</v>
      </c>
      <c r="AN162" s="135">
        <f t="shared" si="113"/>
        <v>6.704624040375724</v>
      </c>
      <c r="AO162" s="135">
        <f t="shared" si="113"/>
        <v>6.7045899065851371</v>
      </c>
      <c r="AP162" s="135">
        <f t="shared" si="113"/>
        <v>6.704462782526484</v>
      </c>
      <c r="AQ162" s="135">
        <f t="shared" si="113"/>
        <v>6.7039893996270612</v>
      </c>
      <c r="AR162" s="135">
        <f t="shared" si="113"/>
        <v>6.7022275031280625</v>
      </c>
      <c r="AS162" s="135">
        <f t="shared" si="113"/>
        <v>6.6956819251539468</v>
      </c>
      <c r="AT162" s="135">
        <f t="shared" si="113"/>
        <v>6.6715249391793412</v>
      </c>
      <c r="AU162" s="135">
        <f t="shared" si="102"/>
        <v>6.5842666519816628</v>
      </c>
    </row>
    <row r="163" spans="1:47" s="135" customFormat="1" ht="12.95" customHeight="1" x14ac:dyDescent="0.2">
      <c r="A163" s="182" t="s">
        <v>678</v>
      </c>
      <c r="B163" s="183" t="s">
        <v>159</v>
      </c>
      <c r="C163" s="182">
        <v>33156.093000000001</v>
      </c>
      <c r="D163" s="182" t="s">
        <v>264</v>
      </c>
      <c r="E163" s="135">
        <f t="shared" si="93"/>
        <v>-1904.9789685699818</v>
      </c>
      <c r="F163" s="135">
        <f t="shared" si="85"/>
        <v>-1905</v>
      </c>
      <c r="G163" s="125">
        <f t="shared" si="105"/>
        <v>9.6179549997032154E-2</v>
      </c>
      <c r="H163" s="135">
        <f t="shared" si="106"/>
        <v>9.6179549997032154E-2</v>
      </c>
      <c r="Q163" s="186">
        <f t="shared" si="103"/>
        <v>18137.593000000001</v>
      </c>
      <c r="R163" s="186"/>
      <c r="S163" s="124">
        <f t="shared" si="107"/>
        <v>0.2</v>
      </c>
      <c r="T163" s="186"/>
      <c r="Z163" s="135">
        <f t="shared" si="94"/>
        <v>-1905</v>
      </c>
      <c r="AA163" s="135">
        <f t="shared" si="95"/>
        <v>3.2212961585827343E-2</v>
      </c>
      <c r="AB163" s="135">
        <f t="shared" si="108"/>
        <v>0.32045902306355811</v>
      </c>
      <c r="AC163" s="135">
        <f t="shared" si="109"/>
        <v>9.6179549997032154E-2</v>
      </c>
      <c r="AD163" s="135">
        <f t="shared" si="110"/>
        <v>6.3966588411204811E-2</v>
      </c>
      <c r="AE163" s="135">
        <f t="shared" si="111"/>
        <v>8.1834488659369639E-4</v>
      </c>
      <c r="AF163" s="135">
        <f t="shared" si="112"/>
        <v>9.6179549997032154E-2</v>
      </c>
      <c r="AG163" s="124"/>
      <c r="AH163" s="135">
        <f t="shared" si="96"/>
        <v>-0.22427947306652599</v>
      </c>
      <c r="AI163" s="135">
        <f t="shared" si="97"/>
        <v>1.2412519347762052</v>
      </c>
      <c r="AJ163" s="135">
        <f t="shared" si="98"/>
        <v>-0.89770411702914688</v>
      </c>
      <c r="AK163" s="135">
        <f t="shared" si="99"/>
        <v>0.16845085466934134</v>
      </c>
      <c r="AL163" s="135">
        <f t="shared" si="100"/>
        <v>0.60954128193382007</v>
      </c>
      <c r="AM163" s="135">
        <f t="shared" si="101"/>
        <v>0.31457115306537431</v>
      </c>
      <c r="AN163" s="135">
        <f t="shared" si="113"/>
        <v>6.7396785985072807</v>
      </c>
      <c r="AO163" s="135">
        <f t="shared" si="113"/>
        <v>6.7396448771376711</v>
      </c>
      <c r="AP163" s="135">
        <f t="shared" si="113"/>
        <v>6.7395172051894443</v>
      </c>
      <c r="AQ163" s="135">
        <f t="shared" si="113"/>
        <v>6.7390339008914211</v>
      </c>
      <c r="AR163" s="135">
        <f t="shared" si="113"/>
        <v>6.7372053798323792</v>
      </c>
      <c r="AS163" s="135">
        <f t="shared" si="113"/>
        <v>6.730302064448189</v>
      </c>
      <c r="AT163" s="135">
        <f t="shared" si="113"/>
        <v>6.7044404039488263</v>
      </c>
      <c r="AU163" s="135">
        <f t="shared" si="102"/>
        <v>6.609984818866776</v>
      </c>
    </row>
    <row r="164" spans="1:47" s="135" customFormat="1" ht="12.95" customHeight="1" x14ac:dyDescent="0.2">
      <c r="A164" s="123" t="s">
        <v>89</v>
      </c>
      <c r="B164" s="124"/>
      <c r="C164" s="125">
        <v>33160.669000000002</v>
      </c>
      <c r="D164" s="125"/>
      <c r="E164" s="135">
        <f t="shared" si="93"/>
        <v>-1903.9783418903498</v>
      </c>
      <c r="F164" s="135">
        <f t="shared" si="85"/>
        <v>-1904</v>
      </c>
      <c r="G164" s="125">
        <f t="shared" si="105"/>
        <v>9.9045439994370099E-2</v>
      </c>
      <c r="Q164" s="186">
        <f t="shared" si="103"/>
        <v>18142.169000000002</v>
      </c>
      <c r="R164" s="186"/>
      <c r="S164" s="124">
        <f t="shared" si="107"/>
        <v>0.2</v>
      </c>
      <c r="T164" s="186"/>
      <c r="U164" s="135">
        <f>+G164</f>
        <v>9.9045439994370099E-2</v>
      </c>
      <c r="V164" s="135" t="s">
        <v>90</v>
      </c>
      <c r="Z164" s="135">
        <f t="shared" si="94"/>
        <v>-1904</v>
      </c>
      <c r="AA164" s="135">
        <f t="shared" si="95"/>
        <v>3.2101714073468901E-2</v>
      </c>
      <c r="AB164" s="135">
        <f t="shared" si="108"/>
        <v>0.32325097766238609</v>
      </c>
      <c r="AC164" s="135">
        <f t="shared" si="109"/>
        <v>9.9045439994370099E-2</v>
      </c>
      <c r="AD164" s="135">
        <f t="shared" si="110"/>
        <v>6.6943725920901198E-2</v>
      </c>
      <c r="AE164" s="135">
        <f t="shared" si="111"/>
        <v>8.9629248803454781E-4</v>
      </c>
      <c r="AF164" s="135">
        <f t="shared" si="112"/>
        <v>9.9045439994370099E-2</v>
      </c>
      <c r="AG164" s="124"/>
      <c r="AH164" s="135">
        <f t="shared" si="96"/>
        <v>-0.22420553766801599</v>
      </c>
      <c r="AI164" s="135">
        <f t="shared" si="97"/>
        <v>1.241026879751733</v>
      </c>
      <c r="AJ164" s="135">
        <f t="shared" si="98"/>
        <v>-0.89711522720042425</v>
      </c>
      <c r="AK164" s="135">
        <f t="shared" si="99"/>
        <v>0.16877271612804484</v>
      </c>
      <c r="AL164" s="135">
        <f t="shared" si="100"/>
        <v>0.61087603436839999</v>
      </c>
      <c r="AM164" s="135">
        <f t="shared" si="101"/>
        <v>0.3153047236158813</v>
      </c>
      <c r="AN164" s="135">
        <f t="shared" si="113"/>
        <v>6.7407064155974359</v>
      </c>
      <c r="AO164" s="135">
        <f t="shared" si="113"/>
        <v>6.740672713768034</v>
      </c>
      <c r="AP164" s="135">
        <f t="shared" si="113"/>
        <v>6.7405450513100593</v>
      </c>
      <c r="AQ164" s="135">
        <f t="shared" si="113"/>
        <v>6.7400615388959393</v>
      </c>
      <c r="AR164" s="135">
        <f t="shared" si="113"/>
        <v>6.7382313102455145</v>
      </c>
      <c r="AS164" s="135">
        <f t="shared" si="113"/>
        <v>6.7313181299385043</v>
      </c>
      <c r="AT164" s="135">
        <f t="shared" si="113"/>
        <v>6.7054075833453846</v>
      </c>
      <c r="AU164" s="135">
        <f t="shared" si="102"/>
        <v>6.6107412355398676</v>
      </c>
    </row>
    <row r="165" spans="1:47" s="135" customFormat="1" ht="12.95" customHeight="1" x14ac:dyDescent="0.2">
      <c r="A165" s="182" t="s">
        <v>688</v>
      </c>
      <c r="B165" s="183" t="s">
        <v>159</v>
      </c>
      <c r="C165" s="182">
        <v>33174.383000000002</v>
      </c>
      <c r="D165" s="182" t="s">
        <v>264</v>
      </c>
      <c r="E165" s="135">
        <f t="shared" si="93"/>
        <v>-1900.9795232093031</v>
      </c>
      <c r="F165" s="135">
        <f t="shared" si="85"/>
        <v>-1901</v>
      </c>
      <c r="G165" s="125">
        <f t="shared" si="105"/>
        <v>9.3643109998083673E-2</v>
      </c>
      <c r="H165" s="135">
        <f>G165</f>
        <v>9.3643109998083673E-2</v>
      </c>
      <c r="Q165" s="186">
        <f t="shared" si="103"/>
        <v>18155.883000000002</v>
      </c>
      <c r="R165" s="186"/>
      <c r="S165" s="124">
        <f t="shared" si="107"/>
        <v>0.2</v>
      </c>
      <c r="T165" s="186"/>
      <c r="Z165" s="135">
        <f t="shared" si="94"/>
        <v>-1901</v>
      </c>
      <c r="AA165" s="135">
        <f t="shared" si="95"/>
        <v>3.1769373269788154E-2</v>
      </c>
      <c r="AB165" s="135">
        <f t="shared" si="108"/>
        <v>0.31762550209162654</v>
      </c>
      <c r="AC165" s="135">
        <f t="shared" si="109"/>
        <v>9.3643109998083673E-2</v>
      </c>
      <c r="AD165" s="135">
        <f t="shared" si="110"/>
        <v>6.187373672829552E-2</v>
      </c>
      <c r="AE165" s="135">
        <f t="shared" si="111"/>
        <v>7.6567185934448521E-4</v>
      </c>
      <c r="AF165" s="135">
        <f t="shared" si="112"/>
        <v>9.3643109998083673E-2</v>
      </c>
      <c r="AG165" s="124"/>
      <c r="AH165" s="135">
        <f t="shared" si="96"/>
        <v>-0.22398239209354284</v>
      </c>
      <c r="AI165" s="135">
        <f t="shared" si="97"/>
        <v>1.2403496334162885</v>
      </c>
      <c r="AJ165" s="135">
        <f t="shared" si="98"/>
        <v>-0.8953402674052241</v>
      </c>
      <c r="AK165" s="135">
        <f t="shared" si="99"/>
        <v>0.1697357952488211</v>
      </c>
      <c r="AL165" s="135">
        <f t="shared" si="100"/>
        <v>0.61487738387116508</v>
      </c>
      <c r="AM165" s="135">
        <f t="shared" si="101"/>
        <v>0.31750569094219167</v>
      </c>
      <c r="AN165" s="135">
        <f t="shared" si="113"/>
        <v>6.7437887475138032</v>
      </c>
      <c r="AO165" s="135">
        <f t="shared" si="113"/>
        <v>6.7437551067400427</v>
      </c>
      <c r="AP165" s="135">
        <f t="shared" si="113"/>
        <v>6.7436274813088328</v>
      </c>
      <c r="AQ165" s="135">
        <f t="shared" si="113"/>
        <v>6.7431433729286967</v>
      </c>
      <c r="AR165" s="135">
        <f t="shared" si="113"/>
        <v>6.7413081080953177</v>
      </c>
      <c r="AS165" s="135">
        <f t="shared" si="113"/>
        <v>6.7343655614438669</v>
      </c>
      <c r="AT165" s="135">
        <f t="shared" si="113"/>
        <v>6.7083087960635668</v>
      </c>
      <c r="AU165" s="135">
        <f t="shared" si="102"/>
        <v>6.6130104855591423</v>
      </c>
    </row>
    <row r="166" spans="1:47" s="135" customFormat="1" ht="12.95" customHeight="1" x14ac:dyDescent="0.2">
      <c r="A166" s="123" t="s">
        <v>87</v>
      </c>
      <c r="B166" s="124"/>
      <c r="C166" s="125">
        <v>33285.708279999999</v>
      </c>
      <c r="D166" s="125"/>
      <c r="E166" s="135">
        <f t="shared" si="93"/>
        <v>-1876.6362003759396</v>
      </c>
      <c r="F166" s="135">
        <f t="shared" si="85"/>
        <v>-1876.5</v>
      </c>
      <c r="G166" s="125">
        <f t="shared" si="105"/>
        <v>-0.62286258500535041</v>
      </c>
      <c r="Q166" s="186">
        <f t="shared" si="103"/>
        <v>18267.208279999999</v>
      </c>
      <c r="R166" s="186"/>
      <c r="S166" s="124">
        <f t="shared" si="107"/>
        <v>0.2</v>
      </c>
      <c r="T166" s="186"/>
      <c r="U166" s="135">
        <f>+G166</f>
        <v>-0.62286258500535041</v>
      </c>
      <c r="V166" s="135" t="s">
        <v>88</v>
      </c>
      <c r="Z166" s="135">
        <f t="shared" si="94"/>
        <v>-1876.5</v>
      </c>
      <c r="AA166" s="135">
        <f t="shared" si="95"/>
        <v>2.9133221041819257E-2</v>
      </c>
      <c r="AB166" s="135">
        <f t="shared" si="108"/>
        <v>-0.40077701182945025</v>
      </c>
      <c r="AC166" s="135">
        <f t="shared" si="109"/>
        <v>-0.62286258500535041</v>
      </c>
      <c r="AD166" s="135">
        <f t="shared" si="110"/>
        <v>-0.65199580604716967</v>
      </c>
      <c r="AE166" s="135">
        <f t="shared" si="111"/>
        <v>8.5019706220619704E-2</v>
      </c>
      <c r="AF166" s="135">
        <f t="shared" si="112"/>
        <v>-0.62286258500535041</v>
      </c>
      <c r="AG166" s="124"/>
      <c r="AH166" s="135">
        <f t="shared" si="96"/>
        <v>-0.22208557317590016</v>
      </c>
      <c r="AI166" s="135">
        <f t="shared" si="97"/>
        <v>1.2347050722275268</v>
      </c>
      <c r="AJ166" s="135">
        <f t="shared" si="98"/>
        <v>-0.88038919852378672</v>
      </c>
      <c r="AK166" s="135">
        <f t="shared" si="99"/>
        <v>0.17745905314400104</v>
      </c>
      <c r="AL166" s="135">
        <f t="shared" si="100"/>
        <v>0.64738975546203892</v>
      </c>
      <c r="AM166" s="135">
        <f t="shared" si="101"/>
        <v>0.33549509637329866</v>
      </c>
      <c r="AN166" s="135">
        <f t="shared" si="113"/>
        <v>6.7688973731795388</v>
      </c>
      <c r="AO166" s="135">
        <f t="shared" si="113"/>
        <v>6.7688643629509393</v>
      </c>
      <c r="AP166" s="135">
        <f t="shared" si="113"/>
        <v>6.7687375097116531</v>
      </c>
      <c r="AQ166" s="135">
        <f t="shared" si="113"/>
        <v>6.7682501111690918</v>
      </c>
      <c r="AR166" s="135">
        <f t="shared" si="113"/>
        <v>6.7663785794384195</v>
      </c>
      <c r="AS166" s="135">
        <f t="shared" si="113"/>
        <v>6.7592091550808</v>
      </c>
      <c r="AT166" s="135">
        <f t="shared" si="113"/>
        <v>6.7319833742540913</v>
      </c>
      <c r="AU166" s="135">
        <f t="shared" si="102"/>
        <v>6.6315426940498865</v>
      </c>
    </row>
    <row r="167" spans="1:47" s="135" customFormat="1" ht="12.95" customHeight="1" x14ac:dyDescent="0.2">
      <c r="A167" s="182" t="s">
        <v>692</v>
      </c>
      <c r="B167" s="183" t="s">
        <v>159</v>
      </c>
      <c r="C167" s="182">
        <v>33439.603999999999</v>
      </c>
      <c r="D167" s="182" t="s">
        <v>264</v>
      </c>
      <c r="E167" s="135">
        <f t="shared" si="93"/>
        <v>-1842.9840667847818</v>
      </c>
      <c r="F167" s="135">
        <f t="shared" si="85"/>
        <v>-1843</v>
      </c>
      <c r="G167" s="125">
        <f t="shared" si="105"/>
        <v>7.2864729998400435E-2</v>
      </c>
      <c r="H167" s="135">
        <f>G167</f>
        <v>7.2864729998400435E-2</v>
      </c>
      <c r="Q167" s="186">
        <f t="shared" si="103"/>
        <v>18421.103999999999</v>
      </c>
      <c r="R167" s="186"/>
      <c r="S167" s="124">
        <f t="shared" si="107"/>
        <v>0.2</v>
      </c>
      <c r="T167" s="186"/>
      <c r="Z167" s="135">
        <f t="shared" si="94"/>
        <v>-1843</v>
      </c>
      <c r="AA167" s="135">
        <f t="shared" si="95"/>
        <v>2.574887729503253E-2</v>
      </c>
      <c r="AB167" s="135">
        <f t="shared" si="108"/>
        <v>0.29214659892652628</v>
      </c>
      <c r="AC167" s="135">
        <f t="shared" si="109"/>
        <v>7.2864729998400435E-2</v>
      </c>
      <c r="AD167" s="135">
        <f t="shared" si="110"/>
        <v>4.7115852703367905E-2</v>
      </c>
      <c r="AE167" s="135">
        <f t="shared" si="111"/>
        <v>4.4398071519309216E-4</v>
      </c>
      <c r="AF167" s="135">
        <f t="shared" si="112"/>
        <v>7.2864729998400435E-2</v>
      </c>
      <c r="AG167" s="124"/>
      <c r="AH167" s="135">
        <f t="shared" si="96"/>
        <v>-0.21928186892812587</v>
      </c>
      <c r="AI167" s="135">
        <f t="shared" si="97"/>
        <v>1.2266784219197686</v>
      </c>
      <c r="AJ167" s="135">
        <f t="shared" si="98"/>
        <v>-0.85869366910083234</v>
      </c>
      <c r="AK167" s="135">
        <f t="shared" si="99"/>
        <v>0.1876035167795565</v>
      </c>
      <c r="AL167" s="135">
        <f t="shared" si="100"/>
        <v>0.69135677865964873</v>
      </c>
      <c r="AM167" s="135">
        <f t="shared" si="101"/>
        <v>0.36013873089601739</v>
      </c>
      <c r="AN167" s="135">
        <f t="shared" si="113"/>
        <v>6.8030403895942975</v>
      </c>
      <c r="AO167" s="135">
        <f t="shared" si="113"/>
        <v>6.8030085906684352</v>
      </c>
      <c r="AP167" s="135">
        <f t="shared" si="113"/>
        <v>6.8028840762750535</v>
      </c>
      <c r="AQ167" s="135">
        <f t="shared" si="113"/>
        <v>6.8023966031824372</v>
      </c>
      <c r="AR167" s="135">
        <f t="shared" si="113"/>
        <v>6.8004894531187992</v>
      </c>
      <c r="AS167" s="135">
        <f t="shared" si="113"/>
        <v>6.7930478131939891</v>
      </c>
      <c r="AT167" s="135">
        <f t="shared" si="113"/>
        <v>6.7642985589279263</v>
      </c>
      <c r="AU167" s="135">
        <f t="shared" si="102"/>
        <v>6.6568826525984548</v>
      </c>
    </row>
    <row r="168" spans="1:47" s="135" customFormat="1" ht="12.95" customHeight="1" x14ac:dyDescent="0.2">
      <c r="A168" s="182" t="s">
        <v>692</v>
      </c>
      <c r="B168" s="183" t="s">
        <v>159</v>
      </c>
      <c r="C168" s="182">
        <v>33750.572999999997</v>
      </c>
      <c r="D168" s="182" t="s">
        <v>264</v>
      </c>
      <c r="E168" s="135">
        <f t="shared" si="93"/>
        <v>-1774.9849675849559</v>
      </c>
      <c r="F168" s="135">
        <f t="shared" si="85"/>
        <v>-1775</v>
      </c>
      <c r="G168" s="125">
        <f t="shared" si="105"/>
        <v>6.8745249991479795E-2</v>
      </c>
      <c r="H168" s="135">
        <f>G168</f>
        <v>6.8745249991479795E-2</v>
      </c>
      <c r="Q168" s="186">
        <f t="shared" si="103"/>
        <v>18732.072999999997</v>
      </c>
      <c r="R168" s="186"/>
      <c r="S168" s="124">
        <f t="shared" si="107"/>
        <v>0.2</v>
      </c>
      <c r="T168" s="186"/>
      <c r="Z168" s="135">
        <f t="shared" si="94"/>
        <v>-1775</v>
      </c>
      <c r="AA168" s="135">
        <f t="shared" si="95"/>
        <v>1.9625964660868495E-2</v>
      </c>
      <c r="AB168" s="135">
        <f t="shared" si="108"/>
        <v>0.28162508191612046</v>
      </c>
      <c r="AC168" s="135">
        <f t="shared" si="109"/>
        <v>6.8745249991479795E-2</v>
      </c>
      <c r="AD168" s="135">
        <f t="shared" si="110"/>
        <v>4.9119285330611301E-2</v>
      </c>
      <c r="AE168" s="135">
        <f t="shared" si="111"/>
        <v>4.8254083827800132E-4</v>
      </c>
      <c r="AF168" s="135">
        <f t="shared" si="112"/>
        <v>6.8745249991479795E-2</v>
      </c>
      <c r="AG168" s="124"/>
      <c r="AH168" s="135">
        <f t="shared" si="96"/>
        <v>-0.21287983192464069</v>
      </c>
      <c r="AI168" s="135">
        <f t="shared" si="97"/>
        <v>1.2094303576887671</v>
      </c>
      <c r="AJ168" s="135">
        <f t="shared" si="98"/>
        <v>-0.81066123185373695</v>
      </c>
      <c r="AK168" s="135">
        <f t="shared" si="99"/>
        <v>0.20668118383260989</v>
      </c>
      <c r="AL168" s="135">
        <f t="shared" si="100"/>
        <v>0.77879144000156519</v>
      </c>
      <c r="AM168" s="135">
        <f t="shared" si="101"/>
        <v>0.41034870762260145</v>
      </c>
      <c r="AN168" s="135">
        <f t="shared" si="113"/>
        <v>6.8716382128090201</v>
      </c>
      <c r="AO168" s="135">
        <f t="shared" si="113"/>
        <v>6.87160986412127</v>
      </c>
      <c r="AP168" s="135">
        <f t="shared" si="113"/>
        <v>6.8714940438486982</v>
      </c>
      <c r="AQ168" s="135">
        <f t="shared" si="113"/>
        <v>6.8710209460643776</v>
      </c>
      <c r="AR168" s="135">
        <f t="shared" si="113"/>
        <v>6.8690900020201751</v>
      </c>
      <c r="AS168" s="135">
        <f t="shared" si="113"/>
        <v>6.861234323356463</v>
      </c>
      <c r="AT168" s="135">
        <f t="shared" si="113"/>
        <v>6.829676793764655</v>
      </c>
      <c r="AU168" s="135">
        <f t="shared" si="102"/>
        <v>6.7083189863686812</v>
      </c>
    </row>
    <row r="169" spans="1:47" s="135" customFormat="1" ht="12.95" customHeight="1" x14ac:dyDescent="0.2">
      <c r="A169" s="182" t="s">
        <v>276</v>
      </c>
      <c r="B169" s="183" t="s">
        <v>159</v>
      </c>
      <c r="C169" s="182">
        <v>33832.879999999997</v>
      </c>
      <c r="D169" s="182" t="s">
        <v>264</v>
      </c>
      <c r="E169" s="135">
        <f t="shared" si="93"/>
        <v>-1756.9870261250671</v>
      </c>
      <c r="F169" s="135">
        <f t="shared" si="85"/>
        <v>-1757</v>
      </c>
      <c r="G169" s="125">
        <f t="shared" si="105"/>
        <v>5.9331269992981106E-2</v>
      </c>
      <c r="H169" s="135">
        <f>G169</f>
        <v>5.9331269992981106E-2</v>
      </c>
      <c r="Q169" s="186">
        <f t="shared" si="103"/>
        <v>18814.379999999997</v>
      </c>
      <c r="R169" s="186"/>
      <c r="S169" s="124">
        <f t="shared" si="107"/>
        <v>0.2</v>
      </c>
      <c r="T169" s="186"/>
      <c r="Z169" s="135">
        <f t="shared" si="94"/>
        <v>-1757</v>
      </c>
      <c r="AA169" s="135">
        <f t="shared" si="95"/>
        <v>1.816491739986853E-2</v>
      </c>
      <c r="AB169" s="135">
        <f t="shared" si="108"/>
        <v>0.27036476505761309</v>
      </c>
      <c r="AC169" s="135">
        <f t="shared" si="109"/>
        <v>5.9331269992981106E-2</v>
      </c>
      <c r="AD169" s="135">
        <f t="shared" si="110"/>
        <v>4.1166352593112576E-2</v>
      </c>
      <c r="AE169" s="135">
        <f t="shared" si="111"/>
        <v>3.3893371716409333E-4</v>
      </c>
      <c r="AF169" s="135">
        <f t="shared" si="112"/>
        <v>5.9331269992981106E-2</v>
      </c>
      <c r="AG169" s="124"/>
      <c r="AH169" s="135">
        <f t="shared" si="96"/>
        <v>-0.21103349506463198</v>
      </c>
      <c r="AI169" s="135">
        <f t="shared" si="97"/>
        <v>1.2046799384142592</v>
      </c>
      <c r="AJ169" s="135">
        <f t="shared" si="98"/>
        <v>-0.79714745709996637</v>
      </c>
      <c r="AK169" s="135">
        <f t="shared" si="99"/>
        <v>0.2113866345889186</v>
      </c>
      <c r="AL169" s="135">
        <f t="shared" si="100"/>
        <v>0.80151605373104517</v>
      </c>
      <c r="AM169" s="135">
        <f t="shared" si="101"/>
        <v>0.42368703264659269</v>
      </c>
      <c r="AN169" s="135">
        <f t="shared" si="113"/>
        <v>6.8896311656262768</v>
      </c>
      <c r="AO169" s="135">
        <f t="shared" si="113"/>
        <v>6.8896038972529174</v>
      </c>
      <c r="AP169" s="135">
        <f t="shared" si="113"/>
        <v>6.8894911184029617</v>
      </c>
      <c r="AQ169" s="135">
        <f t="shared" si="113"/>
        <v>6.8890247717023518</v>
      </c>
      <c r="AR169" s="135">
        <f t="shared" si="113"/>
        <v>6.8870979988950847</v>
      </c>
      <c r="AS169" s="135">
        <f t="shared" si="113"/>
        <v>6.8791642086343661</v>
      </c>
      <c r="AT169" s="135">
        <f t="shared" si="113"/>
        <v>6.8469305588631029</v>
      </c>
      <c r="AU169" s="135">
        <f t="shared" si="102"/>
        <v>6.7219344864843302</v>
      </c>
    </row>
    <row r="170" spans="1:47" s="135" customFormat="1" ht="12.95" customHeight="1" x14ac:dyDescent="0.2">
      <c r="A170" s="182" t="s">
        <v>678</v>
      </c>
      <c r="B170" s="183" t="s">
        <v>159</v>
      </c>
      <c r="C170" s="182">
        <v>34070.686000000002</v>
      </c>
      <c r="D170" s="182" t="s">
        <v>264</v>
      </c>
      <c r="E170" s="135">
        <f t="shared" si="93"/>
        <v>-1704.9863643732069</v>
      </c>
      <c r="F170" s="135">
        <f t="shared" si="85"/>
        <v>-1705</v>
      </c>
      <c r="G170" s="125">
        <f t="shared" si="105"/>
        <v>6.2357549999433104E-2</v>
      </c>
      <c r="I170" s="135">
        <f t="shared" ref="I170:I192" si="114">G170</f>
        <v>6.2357549999433104E-2</v>
      </c>
      <c r="Q170" s="186">
        <f t="shared" si="103"/>
        <v>19052.186000000002</v>
      </c>
      <c r="R170" s="186"/>
      <c r="S170" s="124">
        <f t="shared" ref="S170:S192" si="115">S$16</f>
        <v>0.1</v>
      </c>
      <c r="T170" s="186"/>
      <c r="Z170" s="135">
        <f t="shared" si="94"/>
        <v>-1705</v>
      </c>
      <c r="AA170" s="135">
        <f t="shared" si="95"/>
        <v>1.4298019786268157E-2</v>
      </c>
      <c r="AB170" s="135">
        <f t="shared" si="108"/>
        <v>0.2677221916228365</v>
      </c>
      <c r="AC170" s="135">
        <f t="shared" si="109"/>
        <v>6.2357549999433104E-2</v>
      </c>
      <c r="AD170" s="135">
        <f t="shared" si="110"/>
        <v>4.8059530213164947E-2</v>
      </c>
      <c r="AE170" s="135">
        <f t="shared" si="111"/>
        <v>2.3097184443101145E-4</v>
      </c>
      <c r="AF170" s="135">
        <f t="shared" si="112"/>
        <v>6.2357549999433104E-2</v>
      </c>
      <c r="AG170" s="124"/>
      <c r="AH170" s="135">
        <f t="shared" si="96"/>
        <v>-0.2053646416234034</v>
      </c>
      <c r="AI170" s="135">
        <f t="shared" si="97"/>
        <v>1.1905994717190014</v>
      </c>
      <c r="AJ170" s="135">
        <f t="shared" si="98"/>
        <v>-0.75648561124248637</v>
      </c>
      <c r="AK170" s="135">
        <f t="shared" si="99"/>
        <v>0.22416517983962528</v>
      </c>
      <c r="AL170" s="135">
        <f t="shared" si="100"/>
        <v>0.86614930367125031</v>
      </c>
      <c r="AM170" s="135">
        <f t="shared" si="101"/>
        <v>0.46234764346333912</v>
      </c>
      <c r="AN170" s="135">
        <f t="shared" si="113"/>
        <v>6.9412069144069175</v>
      </c>
      <c r="AO170" s="135">
        <f t="shared" si="113"/>
        <v>6.9411830097086336</v>
      </c>
      <c r="AP170" s="135">
        <f t="shared" si="113"/>
        <v>6.9410803345280296</v>
      </c>
      <c r="AQ170" s="135">
        <f t="shared" si="113"/>
        <v>6.940639417887164</v>
      </c>
      <c r="AR170" s="135">
        <f t="shared" si="113"/>
        <v>6.9387476981099008</v>
      </c>
      <c r="AS170" s="135">
        <f t="shared" si="113"/>
        <v>6.9306623728860561</v>
      </c>
      <c r="AT170" s="135">
        <f t="shared" si="113"/>
        <v>6.8966422406775001</v>
      </c>
      <c r="AU170" s="135">
        <f t="shared" si="102"/>
        <v>6.7612681534850925</v>
      </c>
    </row>
    <row r="171" spans="1:47" s="135" customFormat="1" ht="12.95" customHeight="1" x14ac:dyDescent="0.2">
      <c r="A171" s="182" t="s">
        <v>276</v>
      </c>
      <c r="B171" s="183" t="s">
        <v>159</v>
      </c>
      <c r="C171" s="182">
        <v>34244.466999999997</v>
      </c>
      <c r="D171" s="182" t="s">
        <v>264</v>
      </c>
      <c r="E171" s="135">
        <f t="shared" si="93"/>
        <v>-1666.9859480679008</v>
      </c>
      <c r="F171" s="135">
        <f t="shared" si="85"/>
        <v>-1667</v>
      </c>
      <c r="G171" s="125">
        <f t="shared" si="105"/>
        <v>6.4261369996529538E-2</v>
      </c>
      <c r="I171" s="135">
        <f t="shared" si="114"/>
        <v>6.4261369996529538E-2</v>
      </c>
      <c r="Q171" s="186">
        <f t="shared" si="103"/>
        <v>19225.966999999997</v>
      </c>
      <c r="R171" s="186"/>
      <c r="S171" s="124">
        <f t="shared" si="115"/>
        <v>0.1</v>
      </c>
      <c r="T171" s="186"/>
      <c r="Z171" s="135">
        <f t="shared" si="94"/>
        <v>-1667</v>
      </c>
      <c r="AA171" s="135">
        <f t="shared" si="95"/>
        <v>1.1788529752560589E-2</v>
      </c>
      <c r="AB171" s="135">
        <f t="shared" si="108"/>
        <v>0.26518483920919139</v>
      </c>
      <c r="AC171" s="135">
        <f t="shared" si="109"/>
        <v>6.4261369996529538E-2</v>
      </c>
      <c r="AD171" s="135">
        <f t="shared" si="110"/>
        <v>5.2472840243968949E-2</v>
      </c>
      <c r="AE171" s="135">
        <f t="shared" si="111"/>
        <v>2.7533989632690873E-4</v>
      </c>
      <c r="AF171" s="135">
        <f t="shared" si="112"/>
        <v>6.4261369996529538E-2</v>
      </c>
      <c r="AG171" s="124"/>
      <c r="AH171" s="135">
        <f t="shared" si="96"/>
        <v>-0.20092346921266185</v>
      </c>
      <c r="AI171" s="135">
        <f t="shared" si="97"/>
        <v>1.1800287455153002</v>
      </c>
      <c r="AJ171" s="135">
        <f t="shared" si="98"/>
        <v>-0.72543070151591371</v>
      </c>
      <c r="AK171" s="135">
        <f t="shared" si="99"/>
        <v>0.23273984888772531</v>
      </c>
      <c r="AL171" s="135">
        <f t="shared" si="100"/>
        <v>0.91241205039611273</v>
      </c>
      <c r="AM171" s="135">
        <f t="shared" si="101"/>
        <v>0.49073233223668677</v>
      </c>
      <c r="AN171" s="135">
        <f t="shared" ref="AN171:AT180" si="116">$AU171+$AB$7*SIN(AO171)</f>
        <v>6.9785082529150984</v>
      </c>
      <c r="AO171" s="135">
        <f t="shared" si="116"/>
        <v>6.9784869302878043</v>
      </c>
      <c r="AP171" s="135">
        <f t="shared" si="116"/>
        <v>6.9783925596165988</v>
      </c>
      <c r="AQ171" s="135">
        <f t="shared" si="116"/>
        <v>6.977974978682683</v>
      </c>
      <c r="AR171" s="135">
        <f t="shared" si="116"/>
        <v>6.976128964725067</v>
      </c>
      <c r="AS171" s="135">
        <f t="shared" si="116"/>
        <v>6.968001819193594</v>
      </c>
      <c r="AT171" s="135">
        <f t="shared" si="116"/>
        <v>6.932838473480075</v>
      </c>
      <c r="AU171" s="135">
        <f t="shared" si="102"/>
        <v>6.7900119870625719</v>
      </c>
    </row>
    <row r="172" spans="1:47" s="135" customFormat="1" ht="12.95" customHeight="1" x14ac:dyDescent="0.2">
      <c r="A172" s="182" t="s">
        <v>276</v>
      </c>
      <c r="B172" s="183" t="s">
        <v>159</v>
      </c>
      <c r="C172" s="182">
        <v>34267.326999999997</v>
      </c>
      <c r="D172" s="182" t="s">
        <v>264</v>
      </c>
      <c r="E172" s="135">
        <f t="shared" si="93"/>
        <v>-1661.987188038097</v>
      </c>
      <c r="F172" s="135">
        <f t="shared" si="85"/>
        <v>-1662</v>
      </c>
      <c r="G172" s="125">
        <f t="shared" si="105"/>
        <v>5.8590819993696641E-2</v>
      </c>
      <c r="I172" s="135">
        <f t="shared" si="114"/>
        <v>5.8590819993696641E-2</v>
      </c>
      <c r="Q172" s="186">
        <f t="shared" si="103"/>
        <v>19248.826999999997</v>
      </c>
      <c r="R172" s="186"/>
      <c r="S172" s="124">
        <f t="shared" si="115"/>
        <v>0.1</v>
      </c>
      <c r="T172" s="186"/>
      <c r="Z172" s="135">
        <f t="shared" si="94"/>
        <v>-1662</v>
      </c>
      <c r="AA172" s="135">
        <f t="shared" si="95"/>
        <v>1.1477319298129868E-2</v>
      </c>
      <c r="AB172" s="135">
        <f t="shared" si="108"/>
        <v>0.25891205599675921</v>
      </c>
      <c r="AC172" s="135">
        <f t="shared" si="109"/>
        <v>5.8590819993696641E-2</v>
      </c>
      <c r="AD172" s="135">
        <f t="shared" si="110"/>
        <v>4.7113500695566773E-2</v>
      </c>
      <c r="AE172" s="135">
        <f t="shared" si="111"/>
        <v>2.2196819477911711E-4</v>
      </c>
      <c r="AF172" s="135">
        <f t="shared" si="112"/>
        <v>5.8590819993696641E-2</v>
      </c>
      <c r="AG172" s="124"/>
      <c r="AH172" s="135">
        <f t="shared" si="96"/>
        <v>-0.20032123600306256</v>
      </c>
      <c r="AI172" s="135">
        <f t="shared" si="97"/>
        <v>1.1786230795974761</v>
      </c>
      <c r="AJ172" s="135">
        <f t="shared" si="98"/>
        <v>-0.72127013909571958</v>
      </c>
      <c r="AK172" s="135">
        <f t="shared" si="99"/>
        <v>0.23382040524130412</v>
      </c>
      <c r="AL172" s="135">
        <f t="shared" si="100"/>
        <v>0.91843768868084874</v>
      </c>
      <c r="AM172" s="135">
        <f t="shared" si="101"/>
        <v>0.49447623977724497</v>
      </c>
      <c r="AN172" s="135">
        <f t="shared" si="116"/>
        <v>6.9833914556773431</v>
      </c>
      <c r="AO172" s="135">
        <f t="shared" si="116"/>
        <v>6.9833704752074048</v>
      </c>
      <c r="AP172" s="135">
        <f t="shared" si="116"/>
        <v>6.9832772378784611</v>
      </c>
      <c r="AQ172" s="135">
        <f t="shared" si="116"/>
        <v>6.982862979200803</v>
      </c>
      <c r="AR172" s="135">
        <f t="shared" si="116"/>
        <v>6.9810241476818486</v>
      </c>
      <c r="AS172" s="135">
        <f t="shared" si="116"/>
        <v>6.9728957647934964</v>
      </c>
      <c r="AT172" s="135">
        <f t="shared" si="116"/>
        <v>6.9375924829258819</v>
      </c>
      <c r="AU172" s="135">
        <f t="shared" si="102"/>
        <v>6.7937940704280297</v>
      </c>
    </row>
    <row r="173" spans="1:47" s="135" customFormat="1" ht="12.95" customHeight="1" x14ac:dyDescent="0.2">
      <c r="A173" s="182" t="s">
        <v>276</v>
      </c>
      <c r="B173" s="183" t="s">
        <v>159</v>
      </c>
      <c r="C173" s="182">
        <v>34276.468000000001</v>
      </c>
      <c r="D173" s="182" t="s">
        <v>264</v>
      </c>
      <c r="E173" s="135">
        <f t="shared" si="93"/>
        <v>-1659.9883400314279</v>
      </c>
      <c r="F173" s="135">
        <f t="shared" si="85"/>
        <v>-1660</v>
      </c>
      <c r="G173" s="125">
        <f t="shared" si="105"/>
        <v>5.3322599997045472E-2</v>
      </c>
      <c r="I173" s="135">
        <f t="shared" si="114"/>
        <v>5.3322599997045472E-2</v>
      </c>
      <c r="Q173" s="186">
        <f t="shared" si="103"/>
        <v>19257.968000000001</v>
      </c>
      <c r="R173" s="186"/>
      <c r="S173" s="124">
        <f t="shared" si="115"/>
        <v>0.1</v>
      </c>
      <c r="T173" s="186"/>
      <c r="Z173" s="135">
        <f t="shared" si="94"/>
        <v>-1660</v>
      </c>
      <c r="AA173" s="135">
        <f t="shared" si="95"/>
        <v>1.135404358750472E-2</v>
      </c>
      <c r="AB173" s="135">
        <f t="shared" si="108"/>
        <v>0.25340180699198134</v>
      </c>
      <c r="AC173" s="135">
        <f t="shared" si="109"/>
        <v>5.3322599997045472E-2</v>
      </c>
      <c r="AD173" s="135">
        <f t="shared" si="110"/>
        <v>4.1968556409540753E-2</v>
      </c>
      <c r="AE173" s="135">
        <f t="shared" si="111"/>
        <v>1.7613597271008043E-4</v>
      </c>
      <c r="AF173" s="135">
        <f t="shared" si="112"/>
        <v>5.3322599997045472E-2</v>
      </c>
      <c r="AG173" s="124"/>
      <c r="AH173" s="135">
        <f t="shared" si="96"/>
        <v>-0.20007920699493587</v>
      </c>
      <c r="AI173" s="135">
        <f t="shared" si="97"/>
        <v>1.1780599369269504</v>
      </c>
      <c r="AJ173" s="135">
        <f t="shared" si="98"/>
        <v>-0.71960136684363862</v>
      </c>
      <c r="AK173" s="135">
        <f t="shared" si="99"/>
        <v>0.23424953646413985</v>
      </c>
      <c r="AL173" s="135">
        <f t="shared" si="100"/>
        <v>0.92084392052201181</v>
      </c>
      <c r="AM173" s="135">
        <f t="shared" si="101"/>
        <v>0.49597441767071759</v>
      </c>
      <c r="AN173" s="135">
        <f t="shared" si="116"/>
        <v>6.985343105780955</v>
      </c>
      <c r="AO173" s="135">
        <f t="shared" si="116"/>
        <v>6.9853222621768456</v>
      </c>
      <c r="AP173" s="135">
        <f t="shared" si="116"/>
        <v>6.9852294803127011</v>
      </c>
      <c r="AQ173" s="135">
        <f t="shared" si="116"/>
        <v>6.9848165654518022</v>
      </c>
      <c r="AR173" s="135">
        <f t="shared" si="116"/>
        <v>6.9829806798407335</v>
      </c>
      <c r="AS173" s="135">
        <f t="shared" si="116"/>
        <v>6.9748520769770233</v>
      </c>
      <c r="AT173" s="135">
        <f t="shared" si="116"/>
        <v>6.9394935115463268</v>
      </c>
      <c r="AU173" s="135">
        <f t="shared" si="102"/>
        <v>6.7953069037742129</v>
      </c>
    </row>
    <row r="174" spans="1:47" s="135" customFormat="1" ht="12.95" customHeight="1" x14ac:dyDescent="0.2">
      <c r="A174" s="182" t="s">
        <v>678</v>
      </c>
      <c r="B174" s="183" t="s">
        <v>159</v>
      </c>
      <c r="C174" s="182">
        <v>34322.201000000001</v>
      </c>
      <c r="D174" s="182" t="s">
        <v>264</v>
      </c>
      <c r="E174" s="135">
        <f t="shared" si="93"/>
        <v>-1649.9879772823897</v>
      </c>
      <c r="F174" s="135">
        <f t="shared" si="85"/>
        <v>-1650</v>
      </c>
      <c r="G174" s="125">
        <f t="shared" si="105"/>
        <v>5.4981499997666106E-2</v>
      </c>
      <c r="I174" s="135">
        <f t="shared" si="114"/>
        <v>5.4981499997666106E-2</v>
      </c>
      <c r="Q174" s="186">
        <f t="shared" si="103"/>
        <v>19303.701000000001</v>
      </c>
      <c r="R174" s="186"/>
      <c r="S174" s="124">
        <f t="shared" si="115"/>
        <v>0.1</v>
      </c>
      <c r="T174" s="186"/>
      <c r="Z174" s="135">
        <f t="shared" si="94"/>
        <v>-1650</v>
      </c>
      <c r="AA174" s="135">
        <f t="shared" si="95"/>
        <v>1.0747933384318981E-2</v>
      </c>
      <c r="AB174" s="135">
        <f t="shared" si="108"/>
        <v>0.25384091714654411</v>
      </c>
      <c r="AC174" s="135">
        <f t="shared" si="109"/>
        <v>5.4981499997666106E-2</v>
      </c>
      <c r="AD174" s="135">
        <f t="shared" si="110"/>
        <v>4.4233566613347125E-2</v>
      </c>
      <c r="AE174" s="135">
        <f t="shared" si="111"/>
        <v>1.9566084153374176E-4</v>
      </c>
      <c r="AF174" s="135">
        <f t="shared" si="112"/>
        <v>5.4981499997666106E-2</v>
      </c>
      <c r="AG174" s="124"/>
      <c r="AH174" s="135">
        <f t="shared" si="96"/>
        <v>-0.198859417148878</v>
      </c>
      <c r="AI174" s="135">
        <f t="shared" si="97"/>
        <v>1.1752369854554836</v>
      </c>
      <c r="AJ174" s="135">
        <f t="shared" si="98"/>
        <v>-0.71121947358757875</v>
      </c>
      <c r="AK174" s="135">
        <f t="shared" si="99"/>
        <v>0.23636874878157774</v>
      </c>
      <c r="AL174" s="135">
        <f t="shared" si="100"/>
        <v>0.93284055432682345</v>
      </c>
      <c r="AM174" s="135">
        <f t="shared" si="101"/>
        <v>0.50347065558515702</v>
      </c>
      <c r="AN174" s="135">
        <f t="shared" si="116"/>
        <v>6.9950873416257213</v>
      </c>
      <c r="AO174" s="135">
        <f t="shared" si="116"/>
        <v>6.9950671819014154</v>
      </c>
      <c r="AP174" s="135">
        <f t="shared" si="116"/>
        <v>6.9949766939570237</v>
      </c>
      <c r="AQ174" s="135">
        <f t="shared" si="116"/>
        <v>6.9945706211969059</v>
      </c>
      <c r="AR174" s="135">
        <f t="shared" si="116"/>
        <v>6.9927500796422404</v>
      </c>
      <c r="AS174" s="135">
        <f t="shared" si="116"/>
        <v>6.9846227235252911</v>
      </c>
      <c r="AT174" s="135">
        <f t="shared" si="116"/>
        <v>6.9489936869849327</v>
      </c>
      <c r="AU174" s="135">
        <f t="shared" si="102"/>
        <v>6.8028710705051285</v>
      </c>
    </row>
    <row r="175" spans="1:47" s="135" customFormat="1" ht="12.95" customHeight="1" x14ac:dyDescent="0.2">
      <c r="A175" s="182" t="s">
        <v>276</v>
      </c>
      <c r="B175" s="183" t="s">
        <v>159</v>
      </c>
      <c r="C175" s="182">
        <v>34331.345999999998</v>
      </c>
      <c r="D175" s="182" t="s">
        <v>264</v>
      </c>
      <c r="E175" s="135">
        <f t="shared" si="93"/>
        <v>-1647.9882546020513</v>
      </c>
      <c r="F175" s="135">
        <f t="shared" ref="F175:F238" si="117">ROUND(2*E175,0)/2</f>
        <v>-1648</v>
      </c>
      <c r="G175" s="125">
        <f t="shared" si="105"/>
        <v>5.3713279994553886E-2</v>
      </c>
      <c r="I175" s="135">
        <f t="shared" si="114"/>
        <v>5.3713279994553886E-2</v>
      </c>
      <c r="Q175" s="186">
        <f t="shared" si="103"/>
        <v>19312.845999999998</v>
      </c>
      <c r="R175" s="186"/>
      <c r="S175" s="124">
        <f t="shared" si="115"/>
        <v>0.1</v>
      </c>
      <c r="T175" s="186"/>
      <c r="Z175" s="135">
        <f t="shared" si="94"/>
        <v>-1648</v>
      </c>
      <c r="AA175" s="135">
        <f t="shared" si="95"/>
        <v>1.0628750200555842E-2</v>
      </c>
      <c r="AB175" s="135">
        <f t="shared" si="108"/>
        <v>0.25232682502624937</v>
      </c>
      <c r="AC175" s="135">
        <f t="shared" si="109"/>
        <v>5.3713279994553886E-2</v>
      </c>
      <c r="AD175" s="135">
        <f t="shared" si="110"/>
        <v>4.3084529793998044E-2</v>
      </c>
      <c r="AE175" s="135">
        <f t="shared" si="111"/>
        <v>1.8562767075699054E-4</v>
      </c>
      <c r="AF175" s="135">
        <f t="shared" si="112"/>
        <v>5.3713279994553886E-2</v>
      </c>
      <c r="AG175" s="124"/>
      <c r="AH175" s="135">
        <f t="shared" si="96"/>
        <v>-0.19861354503169551</v>
      </c>
      <c r="AI175" s="135">
        <f t="shared" si="97"/>
        <v>1.174670992162536</v>
      </c>
      <c r="AJ175" s="135">
        <f t="shared" si="98"/>
        <v>-0.70953564318740425</v>
      </c>
      <c r="AK175" s="135">
        <f t="shared" si="99"/>
        <v>0.23678731167241468</v>
      </c>
      <c r="AL175" s="135">
        <f t="shared" si="100"/>
        <v>0.93523297015022855</v>
      </c>
      <c r="AM175" s="135">
        <f t="shared" si="101"/>
        <v>0.50497098580718236</v>
      </c>
      <c r="AN175" s="135">
        <f t="shared" si="116"/>
        <v>6.9970333803280784</v>
      </c>
      <c r="AO175" s="135">
        <f t="shared" si="116"/>
        <v>6.9970133572132731</v>
      </c>
      <c r="AP175" s="135">
        <f t="shared" si="116"/>
        <v>6.996923331103682</v>
      </c>
      <c r="AQ175" s="135">
        <f t="shared" si="116"/>
        <v>6.9965186505726411</v>
      </c>
      <c r="AR175" s="135">
        <f t="shared" si="116"/>
        <v>6.9947012989628741</v>
      </c>
      <c r="AS175" s="135">
        <f t="shared" si="116"/>
        <v>6.9865746597629794</v>
      </c>
      <c r="AT175" s="135">
        <f t="shared" si="116"/>
        <v>6.9508927223367039</v>
      </c>
      <c r="AU175" s="135">
        <f t="shared" si="102"/>
        <v>6.8043839038513116</v>
      </c>
    </row>
    <row r="176" spans="1:47" s="135" customFormat="1" ht="12.95" customHeight="1" x14ac:dyDescent="0.2">
      <c r="A176" s="182" t="s">
        <v>276</v>
      </c>
      <c r="B176" s="183" t="s">
        <v>159</v>
      </c>
      <c r="C176" s="182">
        <v>34354.216</v>
      </c>
      <c r="D176" s="182" t="s">
        <v>264</v>
      </c>
      <c r="E176" s="135">
        <f t="shared" si="93"/>
        <v>-1642.9873078880694</v>
      </c>
      <c r="F176" s="135">
        <f t="shared" si="117"/>
        <v>-1643</v>
      </c>
      <c r="G176" s="125">
        <f t="shared" si="105"/>
        <v>5.8042730001034215E-2</v>
      </c>
      <c r="I176" s="135">
        <f t="shared" si="114"/>
        <v>5.8042730001034215E-2</v>
      </c>
      <c r="Q176" s="186">
        <f t="shared" si="103"/>
        <v>19335.716</v>
      </c>
      <c r="R176" s="186"/>
      <c r="S176" s="124">
        <f t="shared" si="115"/>
        <v>0.1</v>
      </c>
      <c r="T176" s="186"/>
      <c r="Z176" s="135">
        <f t="shared" si="94"/>
        <v>-1643</v>
      </c>
      <c r="AA176" s="135">
        <f t="shared" si="95"/>
        <v>1.0333739355962407E-2</v>
      </c>
      <c r="AB176" s="135">
        <f t="shared" si="108"/>
        <v>0.25603882949210954</v>
      </c>
      <c r="AC176" s="135">
        <f t="shared" si="109"/>
        <v>5.8042730001034215E-2</v>
      </c>
      <c r="AD176" s="135">
        <f t="shared" si="110"/>
        <v>4.7708990645071808E-2</v>
      </c>
      <c r="AE176" s="135">
        <f t="shared" si="111"/>
        <v>2.2761477883715493E-4</v>
      </c>
      <c r="AF176" s="135">
        <f t="shared" si="112"/>
        <v>5.8042730001034215E-2</v>
      </c>
      <c r="AG176" s="124"/>
      <c r="AH176" s="135">
        <f t="shared" si="96"/>
        <v>-0.19799609949107536</v>
      </c>
      <c r="AI176" s="135">
        <f t="shared" si="97"/>
        <v>1.173254041291985</v>
      </c>
      <c r="AJ176" s="135">
        <f t="shared" si="98"/>
        <v>-0.70531547220296253</v>
      </c>
      <c r="AK176" s="135">
        <f t="shared" si="99"/>
        <v>0.2378260365226843</v>
      </c>
      <c r="AL176" s="135">
        <f t="shared" si="100"/>
        <v>0.94120392173068879</v>
      </c>
      <c r="AM176" s="135">
        <f t="shared" si="101"/>
        <v>0.50872341330408899</v>
      </c>
      <c r="AN176" s="135">
        <f t="shared" si="116"/>
        <v>7.0018943719185991</v>
      </c>
      <c r="AO176" s="135">
        <f t="shared" si="116"/>
        <v>7.0018746899518636</v>
      </c>
      <c r="AP176" s="135">
        <f t="shared" si="116"/>
        <v>7.0017858224077232</v>
      </c>
      <c r="AQ176" s="135">
        <f t="shared" si="116"/>
        <v>7.0013846557632737</v>
      </c>
      <c r="AR176" s="135">
        <f t="shared" si="116"/>
        <v>6.9995754524991103</v>
      </c>
      <c r="AS176" s="135">
        <f t="shared" si="116"/>
        <v>6.9914512842261489</v>
      </c>
      <c r="AT176" s="135">
        <f t="shared" si="116"/>
        <v>6.9556388418054489</v>
      </c>
      <c r="AU176" s="135">
        <f t="shared" si="102"/>
        <v>6.8081659872167704</v>
      </c>
    </row>
    <row r="177" spans="1:47" s="135" customFormat="1" ht="12.95" customHeight="1" x14ac:dyDescent="0.2">
      <c r="A177" s="182" t="s">
        <v>683</v>
      </c>
      <c r="B177" s="183" t="s">
        <v>159</v>
      </c>
      <c r="C177" s="182">
        <v>34683.476000000002</v>
      </c>
      <c r="D177" s="182" t="s">
        <v>264</v>
      </c>
      <c r="E177" s="135">
        <f t="shared" si="93"/>
        <v>-1570.9885446591463</v>
      </c>
      <c r="F177" s="135">
        <f t="shared" si="117"/>
        <v>-1571</v>
      </c>
      <c r="G177" s="125">
        <f t="shared" si="105"/>
        <v>5.23868099990068E-2</v>
      </c>
      <c r="I177" s="135">
        <f t="shared" si="114"/>
        <v>5.23868099990068E-2</v>
      </c>
      <c r="Q177" s="186">
        <f t="shared" si="103"/>
        <v>19664.976000000002</v>
      </c>
      <c r="R177" s="186"/>
      <c r="S177" s="124">
        <f t="shared" si="115"/>
        <v>0.1</v>
      </c>
      <c r="T177" s="186"/>
      <c r="Z177" s="135">
        <f t="shared" si="94"/>
        <v>-1571</v>
      </c>
      <c r="AA177" s="135">
        <f t="shared" si="95"/>
        <v>6.5331846671358718E-3</v>
      </c>
      <c r="AB177" s="135">
        <f t="shared" si="108"/>
        <v>0.2410728999884541</v>
      </c>
      <c r="AC177" s="135">
        <f t="shared" si="109"/>
        <v>5.23868099990068E-2</v>
      </c>
      <c r="AD177" s="135">
        <f t="shared" si="110"/>
        <v>4.5853625331870929E-2</v>
      </c>
      <c r="AE177" s="135">
        <f t="shared" si="111"/>
        <v>2.1025549560755956E-4</v>
      </c>
      <c r="AF177" s="135">
        <f t="shared" si="112"/>
        <v>5.23868099990068E-2</v>
      </c>
      <c r="AG177" s="124"/>
      <c r="AH177" s="135">
        <f t="shared" si="96"/>
        <v>-0.1886860899894473</v>
      </c>
      <c r="AI177" s="135">
        <f t="shared" si="97"/>
        <v>1.1525937833870823</v>
      </c>
      <c r="AJ177" s="135">
        <f t="shared" si="98"/>
        <v>-0.64306091200848858</v>
      </c>
      <c r="AK177" s="135">
        <f t="shared" si="99"/>
        <v>0.2515816442900996</v>
      </c>
      <c r="AL177" s="135">
        <f t="shared" si="100"/>
        <v>1.0255834645924893</v>
      </c>
      <c r="AM177" s="135">
        <f t="shared" si="101"/>
        <v>0.56302967323788888</v>
      </c>
      <c r="AN177" s="135">
        <f t="shared" si="116"/>
        <v>7.071236450867965</v>
      </c>
      <c r="AO177" s="135">
        <f t="shared" si="116"/>
        <v>7.0712215338911779</v>
      </c>
      <c r="AP177" s="135">
        <f t="shared" si="116"/>
        <v>7.0711496511545748</v>
      </c>
      <c r="AQ177" s="135">
        <f t="shared" si="116"/>
        <v>7.0708033315101231</v>
      </c>
      <c r="AR177" s="135">
        <f t="shared" si="116"/>
        <v>7.0691365030985214</v>
      </c>
      <c r="AS177" s="135">
        <f t="shared" si="116"/>
        <v>7.0611526152518218</v>
      </c>
      <c r="AT177" s="135">
        <f t="shared" si="116"/>
        <v>7.023742296614274</v>
      </c>
      <c r="AU177" s="135">
        <f t="shared" si="102"/>
        <v>6.8626279876793639</v>
      </c>
    </row>
    <row r="178" spans="1:47" s="135" customFormat="1" ht="12.95" customHeight="1" x14ac:dyDescent="0.2">
      <c r="A178" s="182" t="s">
        <v>692</v>
      </c>
      <c r="B178" s="183" t="s">
        <v>159</v>
      </c>
      <c r="C178" s="182">
        <v>35250.521000000001</v>
      </c>
      <c r="D178" s="182" t="s">
        <v>264</v>
      </c>
      <c r="E178" s="135">
        <f t="shared" si="93"/>
        <v>-1446.9937117151376</v>
      </c>
      <c r="F178" s="135">
        <f t="shared" si="117"/>
        <v>-1447</v>
      </c>
      <c r="G178" s="125">
        <f t="shared" si="105"/>
        <v>2.8757169995515142E-2</v>
      </c>
      <c r="I178" s="135">
        <f t="shared" si="114"/>
        <v>2.8757169995515142E-2</v>
      </c>
      <c r="Q178" s="186">
        <f t="shared" si="103"/>
        <v>20232.021000000001</v>
      </c>
      <c r="R178" s="186"/>
      <c r="S178" s="124">
        <f t="shared" si="115"/>
        <v>0.1</v>
      </c>
      <c r="T178" s="186"/>
      <c r="Z178" s="135">
        <f t="shared" si="94"/>
        <v>-1447</v>
      </c>
      <c r="AA178" s="135">
        <f t="shared" si="95"/>
        <v>1.7392077554486685E-3</v>
      </c>
      <c r="AB178" s="135">
        <f t="shared" si="108"/>
        <v>0.19978422045120772</v>
      </c>
      <c r="AC178" s="135">
        <f t="shared" si="109"/>
        <v>2.8757169995515142E-2</v>
      </c>
      <c r="AD178" s="135">
        <f t="shared" si="110"/>
        <v>2.7017962240066473E-2</v>
      </c>
      <c r="AE178" s="135">
        <f t="shared" si="111"/>
        <v>7.2997028360565774E-5</v>
      </c>
      <c r="AF178" s="135">
        <f t="shared" si="112"/>
        <v>2.8757169995515142E-2</v>
      </c>
      <c r="AG178" s="124"/>
      <c r="AH178" s="135">
        <f t="shared" si="96"/>
        <v>-0.17102705045569258</v>
      </c>
      <c r="AI178" s="135">
        <f t="shared" si="97"/>
        <v>1.116450313110543</v>
      </c>
      <c r="AJ178" s="135">
        <f t="shared" si="98"/>
        <v>-0.53133481544266192</v>
      </c>
      <c r="AK178" s="135">
        <f t="shared" si="99"/>
        <v>0.27021752542821953</v>
      </c>
      <c r="AL178" s="135">
        <f t="shared" si="100"/>
        <v>1.163896569419012</v>
      </c>
      <c r="AM178" s="135">
        <f t="shared" si="101"/>
        <v>0.65795658875972196</v>
      </c>
      <c r="AN178" s="135">
        <f t="shared" si="116"/>
        <v>7.1877403854043411</v>
      </c>
      <c r="AO178" s="135">
        <f t="shared" si="116"/>
        <v>7.1877323095123451</v>
      </c>
      <c r="AP178" s="135">
        <f t="shared" si="116"/>
        <v>7.1876879020281237</v>
      </c>
      <c r="AQ178" s="135">
        <f t="shared" si="116"/>
        <v>7.1874437602212486</v>
      </c>
      <c r="AR178" s="135">
        <f t="shared" si="116"/>
        <v>7.1861028772445019</v>
      </c>
      <c r="AS178" s="135">
        <f t="shared" si="116"/>
        <v>7.1787786388758326</v>
      </c>
      <c r="AT178" s="135">
        <f t="shared" si="116"/>
        <v>7.1398895471824826</v>
      </c>
      <c r="AU178" s="135">
        <f t="shared" si="102"/>
        <v>6.9564236551427197</v>
      </c>
    </row>
    <row r="179" spans="1:47" s="135" customFormat="1" ht="12.95" customHeight="1" x14ac:dyDescent="0.2">
      <c r="A179" s="182" t="s">
        <v>678</v>
      </c>
      <c r="B179" s="183" t="s">
        <v>159</v>
      </c>
      <c r="C179" s="182">
        <v>35296.254000000001</v>
      </c>
      <c r="D179" s="182" t="s">
        <v>264</v>
      </c>
      <c r="E179" s="135">
        <f t="shared" si="93"/>
        <v>-1436.9933489660993</v>
      </c>
      <c r="F179" s="135">
        <f t="shared" si="117"/>
        <v>-1437</v>
      </c>
      <c r="G179" s="125">
        <f t="shared" si="105"/>
        <v>3.0416069996135775E-2</v>
      </c>
      <c r="I179" s="135">
        <f t="shared" si="114"/>
        <v>3.0416069996135775E-2</v>
      </c>
      <c r="Q179" s="186">
        <f t="shared" si="103"/>
        <v>20277.754000000001</v>
      </c>
      <c r="R179" s="186"/>
      <c r="S179" s="124">
        <f t="shared" si="115"/>
        <v>0.1</v>
      </c>
      <c r="T179" s="186"/>
      <c r="Z179" s="135">
        <f t="shared" si="94"/>
        <v>-1437</v>
      </c>
      <c r="AA179" s="135">
        <f t="shared" si="95"/>
        <v>1.437544521123435E-3</v>
      </c>
      <c r="AB179" s="135">
        <f t="shared" si="108"/>
        <v>0.19994101946721438</v>
      </c>
      <c r="AC179" s="135">
        <f t="shared" si="109"/>
        <v>3.0416069996135775E-2</v>
      </c>
      <c r="AD179" s="135">
        <f t="shared" si="110"/>
        <v>2.897852547501234E-2</v>
      </c>
      <c r="AE179" s="135">
        <f t="shared" si="111"/>
        <v>8.3975493870593924E-5</v>
      </c>
      <c r="AF179" s="135">
        <f t="shared" si="112"/>
        <v>3.0416069996135775E-2</v>
      </c>
      <c r="AG179" s="124"/>
      <c r="AH179" s="135">
        <f t="shared" si="96"/>
        <v>-0.1695249494710786</v>
      </c>
      <c r="AI179" s="135">
        <f t="shared" si="97"/>
        <v>1.1135327856072581</v>
      </c>
      <c r="AJ179" s="135">
        <f t="shared" si="98"/>
        <v>-0.52217839738069249</v>
      </c>
      <c r="AK179" s="135">
        <f t="shared" si="99"/>
        <v>0.27145624521154477</v>
      </c>
      <c r="AL179" s="135">
        <f t="shared" si="100"/>
        <v>1.1746687332157266</v>
      </c>
      <c r="AM179" s="135">
        <f t="shared" si="101"/>
        <v>0.66570186519858421</v>
      </c>
      <c r="AN179" s="135">
        <f t="shared" si="116"/>
        <v>7.1969738965282852</v>
      </c>
      <c r="AO179" s="135">
        <f t="shared" si="116"/>
        <v>7.1969662718110516</v>
      </c>
      <c r="AP179" s="135">
        <f t="shared" si="116"/>
        <v>7.1969238450759674</v>
      </c>
      <c r="AQ179" s="135">
        <f t="shared" si="116"/>
        <v>7.1966878096963587</v>
      </c>
      <c r="AR179" s="135">
        <f t="shared" si="116"/>
        <v>7.195375974252407</v>
      </c>
      <c r="AS179" s="135">
        <f t="shared" si="116"/>
        <v>7.188125152662618</v>
      </c>
      <c r="AT179" s="135">
        <f t="shared" si="116"/>
        <v>7.1491885104547999</v>
      </c>
      <c r="AU179" s="135">
        <f t="shared" si="102"/>
        <v>6.9639878218736353</v>
      </c>
    </row>
    <row r="180" spans="1:47" s="135" customFormat="1" ht="12.95" customHeight="1" x14ac:dyDescent="0.2">
      <c r="A180" s="182" t="s">
        <v>692</v>
      </c>
      <c r="B180" s="183" t="s">
        <v>159</v>
      </c>
      <c r="C180" s="182">
        <v>35346.559999999998</v>
      </c>
      <c r="D180" s="182" t="s">
        <v>264</v>
      </c>
      <c r="E180" s="135">
        <f t="shared" si="93"/>
        <v>-1425.9930155426832</v>
      </c>
      <c r="F180" s="135">
        <f t="shared" si="117"/>
        <v>-1426</v>
      </c>
      <c r="G180" s="125">
        <f t="shared" si="105"/>
        <v>3.1940859997121152E-2</v>
      </c>
      <c r="I180" s="135">
        <f t="shared" si="114"/>
        <v>3.1940859997121152E-2</v>
      </c>
      <c r="Q180" s="186">
        <f t="shared" si="103"/>
        <v>20328.059999999998</v>
      </c>
      <c r="R180" s="186"/>
      <c r="S180" s="124">
        <f t="shared" si="115"/>
        <v>0.1</v>
      </c>
      <c r="T180" s="186"/>
      <c r="Z180" s="135">
        <f t="shared" si="94"/>
        <v>-1426</v>
      </c>
      <c r="AA180" s="135">
        <f t="shared" si="95"/>
        <v>1.1189951271587117E-3</v>
      </c>
      <c r="AB180" s="135">
        <f t="shared" si="108"/>
        <v>0.19980141854452388</v>
      </c>
      <c r="AC180" s="135">
        <f t="shared" si="109"/>
        <v>3.1940859997121152E-2</v>
      </c>
      <c r="AD180" s="135">
        <f t="shared" si="110"/>
        <v>3.082186486996244E-2</v>
      </c>
      <c r="AE180" s="135">
        <f t="shared" si="111"/>
        <v>9.4998735406222478E-5</v>
      </c>
      <c r="AF180" s="135">
        <f t="shared" si="112"/>
        <v>3.1940859997121152E-2</v>
      </c>
      <c r="AG180" s="124"/>
      <c r="AH180" s="135">
        <f t="shared" si="96"/>
        <v>-0.16786055854740273</v>
      </c>
      <c r="AI180" s="135">
        <f t="shared" si="97"/>
        <v>1.110326033844462</v>
      </c>
      <c r="AJ180" s="135">
        <f t="shared" si="98"/>
        <v>-0.51209222854063507</v>
      </c>
      <c r="AK180" s="135">
        <f t="shared" si="99"/>
        <v>0.27277527880701463</v>
      </c>
      <c r="AL180" s="135">
        <f t="shared" si="100"/>
        <v>1.1864531099401292</v>
      </c>
      <c r="AM180" s="135">
        <f t="shared" si="101"/>
        <v>0.67423881417803955</v>
      </c>
      <c r="AN180" s="135">
        <f t="shared" si="116"/>
        <v>7.2071028572023144</v>
      </c>
      <c r="AO180" s="135">
        <f t="shared" si="116"/>
        <v>7.2070957101787121</v>
      </c>
      <c r="AP180" s="135">
        <f t="shared" si="116"/>
        <v>7.2070554101812174</v>
      </c>
      <c r="AQ180" s="135">
        <f t="shared" si="116"/>
        <v>7.2068282103882098</v>
      </c>
      <c r="AR180" s="135">
        <f t="shared" si="116"/>
        <v>7.2055485988545831</v>
      </c>
      <c r="AS180" s="135">
        <f t="shared" si="116"/>
        <v>7.1983816209929739</v>
      </c>
      <c r="AT180" s="135">
        <f t="shared" si="116"/>
        <v>7.1594051272858383</v>
      </c>
      <c r="AU180" s="135">
        <f t="shared" si="102"/>
        <v>6.9723084052776425</v>
      </c>
    </row>
    <row r="181" spans="1:47" s="135" customFormat="1" ht="12.95" customHeight="1" x14ac:dyDescent="0.2">
      <c r="A181" s="182" t="s">
        <v>683</v>
      </c>
      <c r="B181" s="183" t="s">
        <v>159</v>
      </c>
      <c r="C181" s="182">
        <v>35963.915999999997</v>
      </c>
      <c r="D181" s="182" t="s">
        <v>264</v>
      </c>
      <c r="E181" s="135">
        <f t="shared" si="93"/>
        <v>-1290.9967558331687</v>
      </c>
      <c r="F181" s="135">
        <f t="shared" si="117"/>
        <v>-1291</v>
      </c>
      <c r="G181" s="125">
        <f t="shared" si="105"/>
        <v>1.4836009991995525E-2</v>
      </c>
      <c r="I181" s="135">
        <f t="shared" si="114"/>
        <v>1.4836009991995525E-2</v>
      </c>
      <c r="Q181" s="186">
        <f t="shared" si="103"/>
        <v>20945.415999999997</v>
      </c>
      <c r="R181" s="186"/>
      <c r="S181" s="124">
        <f t="shared" si="115"/>
        <v>0.1</v>
      </c>
      <c r="T181" s="186"/>
      <c r="Z181" s="135">
        <f t="shared" si="94"/>
        <v>-1291</v>
      </c>
      <c r="AA181" s="135">
        <f t="shared" si="95"/>
        <v>-1.775875979923347E-3</v>
      </c>
      <c r="AB181" s="135">
        <f t="shared" si="108"/>
        <v>0.16135777111667296</v>
      </c>
      <c r="AC181" s="135">
        <f t="shared" si="109"/>
        <v>1.4836009991995525E-2</v>
      </c>
      <c r="AD181" s="135">
        <f t="shared" si="110"/>
        <v>1.6611885971918872E-2</v>
      </c>
      <c r="AE181" s="135">
        <f t="shared" si="111"/>
        <v>2.7595475554403503E-5</v>
      </c>
      <c r="AF181" s="135">
        <f t="shared" si="112"/>
        <v>1.4836009991995525E-2</v>
      </c>
      <c r="AG181" s="124"/>
      <c r="AH181" s="135">
        <f t="shared" si="96"/>
        <v>-0.14652176112467744</v>
      </c>
      <c r="AI181" s="135">
        <f t="shared" si="97"/>
        <v>1.0714132064382056</v>
      </c>
      <c r="AJ181" s="135">
        <f t="shared" si="98"/>
        <v>-0.38796844613407583</v>
      </c>
      <c r="AK181" s="135">
        <f t="shared" si="99"/>
        <v>0.28544411084888088</v>
      </c>
      <c r="AL181" s="135">
        <f t="shared" si="100"/>
        <v>1.325645625518918</v>
      </c>
      <c r="AM181" s="135">
        <f t="shared" si="101"/>
        <v>0.78063795838531602</v>
      </c>
      <c r="AN181" s="135">
        <f t="shared" ref="AN181:AT190" si="118">$AU181+$AB$7*SIN(AO181)</f>
        <v>7.3290485012066373</v>
      </c>
      <c r="AO181" s="135">
        <f t="shared" si="118"/>
        <v>7.3290456810504017</v>
      </c>
      <c r="AP181" s="135">
        <f t="shared" si="118"/>
        <v>7.329026556666614</v>
      </c>
      <c r="AQ181" s="135">
        <f t="shared" si="118"/>
        <v>7.3288968847448404</v>
      </c>
      <c r="AR181" s="135">
        <f t="shared" si="118"/>
        <v>7.3280184151260563</v>
      </c>
      <c r="AS181" s="135">
        <f t="shared" si="118"/>
        <v>7.3221017946862581</v>
      </c>
      <c r="AT181" s="135">
        <f t="shared" si="118"/>
        <v>7.2836967302165494</v>
      </c>
      <c r="AU181" s="135">
        <f t="shared" si="102"/>
        <v>7.0744246561450055</v>
      </c>
    </row>
    <row r="182" spans="1:47" s="135" customFormat="1" ht="12.95" customHeight="1" x14ac:dyDescent="0.2">
      <c r="A182" s="182" t="s">
        <v>738</v>
      </c>
      <c r="B182" s="183" t="s">
        <v>159</v>
      </c>
      <c r="C182" s="182">
        <v>36402.902999999998</v>
      </c>
      <c r="D182" s="182" t="s">
        <v>264</v>
      </c>
      <c r="E182" s="135">
        <f t="shared" si="93"/>
        <v>-1195.0041631296058</v>
      </c>
      <c r="F182" s="135">
        <f t="shared" si="117"/>
        <v>-1195</v>
      </c>
      <c r="G182" s="125">
        <f t="shared" si="105"/>
        <v>-1.9038550002733245E-2</v>
      </c>
      <c r="I182" s="135">
        <f t="shared" si="114"/>
        <v>-1.9038550002733245E-2</v>
      </c>
      <c r="Q182" s="186">
        <f t="shared" si="103"/>
        <v>21384.402999999998</v>
      </c>
      <c r="R182" s="186"/>
      <c r="S182" s="124">
        <f t="shared" si="115"/>
        <v>0.1</v>
      </c>
      <c r="T182" s="186"/>
      <c r="Z182" s="135">
        <f t="shared" si="94"/>
        <v>-1195</v>
      </c>
      <c r="AA182" s="135">
        <f t="shared" si="95"/>
        <v>-2.8880398889626901E-3</v>
      </c>
      <c r="AB182" s="135">
        <f t="shared" si="108"/>
        <v>0.11147777510294005</v>
      </c>
      <c r="AC182" s="135">
        <f t="shared" si="109"/>
        <v>-1.9038550002733245E-2</v>
      </c>
      <c r="AD182" s="135">
        <f t="shared" si="110"/>
        <v>-1.6150510113770555E-2</v>
      </c>
      <c r="AE182" s="135">
        <f t="shared" si="111"/>
        <v>2.6083897693500502E-5</v>
      </c>
      <c r="AF182" s="135">
        <f t="shared" si="112"/>
        <v>-1.9038550002733245E-2</v>
      </c>
      <c r="AG182" s="124"/>
      <c r="AH182" s="135">
        <f t="shared" si="96"/>
        <v>-0.13051632510567329</v>
      </c>
      <c r="AI182" s="135">
        <f t="shared" si="97"/>
        <v>1.0445671594376293</v>
      </c>
      <c r="AJ182" s="135">
        <f t="shared" si="98"/>
        <v>-0.30060345628109808</v>
      </c>
      <c r="AK182" s="135">
        <f t="shared" si="99"/>
        <v>0.29084696108392621</v>
      </c>
      <c r="AL182" s="135">
        <f t="shared" si="100"/>
        <v>1.4187466785957548</v>
      </c>
      <c r="AM182" s="135">
        <f t="shared" si="101"/>
        <v>0.85843962060415968</v>
      </c>
      <c r="AN182" s="135">
        <f t="shared" si="118"/>
        <v>7.4131521322358456</v>
      </c>
      <c r="AO182" s="135">
        <f t="shared" si="118"/>
        <v>7.4131509163466456</v>
      </c>
      <c r="AP182" s="135">
        <f t="shared" si="118"/>
        <v>7.4131412319647003</v>
      </c>
      <c r="AQ182" s="135">
        <f t="shared" si="118"/>
        <v>7.4130641043563221</v>
      </c>
      <c r="AR182" s="135">
        <f t="shared" si="118"/>
        <v>7.4124502999489348</v>
      </c>
      <c r="AS182" s="135">
        <f t="shared" si="118"/>
        <v>7.4075935678369609</v>
      </c>
      <c r="AT182" s="135">
        <f t="shared" si="118"/>
        <v>7.3707680207437791</v>
      </c>
      <c r="AU182" s="135">
        <f t="shared" si="102"/>
        <v>7.1470406567617975</v>
      </c>
    </row>
    <row r="183" spans="1:47" s="135" customFormat="1" ht="12.95" customHeight="1" x14ac:dyDescent="0.2">
      <c r="A183" s="182" t="s">
        <v>738</v>
      </c>
      <c r="B183" s="183" t="s">
        <v>159</v>
      </c>
      <c r="C183" s="182">
        <v>36430.343000000001</v>
      </c>
      <c r="D183" s="182" t="s">
        <v>264</v>
      </c>
      <c r="E183" s="135">
        <f t="shared" si="93"/>
        <v>-1189.0039017464987</v>
      </c>
      <c r="F183" s="135">
        <f t="shared" si="117"/>
        <v>-1189</v>
      </c>
      <c r="G183" s="125">
        <f t="shared" si="105"/>
        <v>-1.7843210000137333E-2</v>
      </c>
      <c r="I183" s="135">
        <f t="shared" si="114"/>
        <v>-1.7843210000137333E-2</v>
      </c>
      <c r="Q183" s="186">
        <f t="shared" si="103"/>
        <v>21411.843000000001</v>
      </c>
      <c r="R183" s="186"/>
      <c r="S183" s="124">
        <f t="shared" si="115"/>
        <v>0.1</v>
      </c>
      <c r="T183" s="186"/>
      <c r="Z183" s="135">
        <f t="shared" si="94"/>
        <v>-1189</v>
      </c>
      <c r="AA183" s="135">
        <f t="shared" si="95"/>
        <v>-2.9363804399160642E-3</v>
      </c>
      <c r="AB183" s="135">
        <f t="shared" si="108"/>
        <v>0.11165478573801629</v>
      </c>
      <c r="AC183" s="135">
        <f t="shared" si="109"/>
        <v>-1.7843210000137333E-2</v>
      </c>
      <c r="AD183" s="135">
        <f t="shared" si="110"/>
        <v>-1.4906829560221269E-2</v>
      </c>
      <c r="AE183" s="135">
        <f t="shared" si="111"/>
        <v>2.2221356753748663E-5</v>
      </c>
      <c r="AF183" s="135">
        <f t="shared" si="112"/>
        <v>-1.7843210000137333E-2</v>
      </c>
      <c r="AG183" s="124"/>
      <c r="AH183" s="135">
        <f t="shared" si="96"/>
        <v>-0.12949799573815363</v>
      </c>
      <c r="AI183" s="135">
        <f t="shared" si="97"/>
        <v>1.0429192095211155</v>
      </c>
      <c r="AJ183" s="135">
        <f t="shared" si="98"/>
        <v>-0.2951969998197182</v>
      </c>
      <c r="AK183" s="135">
        <f t="shared" si="99"/>
        <v>0.29109470611156185</v>
      </c>
      <c r="AL183" s="135">
        <f t="shared" si="100"/>
        <v>1.4244102892439376</v>
      </c>
      <c r="AM183" s="135">
        <f t="shared" si="101"/>
        <v>0.86337023507034583</v>
      </c>
      <c r="AN183" s="135">
        <f t="shared" si="118"/>
        <v>7.4183381675287325</v>
      </c>
      <c r="AO183" s="135">
        <f t="shared" si="118"/>
        <v>7.4183370207998438</v>
      </c>
      <c r="AP183" s="135">
        <f t="shared" si="118"/>
        <v>7.4183277856274543</v>
      </c>
      <c r="AQ183" s="135">
        <f t="shared" si="118"/>
        <v>7.4182534169153875</v>
      </c>
      <c r="AR183" s="135">
        <f t="shared" si="118"/>
        <v>7.4176549752499517</v>
      </c>
      <c r="AS183" s="135">
        <f t="shared" si="118"/>
        <v>7.412866995805933</v>
      </c>
      <c r="AT183" s="135">
        <f t="shared" si="118"/>
        <v>7.3761715808826418</v>
      </c>
      <c r="AU183" s="135">
        <f t="shared" si="102"/>
        <v>7.1515791568003468</v>
      </c>
    </row>
    <row r="184" spans="1:47" s="135" customFormat="1" ht="12.95" customHeight="1" x14ac:dyDescent="0.2">
      <c r="A184" s="182" t="s">
        <v>678</v>
      </c>
      <c r="B184" s="183" t="s">
        <v>159</v>
      </c>
      <c r="C184" s="182">
        <v>36439.495999999999</v>
      </c>
      <c r="D184" s="182" t="s">
        <v>264</v>
      </c>
      <c r="E184" s="135">
        <f t="shared" si="93"/>
        <v>-1187.0024297188179</v>
      </c>
      <c r="F184" s="135">
        <f t="shared" si="117"/>
        <v>-1187</v>
      </c>
      <c r="G184" s="125">
        <f t="shared" si="105"/>
        <v>-1.1111430001619738E-2</v>
      </c>
      <c r="I184" s="135">
        <f t="shared" si="114"/>
        <v>-1.1111430001619738E-2</v>
      </c>
      <c r="Q184" s="186">
        <f t="shared" si="103"/>
        <v>21420.995999999999</v>
      </c>
      <c r="R184" s="186"/>
      <c r="S184" s="124">
        <f t="shared" si="115"/>
        <v>0.1</v>
      </c>
      <c r="T184" s="186"/>
      <c r="Z184" s="135">
        <f t="shared" si="94"/>
        <v>-1187</v>
      </c>
      <c r="AA184" s="135">
        <f t="shared" si="95"/>
        <v>-2.9519936113257816E-3</v>
      </c>
      <c r="AB184" s="135">
        <f t="shared" si="108"/>
        <v>0.1180467054077213</v>
      </c>
      <c r="AC184" s="135">
        <f t="shared" si="109"/>
        <v>-1.1111430001619738E-2</v>
      </c>
      <c r="AD184" s="135">
        <f t="shared" si="110"/>
        <v>-8.159436390293956E-3</v>
      </c>
      <c r="AE184" s="135">
        <f t="shared" si="111"/>
        <v>6.6576402207253255E-6</v>
      </c>
      <c r="AF184" s="135">
        <f t="shared" si="112"/>
        <v>-1.1111430001619738E-2</v>
      </c>
      <c r="AG184" s="124"/>
      <c r="AH184" s="135">
        <f t="shared" si="96"/>
        <v>-0.12915813540934104</v>
      </c>
      <c r="AI184" s="135">
        <f t="shared" si="97"/>
        <v>1.0423707403546831</v>
      </c>
      <c r="AJ184" s="135">
        <f t="shared" si="98"/>
        <v>-0.29339653035531316</v>
      </c>
      <c r="AK184" s="135">
        <f t="shared" si="99"/>
        <v>0.29117504500538843</v>
      </c>
      <c r="AL184" s="135">
        <f t="shared" si="100"/>
        <v>1.4262941892856853</v>
      </c>
      <c r="AM184" s="135">
        <f t="shared" si="101"/>
        <v>0.86501566095763294</v>
      </c>
      <c r="AN184" s="135">
        <f t="shared" si="118"/>
        <v>7.420065027391856</v>
      </c>
      <c r="AO184" s="135">
        <f t="shared" si="118"/>
        <v>7.4200639030243112</v>
      </c>
      <c r="AP184" s="135">
        <f t="shared" si="118"/>
        <v>7.4200548142050318</v>
      </c>
      <c r="AQ184" s="135">
        <f t="shared" si="118"/>
        <v>7.4199813513247372</v>
      </c>
      <c r="AR184" s="135">
        <f t="shared" si="118"/>
        <v>7.4193879942460699</v>
      </c>
      <c r="AS184" s="135">
        <f t="shared" si="118"/>
        <v>7.4146229723144543</v>
      </c>
      <c r="AT184" s="135">
        <f t="shared" si="118"/>
        <v>7.3779717404410219</v>
      </c>
      <c r="AU184" s="135">
        <f t="shared" si="102"/>
        <v>7.15309199014653</v>
      </c>
    </row>
    <row r="185" spans="1:47" s="135" customFormat="1" ht="12.95" customHeight="1" x14ac:dyDescent="0.2">
      <c r="A185" s="182" t="s">
        <v>738</v>
      </c>
      <c r="B185" s="183" t="s">
        <v>159</v>
      </c>
      <c r="C185" s="182">
        <v>36457.794999999998</v>
      </c>
      <c r="D185" s="182" t="s">
        <v>264</v>
      </c>
      <c r="E185" s="135">
        <f t="shared" si="93"/>
        <v>-1183.0010163423797</v>
      </c>
      <c r="F185" s="135">
        <f t="shared" si="117"/>
        <v>-1183</v>
      </c>
      <c r="G185" s="125">
        <f t="shared" si="105"/>
        <v>-4.647870002372656E-3</v>
      </c>
      <c r="I185" s="135">
        <f t="shared" si="114"/>
        <v>-4.647870002372656E-3</v>
      </c>
      <c r="Q185" s="186">
        <f t="shared" si="103"/>
        <v>21439.294999999998</v>
      </c>
      <c r="R185" s="186"/>
      <c r="S185" s="124">
        <f t="shared" si="115"/>
        <v>0.1</v>
      </c>
      <c r="T185" s="186"/>
      <c r="Z185" s="135">
        <f t="shared" si="94"/>
        <v>-1183</v>
      </c>
      <c r="AA185" s="135">
        <f t="shared" si="95"/>
        <v>-2.9824783401057597E-3</v>
      </c>
      <c r="AB185" s="135">
        <f t="shared" si="108"/>
        <v>0.12382992784420693</v>
      </c>
      <c r="AC185" s="135">
        <f t="shared" si="109"/>
        <v>-4.647870002372656E-3</v>
      </c>
      <c r="AD185" s="135">
        <f t="shared" si="110"/>
        <v>-1.6653916622668963E-3</v>
      </c>
      <c r="AE185" s="135">
        <f t="shared" si="111"/>
        <v>2.7735293887480959E-7</v>
      </c>
      <c r="AF185" s="135">
        <f t="shared" si="112"/>
        <v>-4.647870002372656E-3</v>
      </c>
      <c r="AG185" s="124"/>
      <c r="AH185" s="135">
        <f t="shared" si="96"/>
        <v>-0.12847779784657959</v>
      </c>
      <c r="AI185" s="135">
        <f t="shared" si="97"/>
        <v>1.0412750832867883</v>
      </c>
      <c r="AJ185" s="135">
        <f t="shared" si="98"/>
        <v>-0.2897981588483215</v>
      </c>
      <c r="AK185" s="135">
        <f t="shared" si="99"/>
        <v>0.29133237714295102</v>
      </c>
      <c r="AL185" s="135">
        <f t="shared" si="100"/>
        <v>1.4300560495955363</v>
      </c>
      <c r="AM185" s="135">
        <f t="shared" si="101"/>
        <v>0.86830936389014424</v>
      </c>
      <c r="AN185" s="135">
        <f t="shared" si="118"/>
        <v>7.4235160234990545</v>
      </c>
      <c r="AO185" s="135">
        <f t="shared" si="118"/>
        <v>7.4235149428368112</v>
      </c>
      <c r="AP185" s="135">
        <f t="shared" si="118"/>
        <v>7.4235061417069144</v>
      </c>
      <c r="AQ185" s="135">
        <f t="shared" si="118"/>
        <v>7.4234344698212213</v>
      </c>
      <c r="AR185" s="135">
        <f t="shared" si="118"/>
        <v>7.4228512265993007</v>
      </c>
      <c r="AS185" s="135">
        <f t="shared" si="118"/>
        <v>7.4181321751981102</v>
      </c>
      <c r="AT185" s="135">
        <f t="shared" si="118"/>
        <v>7.3815705148786011</v>
      </c>
      <c r="AU185" s="135">
        <f t="shared" si="102"/>
        <v>7.1561176568388962</v>
      </c>
    </row>
    <row r="186" spans="1:47" s="135" customFormat="1" ht="12.95" customHeight="1" x14ac:dyDescent="0.2">
      <c r="A186" s="182" t="s">
        <v>751</v>
      </c>
      <c r="B186" s="183" t="s">
        <v>159</v>
      </c>
      <c r="C186" s="182">
        <v>36787.052000000003</v>
      </c>
      <c r="D186" s="182" t="s">
        <v>264</v>
      </c>
      <c r="E186" s="135">
        <f t="shared" si="93"/>
        <v>-1111.0029091187093</v>
      </c>
      <c r="F186" s="135">
        <f t="shared" si="117"/>
        <v>-1111</v>
      </c>
      <c r="G186" s="125">
        <f t="shared" si="105"/>
        <v>-1.3303790001373272E-2</v>
      </c>
      <c r="I186" s="135">
        <f t="shared" si="114"/>
        <v>-1.3303790001373272E-2</v>
      </c>
      <c r="Q186" s="186">
        <f t="shared" si="103"/>
        <v>21768.552000000003</v>
      </c>
      <c r="R186" s="186"/>
      <c r="S186" s="124">
        <f t="shared" si="115"/>
        <v>0.1</v>
      </c>
      <c r="T186" s="186"/>
      <c r="Z186" s="135">
        <f t="shared" si="94"/>
        <v>-1111</v>
      </c>
      <c r="AA186" s="135">
        <f t="shared" si="95"/>
        <v>-3.3749822793952416E-3</v>
      </c>
      <c r="AB186" s="135">
        <f t="shared" si="108"/>
        <v>0.1028001441666624</v>
      </c>
      <c r="AC186" s="135">
        <f t="shared" si="109"/>
        <v>-1.3303790001373272E-2</v>
      </c>
      <c r="AD186" s="135">
        <f t="shared" si="110"/>
        <v>-9.9288077219780307E-3</v>
      </c>
      <c r="AE186" s="135">
        <f t="shared" si="111"/>
        <v>9.8581222780010582E-6</v>
      </c>
      <c r="AF186" s="135">
        <f t="shared" si="112"/>
        <v>-1.3303790001373272E-2</v>
      </c>
      <c r="AG186" s="124"/>
      <c r="AH186" s="135">
        <f t="shared" si="96"/>
        <v>-0.11610393416803567</v>
      </c>
      <c r="AI186" s="135">
        <f t="shared" si="97"/>
        <v>1.0218590137423389</v>
      </c>
      <c r="AJ186" s="135">
        <f t="shared" si="98"/>
        <v>-0.22567268147516523</v>
      </c>
      <c r="AK186" s="135">
        <f t="shared" si="99"/>
        <v>0.29342864548354203</v>
      </c>
      <c r="AL186" s="135">
        <f t="shared" si="100"/>
        <v>1.4964385146168842</v>
      </c>
      <c r="AM186" s="135">
        <f t="shared" si="101"/>
        <v>0.92827576589595917</v>
      </c>
      <c r="AN186" s="135">
        <f t="shared" si="118"/>
        <v>7.4850194829749217</v>
      </c>
      <c r="AO186" s="135">
        <f t="shared" si="118"/>
        <v>7.4850189868339259</v>
      </c>
      <c r="AP186" s="135">
        <f t="shared" si="118"/>
        <v>7.4850143114786771</v>
      </c>
      <c r="AQ186" s="135">
        <f t="shared" si="118"/>
        <v>7.484970256321799</v>
      </c>
      <c r="AR186" s="135">
        <f t="shared" si="118"/>
        <v>7.4845553774955942</v>
      </c>
      <c r="AS186" s="135">
        <f t="shared" si="118"/>
        <v>7.4806699340560865</v>
      </c>
      <c r="AT186" s="135">
        <f t="shared" si="118"/>
        <v>7.44599052891936</v>
      </c>
      <c r="AU186" s="135">
        <f t="shared" si="102"/>
        <v>7.2105796573014906</v>
      </c>
    </row>
    <row r="187" spans="1:47" s="135" customFormat="1" ht="12.95" customHeight="1" x14ac:dyDescent="0.2">
      <c r="A187" s="182" t="s">
        <v>756</v>
      </c>
      <c r="B187" s="183" t="s">
        <v>159</v>
      </c>
      <c r="C187" s="182">
        <v>36837.392</v>
      </c>
      <c r="D187" s="182" t="s">
        <v>264</v>
      </c>
      <c r="E187" s="135">
        <f t="shared" si="93"/>
        <v>-1099.9951409690898</v>
      </c>
      <c r="F187" s="135">
        <f t="shared" si="117"/>
        <v>-1100</v>
      </c>
      <c r="G187" s="125">
        <f t="shared" si="105"/>
        <v>2.2220999999262858E-2</v>
      </c>
      <c r="I187" s="135">
        <f t="shared" si="114"/>
        <v>2.2220999999262858E-2</v>
      </c>
      <c r="Q187" s="186">
        <f t="shared" si="103"/>
        <v>21818.892</v>
      </c>
      <c r="R187" s="186"/>
      <c r="S187" s="124">
        <f t="shared" si="115"/>
        <v>0.1</v>
      </c>
      <c r="T187" s="186"/>
      <c r="Z187" s="135">
        <f t="shared" si="94"/>
        <v>-1100</v>
      </c>
      <c r="AA187" s="135">
        <f t="shared" si="95"/>
        <v>-3.4112127637352663E-3</v>
      </c>
      <c r="AB187" s="135">
        <f t="shared" si="108"/>
        <v>0.13641549151121479</v>
      </c>
      <c r="AC187" s="135">
        <f t="shared" si="109"/>
        <v>2.2220999999262858E-2</v>
      </c>
      <c r="AD187" s="135">
        <f t="shared" si="110"/>
        <v>2.5632212762998124E-2</v>
      </c>
      <c r="AE187" s="135">
        <f t="shared" si="111"/>
        <v>6.5701033112760391E-5</v>
      </c>
      <c r="AF187" s="135">
        <f t="shared" si="112"/>
        <v>2.2220999999262858E-2</v>
      </c>
      <c r="AG187" s="124"/>
      <c r="AH187" s="135">
        <f t="shared" si="96"/>
        <v>-0.11419449151195193</v>
      </c>
      <c r="AI187" s="135">
        <f t="shared" si="97"/>
        <v>1.0189459816022541</v>
      </c>
      <c r="AJ187" s="135">
        <f t="shared" si="98"/>
        <v>-0.21599367635010516</v>
      </c>
      <c r="AK187" s="135">
        <f t="shared" si="99"/>
        <v>0.29363112275986858</v>
      </c>
      <c r="AL187" s="135">
        <f t="shared" si="100"/>
        <v>1.506362574788086</v>
      </c>
      <c r="AM187" s="135">
        <f t="shared" si="101"/>
        <v>0.93755638085840898</v>
      </c>
      <c r="AN187" s="135">
        <f t="shared" si="118"/>
        <v>7.4943145770357003</v>
      </c>
      <c r="AO187" s="135">
        <f t="shared" si="118"/>
        <v>7.4943141417589532</v>
      </c>
      <c r="AP187" s="135">
        <f t="shared" si="118"/>
        <v>7.4943099387360066</v>
      </c>
      <c r="AQ187" s="135">
        <f t="shared" si="118"/>
        <v>7.4942693568530805</v>
      </c>
      <c r="AR187" s="135">
        <f t="shared" si="118"/>
        <v>7.4938777474186846</v>
      </c>
      <c r="AS187" s="135">
        <f t="shared" si="118"/>
        <v>7.4901194847750006</v>
      </c>
      <c r="AT187" s="135">
        <f t="shared" si="118"/>
        <v>7.4557717098941625</v>
      </c>
      <c r="AU187" s="135">
        <f t="shared" si="102"/>
        <v>7.2189002407054979</v>
      </c>
    </row>
    <row r="188" spans="1:47" s="135" customFormat="1" ht="12.95" customHeight="1" x14ac:dyDescent="0.2">
      <c r="A188" s="182" t="s">
        <v>761</v>
      </c>
      <c r="B188" s="183" t="s">
        <v>159</v>
      </c>
      <c r="C188" s="182">
        <v>37436.453999999998</v>
      </c>
      <c r="D188" s="182" t="s">
        <v>264</v>
      </c>
      <c r="E188" s="135">
        <f t="shared" si="93"/>
        <v>-968.99920129392501</v>
      </c>
      <c r="F188" s="135">
        <f t="shared" si="117"/>
        <v>-969</v>
      </c>
      <c r="G188" s="125">
        <f t="shared" ref="G188:G200" si="119">+C188-(C$7+F188*C$8)</f>
        <v>3.6525899922708049E-3</v>
      </c>
      <c r="I188" s="135">
        <f t="shared" si="114"/>
        <v>3.6525899922708049E-3</v>
      </c>
      <c r="Q188" s="186">
        <f t="shared" si="103"/>
        <v>22417.953999999998</v>
      </c>
      <c r="R188" s="186"/>
      <c r="S188" s="124">
        <f t="shared" si="115"/>
        <v>0.1</v>
      </c>
      <c r="T188" s="186"/>
      <c r="Z188" s="135">
        <f t="shared" si="94"/>
        <v>-969</v>
      </c>
      <c r="AA188" s="135">
        <f t="shared" si="95"/>
        <v>-3.4681099872877902E-3</v>
      </c>
      <c r="AB188" s="135">
        <f t="shared" si="108"/>
        <v>9.4829440211421492E-2</v>
      </c>
      <c r="AC188" s="135">
        <f t="shared" si="109"/>
        <v>3.6525899922708049E-3</v>
      </c>
      <c r="AD188" s="135">
        <f t="shared" si="110"/>
        <v>7.1206999795585951E-3</v>
      </c>
      <c r="AE188" s="135">
        <f t="shared" si="111"/>
        <v>5.0704368198885778E-6</v>
      </c>
      <c r="AF188" s="135">
        <f t="shared" si="112"/>
        <v>3.6525899922708049E-3</v>
      </c>
      <c r="AG188" s="124"/>
      <c r="AH188" s="135">
        <f t="shared" si="96"/>
        <v>-9.1176850219150687E-2</v>
      </c>
      <c r="AI188" s="135">
        <f t="shared" si="97"/>
        <v>0.98542928278275899</v>
      </c>
      <c r="AJ188" s="135">
        <f t="shared" si="98"/>
        <v>-0.10354989984568221</v>
      </c>
      <c r="AK188" s="135">
        <f t="shared" si="99"/>
        <v>0.2938807252472832</v>
      </c>
      <c r="AL188" s="135">
        <f t="shared" si="100"/>
        <v>1.6203361374477314</v>
      </c>
      <c r="AM188" s="135">
        <f t="shared" si="101"/>
        <v>1.0508087297041391</v>
      </c>
      <c r="AN188" s="135">
        <f t="shared" si="118"/>
        <v>7.6030147532376189</v>
      </c>
      <c r="AO188" s="135">
        <f t="shared" si="118"/>
        <v>7.6030146871528164</v>
      </c>
      <c r="AP188" s="135">
        <f t="shared" si="118"/>
        <v>7.6030137827776407</v>
      </c>
      <c r="AQ188" s="135">
        <f t="shared" si="118"/>
        <v>7.6030014066601801</v>
      </c>
      <c r="AR188" s="135">
        <f t="shared" si="118"/>
        <v>7.6028321029937089</v>
      </c>
      <c r="AS188" s="135">
        <f t="shared" si="118"/>
        <v>7.600527166635727</v>
      </c>
      <c r="AT188" s="135">
        <f t="shared" si="118"/>
        <v>7.5709689792349177</v>
      </c>
      <c r="AU188" s="135">
        <f t="shared" si="102"/>
        <v>7.3179908248804946</v>
      </c>
    </row>
    <row r="189" spans="1:47" s="135" customFormat="1" ht="12.95" customHeight="1" x14ac:dyDescent="0.2">
      <c r="A189" s="123" t="s">
        <v>165</v>
      </c>
      <c r="B189" s="124"/>
      <c r="C189" s="125">
        <v>38264.160000000003</v>
      </c>
      <c r="D189" s="125"/>
      <c r="E189" s="135">
        <f t="shared" si="93"/>
        <v>-788.00603991034041</v>
      </c>
      <c r="F189" s="135">
        <f t="shared" si="117"/>
        <v>-788</v>
      </c>
      <c r="G189" s="125">
        <f t="shared" si="119"/>
        <v>-2.7621319997706451E-2</v>
      </c>
      <c r="I189" s="135">
        <f t="shared" si="114"/>
        <v>-2.7621319997706451E-2</v>
      </c>
      <c r="Q189" s="186">
        <f t="shared" si="103"/>
        <v>23245.660000000003</v>
      </c>
      <c r="R189" s="186" t="s">
        <v>264</v>
      </c>
      <c r="S189" s="124">
        <f t="shared" si="115"/>
        <v>0.1</v>
      </c>
      <c r="T189" s="186"/>
      <c r="Z189" s="135">
        <f t="shared" si="94"/>
        <v>-788</v>
      </c>
      <c r="AA189" s="135">
        <f t="shared" si="95"/>
        <v>-2.8483019993475883E-3</v>
      </c>
      <c r="AB189" s="135">
        <f t="shared" si="108"/>
        <v>3.1347547996599459E-2</v>
      </c>
      <c r="AC189" s="135">
        <f t="shared" si="109"/>
        <v>-2.7621319997706451E-2</v>
      </c>
      <c r="AD189" s="135">
        <f t="shared" si="110"/>
        <v>-2.4773017998358862E-2</v>
      </c>
      <c r="AE189" s="135">
        <f t="shared" si="111"/>
        <v>6.1370242074701217E-5</v>
      </c>
      <c r="AF189" s="135">
        <f t="shared" si="112"/>
        <v>-2.7621319997706451E-2</v>
      </c>
      <c r="AG189" s="124"/>
      <c r="AH189" s="135">
        <f t="shared" si="96"/>
        <v>-5.896886799430591E-2</v>
      </c>
      <c r="AI189" s="135">
        <f t="shared" si="97"/>
        <v>0.94291524260700976</v>
      </c>
      <c r="AJ189" s="135">
        <f t="shared" si="98"/>
        <v>4.1956458965108079E-2</v>
      </c>
      <c r="AK189" s="135">
        <f t="shared" si="99"/>
        <v>0.28865120291708024</v>
      </c>
      <c r="AL189" s="135">
        <f t="shared" si="100"/>
        <v>1.7660407680227157</v>
      </c>
      <c r="AM189" s="135">
        <f t="shared" si="101"/>
        <v>1.2171315006031773</v>
      </c>
      <c r="AN189" s="135">
        <f t="shared" si="118"/>
        <v>7.7474766977343386</v>
      </c>
      <c r="AO189" s="135">
        <f t="shared" si="118"/>
        <v>7.7474766970472366</v>
      </c>
      <c r="AP189" s="135">
        <f t="shared" si="118"/>
        <v>7.7474766750803497</v>
      </c>
      <c r="AQ189" s="135">
        <f t="shared" si="118"/>
        <v>7.7474759727937563</v>
      </c>
      <c r="AR189" s="135">
        <f t="shared" si="118"/>
        <v>7.74745352295509</v>
      </c>
      <c r="AS189" s="135">
        <f t="shared" si="118"/>
        <v>7.7467383408668109</v>
      </c>
      <c r="AT189" s="135">
        <f t="shared" si="118"/>
        <v>7.7260221799813786</v>
      </c>
      <c r="AU189" s="135">
        <f t="shared" si="102"/>
        <v>7.4549022427100704</v>
      </c>
    </row>
    <row r="190" spans="1:47" s="135" customFormat="1" ht="12.95" customHeight="1" x14ac:dyDescent="0.2">
      <c r="A190" s="182" t="s">
        <v>761</v>
      </c>
      <c r="B190" s="183" t="s">
        <v>159</v>
      </c>
      <c r="C190" s="182">
        <v>38296.195</v>
      </c>
      <c r="D190" s="182" t="s">
        <v>264</v>
      </c>
      <c r="E190" s="135">
        <f t="shared" si="93"/>
        <v>-781.00099714766577</v>
      </c>
      <c r="F190" s="135">
        <f t="shared" si="117"/>
        <v>-781</v>
      </c>
      <c r="G190" s="125">
        <f t="shared" si="119"/>
        <v>-4.56009000481572E-3</v>
      </c>
      <c r="I190" s="135">
        <f t="shared" si="114"/>
        <v>-4.56009000481572E-3</v>
      </c>
      <c r="Q190" s="186">
        <f t="shared" si="103"/>
        <v>23277.695</v>
      </c>
      <c r="R190" s="186"/>
      <c r="S190" s="124">
        <f t="shared" si="115"/>
        <v>0.1</v>
      </c>
      <c r="T190" s="186"/>
      <c r="Z190" s="135">
        <f t="shared" si="94"/>
        <v>-781</v>
      </c>
      <c r="AA190" s="135">
        <f t="shared" si="95"/>
        <v>-2.8170628696710734E-3</v>
      </c>
      <c r="AB190" s="135">
        <f t="shared" si="108"/>
        <v>5.3162734967108438E-2</v>
      </c>
      <c r="AC190" s="135">
        <f t="shared" si="109"/>
        <v>-4.56009000481572E-3</v>
      </c>
      <c r="AD190" s="135">
        <f t="shared" si="110"/>
        <v>-1.7430271351446466E-3</v>
      </c>
      <c r="AE190" s="135">
        <f t="shared" si="111"/>
        <v>3.0381435938505546E-7</v>
      </c>
      <c r="AF190" s="135">
        <f t="shared" si="112"/>
        <v>-4.56009000481572E-3</v>
      </c>
      <c r="AG190" s="124"/>
      <c r="AH190" s="135">
        <f t="shared" si="96"/>
        <v>-5.7722824971924158E-2</v>
      </c>
      <c r="AI190" s="135">
        <f t="shared" si="97"/>
        <v>0.94136206435718472</v>
      </c>
      <c r="AJ190" s="135">
        <f t="shared" si="98"/>
        <v>4.7334789652134883E-2</v>
      </c>
      <c r="AK190" s="135">
        <f t="shared" si="99"/>
        <v>0.28833969372190682</v>
      </c>
      <c r="AL190" s="135">
        <f t="shared" si="100"/>
        <v>1.771424473406598</v>
      </c>
      <c r="AM190" s="135">
        <f t="shared" si="101"/>
        <v>1.2238330611100066</v>
      </c>
      <c r="AN190" s="135">
        <f t="shared" si="118"/>
        <v>7.7529380767305511</v>
      </c>
      <c r="AO190" s="135">
        <f t="shared" si="118"/>
        <v>7.7529380762102873</v>
      </c>
      <c r="AP190" s="135">
        <f t="shared" si="118"/>
        <v>7.7529380586815595</v>
      </c>
      <c r="AQ190" s="135">
        <f t="shared" si="118"/>
        <v>7.752937468106051</v>
      </c>
      <c r="AR190" s="135">
        <f t="shared" si="118"/>
        <v>7.7529175725258082</v>
      </c>
      <c r="AS190" s="135">
        <f t="shared" si="118"/>
        <v>7.7522495867517636</v>
      </c>
      <c r="AT190" s="135">
        <f t="shared" si="118"/>
        <v>7.7319186800447977</v>
      </c>
      <c r="AU190" s="135">
        <f t="shared" si="102"/>
        <v>7.4601971594217114</v>
      </c>
    </row>
    <row r="191" spans="1:47" s="135" customFormat="1" ht="12.95" customHeight="1" x14ac:dyDescent="0.2">
      <c r="A191" s="182" t="s">
        <v>775</v>
      </c>
      <c r="B191" s="183" t="s">
        <v>159</v>
      </c>
      <c r="C191" s="182">
        <v>38602.601000000002</v>
      </c>
      <c r="D191" s="182" t="s">
        <v>264</v>
      </c>
      <c r="E191" s="135">
        <f t="shared" si="93"/>
        <v>-713.99968193803966</v>
      </c>
      <c r="F191" s="135">
        <f t="shared" si="117"/>
        <v>-714</v>
      </c>
      <c r="G191" s="125">
        <f t="shared" si="119"/>
        <v>1.4545399972121231E-3</v>
      </c>
      <c r="I191" s="135">
        <f t="shared" si="114"/>
        <v>1.4545399972121231E-3</v>
      </c>
      <c r="Q191" s="186">
        <f t="shared" si="103"/>
        <v>23584.101000000002</v>
      </c>
      <c r="R191" s="186"/>
      <c r="S191" s="124">
        <f t="shared" si="115"/>
        <v>0.1</v>
      </c>
      <c r="T191" s="186"/>
      <c r="Z191" s="135">
        <f t="shared" si="94"/>
        <v>-714</v>
      </c>
      <c r="AA191" s="135">
        <f t="shared" si="95"/>
        <v>-2.5142675789629892E-3</v>
      </c>
      <c r="AB191" s="135">
        <f t="shared" si="108"/>
        <v>4.727292377201029E-2</v>
      </c>
      <c r="AC191" s="135">
        <f t="shared" si="109"/>
        <v>1.4545399972121231E-3</v>
      </c>
      <c r="AD191" s="135">
        <f t="shared" si="110"/>
        <v>3.9688075761751124E-3</v>
      </c>
      <c r="AE191" s="135">
        <f t="shared" si="111"/>
        <v>1.5751433576704971E-6</v>
      </c>
      <c r="AF191" s="135">
        <f t="shared" si="112"/>
        <v>1.4545399972121231E-3</v>
      </c>
      <c r="AG191" s="124"/>
      <c r="AH191" s="135">
        <f t="shared" si="96"/>
        <v>-4.5818383774798167E-2</v>
      </c>
      <c r="AI191" s="135">
        <f t="shared" si="97"/>
        <v>0.92683918989951231</v>
      </c>
      <c r="AJ191" s="135">
        <f t="shared" si="98"/>
        <v>9.7845374665139678E-2</v>
      </c>
      <c r="AK191" s="135">
        <f t="shared" si="99"/>
        <v>0.28500119708087956</v>
      </c>
      <c r="AL191" s="135">
        <f t="shared" si="100"/>
        <v>1.8220741647854235</v>
      </c>
      <c r="AM191" s="135">
        <f t="shared" si="101"/>
        <v>1.2891262500929477</v>
      </c>
      <c r="AN191" s="135">
        <f t="shared" ref="AN191:AT200" si="120">$AU191+$AB$7*SIN(AO191)</f>
        <v>7.8047624585445448</v>
      </c>
      <c r="AO191" s="135">
        <f t="shared" si="120"/>
        <v>7.804762458532192</v>
      </c>
      <c r="AP191" s="135">
        <f t="shared" si="120"/>
        <v>7.8047624576789483</v>
      </c>
      <c r="AQ191" s="135">
        <f t="shared" si="120"/>
        <v>7.8047623987389798</v>
      </c>
      <c r="AR191" s="135">
        <f t="shared" si="120"/>
        <v>7.8047583274848655</v>
      </c>
      <c r="AS191" s="135">
        <f t="shared" si="120"/>
        <v>7.8044779169575431</v>
      </c>
      <c r="AT191" s="135">
        <f t="shared" si="120"/>
        <v>7.7879688519746546</v>
      </c>
      <c r="AU191" s="135">
        <f t="shared" si="102"/>
        <v>7.5108770765188471</v>
      </c>
    </row>
    <row r="192" spans="1:47" s="135" customFormat="1" ht="12.95" customHeight="1" x14ac:dyDescent="0.2">
      <c r="A192" s="182" t="s">
        <v>761</v>
      </c>
      <c r="B192" s="183" t="s">
        <v>159</v>
      </c>
      <c r="C192" s="182">
        <v>38625.468999999997</v>
      </c>
      <c r="D192" s="182" t="s">
        <v>264</v>
      </c>
      <c r="E192" s="135">
        <f t="shared" si="93"/>
        <v>-708.99917256089509</v>
      </c>
      <c r="F192" s="135">
        <f t="shared" si="117"/>
        <v>-709</v>
      </c>
      <c r="G192" s="125">
        <f t="shared" si="119"/>
        <v>3.7839899960090406E-3</v>
      </c>
      <c r="I192" s="135">
        <f t="shared" si="114"/>
        <v>3.7839899960090406E-3</v>
      </c>
      <c r="Q192" s="186">
        <f t="shared" si="103"/>
        <v>23606.968999999997</v>
      </c>
      <c r="R192" s="186"/>
      <c r="S192" s="124">
        <f t="shared" si="115"/>
        <v>0.1</v>
      </c>
      <c r="T192" s="186"/>
      <c r="Z192" s="135">
        <f t="shared" si="94"/>
        <v>-709</v>
      </c>
      <c r="AA192" s="135">
        <f t="shared" si="95"/>
        <v>-2.4918774319780818E-3</v>
      </c>
      <c r="AB192" s="135">
        <f t="shared" si="108"/>
        <v>4.8716059786740942E-2</v>
      </c>
      <c r="AC192" s="135">
        <f t="shared" si="109"/>
        <v>3.7839899960090406E-3</v>
      </c>
      <c r="AD192" s="135">
        <f t="shared" si="110"/>
        <v>6.2758674279871224E-3</v>
      </c>
      <c r="AE192" s="135">
        <f t="shared" si="111"/>
        <v>3.9386511973669694E-6</v>
      </c>
      <c r="AF192" s="135">
        <f t="shared" si="112"/>
        <v>3.7839899960090406E-3</v>
      </c>
      <c r="AG192" s="124"/>
      <c r="AH192" s="135">
        <f t="shared" si="96"/>
        <v>-4.4932069790731902E-2</v>
      </c>
      <c r="AI192" s="135">
        <f t="shared" si="97"/>
        <v>0.92578024182508867</v>
      </c>
      <c r="AJ192" s="135">
        <f t="shared" si="98"/>
        <v>0.10154422665841106</v>
      </c>
      <c r="AK192" s="135">
        <f t="shared" si="99"/>
        <v>0.28472726242590757</v>
      </c>
      <c r="AL192" s="135">
        <f t="shared" si="100"/>
        <v>1.8257915386932841</v>
      </c>
      <c r="AM192" s="135">
        <f t="shared" si="101"/>
        <v>1.2940856783434327</v>
      </c>
      <c r="AN192" s="135">
        <f t="shared" si="120"/>
        <v>7.8085979039343645</v>
      </c>
      <c r="AO192" s="135">
        <f t="shared" si="120"/>
        <v>7.8085979039262012</v>
      </c>
      <c r="AP192" s="135">
        <f t="shared" si="120"/>
        <v>7.8085979033146575</v>
      </c>
      <c r="AQ192" s="135">
        <f t="shared" si="120"/>
        <v>7.8085978575034547</v>
      </c>
      <c r="AR192" s="135">
        <f t="shared" si="120"/>
        <v>7.8085944258809175</v>
      </c>
      <c r="AS192" s="135">
        <f t="shared" si="120"/>
        <v>7.8083381031277463</v>
      </c>
      <c r="AT192" s="135">
        <f t="shared" si="120"/>
        <v>7.7921233280019973</v>
      </c>
      <c r="AU192" s="135">
        <f t="shared" si="102"/>
        <v>7.5146591598843049</v>
      </c>
    </row>
    <row r="193" spans="1:47" s="135" customFormat="1" ht="12.95" customHeight="1" x14ac:dyDescent="0.2">
      <c r="A193" s="123" t="s">
        <v>1241</v>
      </c>
      <c r="B193" s="124"/>
      <c r="C193" s="125">
        <v>39059.911500000002</v>
      </c>
      <c r="D193" s="125"/>
      <c r="E193" s="135">
        <f t="shared" si="93"/>
        <v>-614.00031848180379</v>
      </c>
      <c r="F193" s="135">
        <f t="shared" si="117"/>
        <v>-614</v>
      </c>
      <c r="G193" s="125">
        <f t="shared" si="119"/>
        <v>-1.4564599987352267E-3</v>
      </c>
      <c r="J193" s="135">
        <f>G193</f>
        <v>-1.4564599987352267E-3</v>
      </c>
      <c r="Q193" s="186">
        <f t="shared" si="103"/>
        <v>24041.411500000002</v>
      </c>
      <c r="R193" s="186" t="e">
        <v>#N/A</v>
      </c>
      <c r="S193" s="124">
        <f>S$17</f>
        <v>1</v>
      </c>
      <c r="T193" s="186"/>
      <c r="Z193" s="135">
        <f t="shared" si="94"/>
        <v>-614</v>
      </c>
      <c r="AA193" s="135">
        <f t="shared" si="95"/>
        <v>-2.0971300605176005E-3</v>
      </c>
      <c r="AB193" s="135">
        <f t="shared" si="108"/>
        <v>2.6715673456810359E-2</v>
      </c>
      <c r="AC193" s="135">
        <f t="shared" si="109"/>
        <v>-1.4564599987352267E-3</v>
      </c>
      <c r="AD193" s="135">
        <f t="shared" si="110"/>
        <v>6.4067006178237379E-4</v>
      </c>
      <c r="AE193" s="135">
        <f t="shared" si="111"/>
        <v>4.1045812806423064E-7</v>
      </c>
      <c r="AF193" s="135">
        <f t="shared" si="112"/>
        <v>-1.4564599987352267E-3</v>
      </c>
      <c r="AG193" s="124"/>
      <c r="AH193" s="135">
        <f t="shared" si="96"/>
        <v>-2.8172133455545586E-2</v>
      </c>
      <c r="AI193" s="135">
        <f t="shared" si="97"/>
        <v>0.90630935363241749</v>
      </c>
      <c r="AJ193" s="135">
        <f t="shared" si="98"/>
        <v>0.16995119881592105</v>
      </c>
      <c r="AK193" s="135">
        <f t="shared" si="99"/>
        <v>0.27892696043107518</v>
      </c>
      <c r="AL193" s="135">
        <f t="shared" si="100"/>
        <v>1.8948521369766838</v>
      </c>
      <c r="AM193" s="135">
        <f t="shared" si="101"/>
        <v>1.3908026679544701</v>
      </c>
      <c r="AN193" s="135">
        <f t="shared" si="120"/>
        <v>7.8806557863779787</v>
      </c>
      <c r="AO193" s="135">
        <f t="shared" si="120"/>
        <v>7.8806557863782292</v>
      </c>
      <c r="AP193" s="135">
        <f t="shared" si="120"/>
        <v>7.8806557863462832</v>
      </c>
      <c r="AQ193" s="135">
        <f t="shared" si="120"/>
        <v>7.8806557904170029</v>
      </c>
      <c r="AR193" s="135">
        <f t="shared" si="120"/>
        <v>7.880655271698271</v>
      </c>
      <c r="AS193" s="135">
        <f t="shared" si="120"/>
        <v>7.8807212893326737</v>
      </c>
      <c r="AT193" s="135">
        <f t="shared" si="120"/>
        <v>7.8702985530188965</v>
      </c>
      <c r="AU193" s="135">
        <f t="shared" si="102"/>
        <v>7.5865187438280053</v>
      </c>
    </row>
    <row r="194" spans="1:47" s="135" customFormat="1" ht="12.95" customHeight="1" x14ac:dyDescent="0.2">
      <c r="A194" s="126" t="s">
        <v>166</v>
      </c>
      <c r="B194" s="124" t="s">
        <v>159</v>
      </c>
      <c r="C194" s="125">
        <v>39640.669000000002</v>
      </c>
      <c r="D194" s="125"/>
      <c r="E194" s="135">
        <f t="shared" si="93"/>
        <v>-487.00699485937463</v>
      </c>
      <c r="F194" s="135">
        <f t="shared" si="117"/>
        <v>-487</v>
      </c>
      <c r="G194" s="125">
        <f t="shared" si="119"/>
        <v>-3.198843000427587E-2</v>
      </c>
      <c r="I194" s="135">
        <f>G194</f>
        <v>-3.198843000427587E-2</v>
      </c>
      <c r="Q194" s="186">
        <f t="shared" si="103"/>
        <v>24622.169000000002</v>
      </c>
      <c r="R194" s="186" t="s">
        <v>264</v>
      </c>
      <c r="S194" s="124">
        <f>S$16</f>
        <v>0.1</v>
      </c>
      <c r="T194" s="186"/>
      <c r="Z194" s="135">
        <f t="shared" si="94"/>
        <v>-487</v>
      </c>
      <c r="AA194" s="135">
        <f t="shared" si="95"/>
        <v>-1.7516747835668841E-3</v>
      </c>
      <c r="AB194" s="135">
        <f t="shared" si="108"/>
        <v>-2.5892923709033195E-2</v>
      </c>
      <c r="AC194" s="135">
        <f t="shared" si="109"/>
        <v>-3.198843000427587E-2</v>
      </c>
      <c r="AD194" s="135">
        <f t="shared" si="110"/>
        <v>-3.0236755220708986E-2</v>
      </c>
      <c r="AE194" s="135">
        <f t="shared" si="111"/>
        <v>9.1426136627707224E-5</v>
      </c>
      <c r="AF194" s="135">
        <f t="shared" si="112"/>
        <v>-3.198843000427587E-2</v>
      </c>
      <c r="AG194" s="124"/>
      <c r="AH194" s="135">
        <f t="shared" si="96"/>
        <v>-6.0955062952426737E-3</v>
      </c>
      <c r="AI194" s="135">
        <f t="shared" si="97"/>
        <v>0.88216694336829593</v>
      </c>
      <c r="AJ194" s="135">
        <f t="shared" si="98"/>
        <v>0.25586938774076756</v>
      </c>
      <c r="AK194" s="135">
        <f t="shared" si="99"/>
        <v>0.26961742754674373</v>
      </c>
      <c r="AL194" s="135">
        <f t="shared" si="100"/>
        <v>1.9828189110257444</v>
      </c>
      <c r="AM194" s="135">
        <f t="shared" si="101"/>
        <v>1.5283684543153291</v>
      </c>
      <c r="AN194" s="135">
        <f t="shared" si="120"/>
        <v>7.9746845446367622</v>
      </c>
      <c r="AO194" s="135">
        <f t="shared" si="120"/>
        <v>7.9746845447611463</v>
      </c>
      <c r="AP194" s="135">
        <f t="shared" si="120"/>
        <v>7.9746845412504159</v>
      </c>
      <c r="AQ194" s="135">
        <f t="shared" si="120"/>
        <v>7.9746846403405307</v>
      </c>
      <c r="AR194" s="135">
        <f t="shared" si="120"/>
        <v>7.9746818434976046</v>
      </c>
      <c r="AS194" s="135">
        <f t="shared" si="120"/>
        <v>7.9747607603156894</v>
      </c>
      <c r="AT194" s="135">
        <f t="shared" si="120"/>
        <v>7.9725139376382135</v>
      </c>
      <c r="AU194" s="135">
        <f t="shared" si="102"/>
        <v>7.6825836613106357</v>
      </c>
    </row>
    <row r="195" spans="1:47" s="135" customFormat="1" ht="12.95" customHeight="1" x14ac:dyDescent="0.2">
      <c r="A195" s="123" t="s">
        <v>85</v>
      </c>
      <c r="B195" s="124"/>
      <c r="C195" s="125">
        <v>39672.688900000001</v>
      </c>
      <c r="D195" s="125"/>
      <c r="E195" s="135">
        <f t="shared" si="93"/>
        <v>-480.00525398980733</v>
      </c>
      <c r="F195" s="135">
        <f t="shared" si="117"/>
        <v>-480</v>
      </c>
      <c r="G195" s="125">
        <f t="shared" si="119"/>
        <v>-2.4027200001000892E-2</v>
      </c>
      <c r="J195" s="135">
        <f>+G195</f>
        <v>-2.4027200001000892E-2</v>
      </c>
      <c r="Q195" s="186">
        <f t="shared" si="103"/>
        <v>24654.188900000001</v>
      </c>
      <c r="R195" s="186"/>
      <c r="S195" s="124">
        <f>S$17</f>
        <v>1</v>
      </c>
      <c r="T195" s="186"/>
      <c r="V195" s="135" t="s">
        <v>86</v>
      </c>
      <c r="Z195" s="135">
        <f t="shared" si="94"/>
        <v>-480</v>
      </c>
      <c r="AA195" s="135">
        <f t="shared" si="95"/>
        <v>-1.7415030781464703E-3</v>
      </c>
      <c r="AB195" s="135">
        <f t="shared" si="108"/>
        <v>-1.9134772498977076E-2</v>
      </c>
      <c r="AC195" s="135">
        <f t="shared" si="109"/>
        <v>-2.4027200001000892E-2</v>
      </c>
      <c r="AD195" s="135">
        <f t="shared" si="110"/>
        <v>-2.2285696922854422E-2</v>
      </c>
      <c r="AE195" s="135">
        <f t="shared" si="111"/>
        <v>4.9665228733732308E-4</v>
      </c>
      <c r="AF195" s="135">
        <f t="shared" si="112"/>
        <v>-2.4027200001000892E-2</v>
      </c>
      <c r="AG195" s="124"/>
      <c r="AH195" s="135">
        <f t="shared" si="96"/>
        <v>-4.8924275020238153E-3</v>
      </c>
      <c r="AI195" s="135">
        <f t="shared" si="97"/>
        <v>0.88089746061432483</v>
      </c>
      <c r="AJ195" s="135">
        <f t="shared" si="98"/>
        <v>0.26042295986294806</v>
      </c>
      <c r="AK195" s="135">
        <f t="shared" si="99"/>
        <v>0.26905904850790219</v>
      </c>
      <c r="AL195" s="135">
        <f t="shared" si="100"/>
        <v>1.9875322425344299</v>
      </c>
      <c r="AM195" s="135">
        <f t="shared" si="101"/>
        <v>1.5362585129261064</v>
      </c>
      <c r="AN195" s="135">
        <f t="shared" si="120"/>
        <v>7.9797946008499556</v>
      </c>
      <c r="AO195" s="135">
        <f t="shared" si="120"/>
        <v>7.9797946009718146</v>
      </c>
      <c r="AP195" s="135">
        <f t="shared" si="120"/>
        <v>7.9797945976713764</v>
      </c>
      <c r="AQ195" s="135">
        <f t="shared" si="120"/>
        <v>7.9797946870611982</v>
      </c>
      <c r="AR195" s="135">
        <f t="shared" si="120"/>
        <v>7.9797922659840728</v>
      </c>
      <c r="AS195" s="135">
        <f t="shared" si="120"/>
        <v>7.9798578232445108</v>
      </c>
      <c r="AT195" s="135">
        <f t="shared" si="120"/>
        <v>7.9780705188451702</v>
      </c>
      <c r="AU195" s="135">
        <f t="shared" si="102"/>
        <v>7.6878785780222767</v>
      </c>
    </row>
    <row r="196" spans="1:47" s="135" customFormat="1" ht="12.95" customHeight="1" x14ac:dyDescent="0.2">
      <c r="A196" s="126" t="s">
        <v>166</v>
      </c>
      <c r="B196" s="124" t="s">
        <v>159</v>
      </c>
      <c r="C196" s="125">
        <v>39704.707999999999</v>
      </c>
      <c r="D196" s="125"/>
      <c r="E196" s="135">
        <f t="shared" si="93"/>
        <v>-473.00368805497459</v>
      </c>
      <c r="F196" s="135">
        <f t="shared" si="117"/>
        <v>-473</v>
      </c>
      <c r="G196" s="125">
        <f t="shared" si="119"/>
        <v>-1.6865970006620046E-2</v>
      </c>
      <c r="I196" s="135">
        <f>G196</f>
        <v>-1.6865970006620046E-2</v>
      </c>
      <c r="Q196" s="186">
        <f t="shared" si="103"/>
        <v>24686.207999999999</v>
      </c>
      <c r="R196" s="186" t="s">
        <v>264</v>
      </c>
      <c r="S196" s="124">
        <f>S$16</f>
        <v>0.1</v>
      </c>
      <c r="T196" s="186"/>
      <c r="Z196" s="135">
        <f t="shared" si="94"/>
        <v>-473</v>
      </c>
      <c r="AA196" s="135">
        <f t="shared" si="95"/>
        <v>-1.7324229025850891E-3</v>
      </c>
      <c r="AB196" s="135">
        <f t="shared" si="108"/>
        <v>-1.3175020539934981E-2</v>
      </c>
      <c r="AC196" s="135">
        <f t="shared" si="109"/>
        <v>-1.6865970006620046E-2</v>
      </c>
      <c r="AD196" s="135">
        <f t="shared" si="110"/>
        <v>-1.5133547104034957E-2</v>
      </c>
      <c r="AE196" s="135">
        <f t="shared" si="111"/>
        <v>2.2902424795004486E-5</v>
      </c>
      <c r="AF196" s="135">
        <f t="shared" si="112"/>
        <v>-1.6865970006620046E-2</v>
      </c>
      <c r="AG196" s="124"/>
      <c r="AH196" s="135">
        <f t="shared" si="96"/>
        <v>-3.6909494666850636E-3</v>
      </c>
      <c r="AI196" s="135">
        <f t="shared" si="97"/>
        <v>0.8796342570340494</v>
      </c>
      <c r="AJ196" s="135">
        <f t="shared" si="98"/>
        <v>0.2649576983160174</v>
      </c>
      <c r="AK196" s="135">
        <f t="shared" si="99"/>
        <v>0.26849632100337739</v>
      </c>
      <c r="AL196" s="135">
        <f t="shared" si="100"/>
        <v>1.9922320421337683</v>
      </c>
      <c r="AM196" s="135">
        <f t="shared" si="101"/>
        <v>1.5441830107054728</v>
      </c>
      <c r="AN196" s="135">
        <f t="shared" si="120"/>
        <v>7.9848973163436119</v>
      </c>
      <c r="AO196" s="135">
        <f t="shared" si="120"/>
        <v>7.9848973164540853</v>
      </c>
      <c r="AP196" s="135">
        <f t="shared" si="120"/>
        <v>7.9848973135779957</v>
      </c>
      <c r="AQ196" s="135">
        <f t="shared" si="120"/>
        <v>7.9848973884548657</v>
      </c>
      <c r="AR196" s="135">
        <f t="shared" si="120"/>
        <v>7.9848954390770919</v>
      </c>
      <c r="AS196" s="135">
        <f t="shared" si="120"/>
        <v>7.9849461806442257</v>
      </c>
      <c r="AT196" s="135">
        <f t="shared" si="120"/>
        <v>7.9836189642083903</v>
      </c>
      <c r="AU196" s="135">
        <f t="shared" si="102"/>
        <v>7.6931734947339177</v>
      </c>
    </row>
    <row r="197" spans="1:47" s="135" customFormat="1" ht="12.95" customHeight="1" x14ac:dyDescent="0.2">
      <c r="A197" s="123" t="s">
        <v>99</v>
      </c>
      <c r="B197" s="124"/>
      <c r="C197" s="125">
        <v>39791.612200000003</v>
      </c>
      <c r="D197" s="125"/>
      <c r="E197" s="135">
        <f t="shared" si="93"/>
        <v>-454.00048414499685</v>
      </c>
      <c r="F197" s="135">
        <f t="shared" si="117"/>
        <v>-454</v>
      </c>
      <c r="G197" s="125">
        <f t="shared" si="119"/>
        <v>-2.2140599976410158E-3</v>
      </c>
      <c r="K197" s="135">
        <f>G197</f>
        <v>-2.2140599976410158E-3</v>
      </c>
      <c r="Q197" s="186">
        <f t="shared" si="103"/>
        <v>24773.112200000003</v>
      </c>
      <c r="R197" s="186"/>
      <c r="S197" s="124">
        <f>S$18</f>
        <v>1</v>
      </c>
      <c r="T197" s="186"/>
      <c r="Z197" s="135">
        <f t="shared" si="94"/>
        <v>-454</v>
      </c>
      <c r="AA197" s="135">
        <f t="shared" si="95"/>
        <v>-1.713461913138312E-3</v>
      </c>
      <c r="AB197" s="135">
        <f t="shared" si="108"/>
        <v>-1.7760130720186383E-3</v>
      </c>
      <c r="AC197" s="135">
        <f t="shared" si="109"/>
        <v>-2.2140599976410158E-3</v>
      </c>
      <c r="AD197" s="135">
        <f t="shared" si="110"/>
        <v>-5.0059808450270376E-4</v>
      </c>
      <c r="AE197" s="135">
        <f t="shared" si="111"/>
        <v>2.5059844220777612E-7</v>
      </c>
      <c r="AF197" s="135">
        <f t="shared" si="112"/>
        <v>-2.2140599976410158E-3</v>
      </c>
      <c r="AG197" s="124"/>
      <c r="AH197" s="135">
        <f t="shared" si="96"/>
        <v>-4.380469256223774E-4</v>
      </c>
      <c r="AI197" s="135">
        <f t="shared" si="97"/>
        <v>0.87623707015289543</v>
      </c>
      <c r="AJ197" s="135">
        <f t="shared" si="98"/>
        <v>0.27717160174744138</v>
      </c>
      <c r="AK197" s="135">
        <f t="shared" si="99"/>
        <v>0.2669474174210244</v>
      </c>
      <c r="AL197" s="135">
        <f t="shared" si="100"/>
        <v>2.0049211112358649</v>
      </c>
      <c r="AM197" s="135">
        <f t="shared" si="101"/>
        <v>1.5658688450700515</v>
      </c>
      <c r="AN197" s="135">
        <f t="shared" si="120"/>
        <v>7.998710828450168</v>
      </c>
      <c r="AO197" s="135">
        <f t="shared" si="120"/>
        <v>7.9987108284606192</v>
      </c>
      <c r="AP197" s="135">
        <f t="shared" si="120"/>
        <v>7.9987108282143344</v>
      </c>
      <c r="AQ197" s="135">
        <f t="shared" si="120"/>
        <v>7.9987108340178947</v>
      </c>
      <c r="AR197" s="135">
        <f t="shared" si="120"/>
        <v>7.9987106972602691</v>
      </c>
      <c r="AS197" s="135">
        <f t="shared" si="120"/>
        <v>7.9987139198422703</v>
      </c>
      <c r="AT197" s="135">
        <f t="shared" si="120"/>
        <v>7.9986379633713804</v>
      </c>
      <c r="AU197" s="135">
        <f t="shared" si="102"/>
        <v>7.7075454115226574</v>
      </c>
    </row>
    <row r="198" spans="1:47" s="135" customFormat="1" ht="12.95" customHeight="1" x14ac:dyDescent="0.2">
      <c r="A198" s="123" t="s">
        <v>85</v>
      </c>
      <c r="B198" s="124"/>
      <c r="C198" s="125">
        <v>40038.558499999999</v>
      </c>
      <c r="D198" s="125"/>
      <c r="E198" s="135">
        <f t="shared" si="93"/>
        <v>-400.00112745436263</v>
      </c>
      <c r="F198" s="135">
        <f t="shared" si="117"/>
        <v>-400</v>
      </c>
      <c r="G198" s="125">
        <f t="shared" si="119"/>
        <v>-5.1560000065364875E-3</v>
      </c>
      <c r="J198" s="135">
        <f>+G198</f>
        <v>-5.1560000065364875E-3</v>
      </c>
      <c r="Q198" s="186">
        <f t="shared" si="103"/>
        <v>25020.058499999999</v>
      </c>
      <c r="R198" s="186"/>
      <c r="S198" s="124">
        <f>S$17</f>
        <v>1</v>
      </c>
      <c r="T198" s="186"/>
      <c r="Z198" s="135">
        <f t="shared" si="94"/>
        <v>-400</v>
      </c>
      <c r="AA198" s="135">
        <f t="shared" si="95"/>
        <v>-1.7083654873190843E-3</v>
      </c>
      <c r="AB198" s="135">
        <f t="shared" si="108"/>
        <v>-1.3893768373987887E-2</v>
      </c>
      <c r="AC198" s="135">
        <f t="shared" si="109"/>
        <v>-5.1560000065364875E-3</v>
      </c>
      <c r="AD198" s="135">
        <f t="shared" si="110"/>
        <v>-3.4476345192174032E-3</v>
      </c>
      <c r="AE198" s="135">
        <f t="shared" si="111"/>
        <v>1.1886183778099415E-5</v>
      </c>
      <c r="AF198" s="135">
        <f t="shared" si="112"/>
        <v>-5.1560000065364875E-3</v>
      </c>
      <c r="AG198" s="124"/>
      <c r="AH198" s="135">
        <f t="shared" si="96"/>
        <v>8.7377683674513991E-3</v>
      </c>
      <c r="AI198" s="135">
        <f t="shared" si="97"/>
        <v>0.86683049615318897</v>
      </c>
      <c r="AJ198" s="135">
        <f t="shared" si="98"/>
        <v>0.31113481971258239</v>
      </c>
      <c r="AK198" s="135">
        <f t="shared" si="99"/>
        <v>0.26238153463475311</v>
      </c>
      <c r="AL198" s="135">
        <f t="shared" si="100"/>
        <v>2.0404588763746903</v>
      </c>
      <c r="AM198" s="135">
        <f t="shared" si="101"/>
        <v>1.6289683601636618</v>
      </c>
      <c r="AN198" s="135">
        <f t="shared" si="120"/>
        <v>8.0376828137919301</v>
      </c>
      <c r="AO198" s="135">
        <f t="shared" si="120"/>
        <v>8.0376828122130721</v>
      </c>
      <c r="AP198" s="135">
        <f t="shared" si="120"/>
        <v>8.0376828415876762</v>
      </c>
      <c r="AQ198" s="135">
        <f t="shared" si="120"/>
        <v>8.037682295073056</v>
      </c>
      <c r="AR198" s="135">
        <f t="shared" si="120"/>
        <v>8.0376924627164374</v>
      </c>
      <c r="AS198" s="135">
        <f t="shared" si="120"/>
        <v>8.0375032073596167</v>
      </c>
      <c r="AT198" s="135">
        <f t="shared" si="120"/>
        <v>8.0409948713453563</v>
      </c>
      <c r="AU198" s="135">
        <f t="shared" si="102"/>
        <v>7.7483919118696036</v>
      </c>
    </row>
    <row r="199" spans="1:47" s="135" customFormat="1" ht="12.95" customHeight="1" x14ac:dyDescent="0.2">
      <c r="A199" s="126" t="s">
        <v>166</v>
      </c>
      <c r="B199" s="124" t="s">
        <v>159</v>
      </c>
      <c r="C199" s="125">
        <v>40079.714999999997</v>
      </c>
      <c r="D199" s="125"/>
      <c r="E199" s="135">
        <f t="shared" si="93"/>
        <v>-391.00150071916568</v>
      </c>
      <c r="F199" s="135">
        <f t="shared" si="117"/>
        <v>-391</v>
      </c>
      <c r="G199" s="125">
        <f t="shared" si="119"/>
        <v>-6.8629900051746517E-3</v>
      </c>
      <c r="I199" s="135">
        <f>G199</f>
        <v>-6.8629900051746517E-3</v>
      </c>
      <c r="Q199" s="186">
        <f t="shared" si="103"/>
        <v>25061.214999999997</v>
      </c>
      <c r="R199" s="186" t="s">
        <v>264</v>
      </c>
      <c r="S199" s="124">
        <f>S$16</f>
        <v>0.1</v>
      </c>
      <c r="T199" s="186"/>
      <c r="Z199" s="135">
        <f t="shared" si="94"/>
        <v>-391</v>
      </c>
      <c r="AA199" s="135">
        <f t="shared" si="95"/>
        <v>-1.7150226424668524E-3</v>
      </c>
      <c r="AB199" s="135">
        <f t="shared" si="108"/>
        <v>-1.7119608114184413E-2</v>
      </c>
      <c r="AC199" s="135">
        <f t="shared" si="109"/>
        <v>-6.8629900051746517E-3</v>
      </c>
      <c r="AD199" s="135">
        <f t="shared" si="110"/>
        <v>-5.1479673627077994E-3</v>
      </c>
      <c r="AE199" s="135">
        <f t="shared" si="111"/>
        <v>2.6501567967504695E-6</v>
      </c>
      <c r="AF199" s="135">
        <f t="shared" si="112"/>
        <v>-6.8629900051746517E-3</v>
      </c>
      <c r="AG199" s="124"/>
      <c r="AH199" s="135">
        <f t="shared" si="96"/>
        <v>1.0256618109009762E-2</v>
      </c>
      <c r="AI199" s="135">
        <f t="shared" si="97"/>
        <v>0.86529806232432105</v>
      </c>
      <c r="AJ199" s="135">
        <f t="shared" si="98"/>
        <v>0.31668833995797391</v>
      </c>
      <c r="AK199" s="135">
        <f t="shared" si="99"/>
        <v>0.261598116313003</v>
      </c>
      <c r="AL199" s="135">
        <f t="shared" si="100"/>
        <v>2.0463080709263766</v>
      </c>
      <c r="AM199" s="135">
        <f t="shared" si="101"/>
        <v>1.6397046664007102</v>
      </c>
      <c r="AN199" s="135">
        <f t="shared" si="120"/>
        <v>8.0441376010717214</v>
      </c>
      <c r="AO199" s="135">
        <f t="shared" si="120"/>
        <v>8.044137598877791</v>
      </c>
      <c r="AP199" s="135">
        <f t="shared" si="120"/>
        <v>8.0441376383261645</v>
      </c>
      <c r="AQ199" s="135">
        <f t="shared" si="120"/>
        <v>8.0441369290161795</v>
      </c>
      <c r="AR199" s="135">
        <f t="shared" si="120"/>
        <v>8.0441496825183361</v>
      </c>
      <c r="AS199" s="135">
        <f t="shared" si="120"/>
        <v>8.0439202434530728</v>
      </c>
      <c r="AT199" s="135">
        <f t="shared" si="120"/>
        <v>8.0480069558935288</v>
      </c>
      <c r="AU199" s="135">
        <f t="shared" si="102"/>
        <v>7.7551996619274277</v>
      </c>
    </row>
    <row r="200" spans="1:47" s="135" customFormat="1" ht="12.95" customHeight="1" x14ac:dyDescent="0.2">
      <c r="A200" s="123" t="s">
        <v>100</v>
      </c>
      <c r="B200" s="124"/>
      <c r="C200" s="125">
        <v>40143.739699999998</v>
      </c>
      <c r="D200" s="125"/>
      <c r="E200" s="135">
        <f t="shared" si="93"/>
        <v>-377.00132087313841</v>
      </c>
      <c r="F200" s="135">
        <f t="shared" si="117"/>
        <v>-377</v>
      </c>
      <c r="G200" s="125">
        <f t="shared" si="119"/>
        <v>-6.0405300027923658E-3</v>
      </c>
      <c r="K200" s="135">
        <f>G200</f>
        <v>-6.0405300027923658E-3</v>
      </c>
      <c r="Q200" s="186">
        <f t="shared" si="103"/>
        <v>25125.239699999998</v>
      </c>
      <c r="R200" s="186"/>
      <c r="S200" s="124">
        <f>S$18</f>
        <v>1</v>
      </c>
      <c r="T200" s="186"/>
      <c r="Z200" s="135">
        <f t="shared" si="94"/>
        <v>-377</v>
      </c>
      <c r="AA200" s="135">
        <f t="shared" si="95"/>
        <v>-1.72989235966357E-3</v>
      </c>
      <c r="AB200" s="135">
        <f t="shared" si="108"/>
        <v>-1.8653615945031371E-2</v>
      </c>
      <c r="AC200" s="135">
        <f t="shared" si="109"/>
        <v>-6.0405300027923658E-3</v>
      </c>
      <c r="AD200" s="135">
        <f t="shared" si="110"/>
        <v>-4.3106376431287959E-3</v>
      </c>
      <c r="AE200" s="135">
        <f t="shared" si="111"/>
        <v>1.8581596890358982E-5</v>
      </c>
      <c r="AF200" s="135">
        <f t="shared" si="112"/>
        <v>-6.0405300027923658E-3</v>
      </c>
      <c r="AG200" s="124"/>
      <c r="AH200" s="135">
        <f t="shared" si="96"/>
        <v>1.2613085942239007E-2</v>
      </c>
      <c r="AI200" s="135">
        <f t="shared" si="97"/>
        <v>0.8629341073886696</v>
      </c>
      <c r="AJ200" s="135">
        <f t="shared" si="98"/>
        <v>0.32526685816113343</v>
      </c>
      <c r="AK200" s="135">
        <f t="shared" si="99"/>
        <v>0.26036729355806809</v>
      </c>
      <c r="AL200" s="135">
        <f t="shared" si="100"/>
        <v>2.0553659078193336</v>
      </c>
      <c r="AM200" s="135">
        <f t="shared" si="101"/>
        <v>1.6565352778440523</v>
      </c>
      <c r="AN200" s="135">
        <f t="shared" si="120"/>
        <v>8.0541557811489533</v>
      </c>
      <c r="AO200" s="135">
        <f t="shared" si="120"/>
        <v>8.0541557776774457</v>
      </c>
      <c r="AP200" s="135">
        <f t="shared" si="120"/>
        <v>8.0541558370123312</v>
      </c>
      <c r="AQ200" s="135">
        <f t="shared" si="120"/>
        <v>8.0541548228602906</v>
      </c>
      <c r="AR200" s="135">
        <f t="shared" si="120"/>
        <v>8.0541721560529638</v>
      </c>
      <c r="AS200" s="135">
        <f t="shared" si="120"/>
        <v>8.0538757050753293</v>
      </c>
      <c r="AT200" s="135">
        <f t="shared" si="120"/>
        <v>8.0588876667491398</v>
      </c>
      <c r="AU200" s="135">
        <f t="shared" si="102"/>
        <v>7.7657894953507096</v>
      </c>
    </row>
    <row r="201" spans="1:47" s="135" customFormat="1" ht="12.95" customHeight="1" x14ac:dyDescent="0.2">
      <c r="A201" s="126" t="s">
        <v>166</v>
      </c>
      <c r="B201" s="124" t="s">
        <v>159</v>
      </c>
      <c r="C201" s="125">
        <v>40156.692999999999</v>
      </c>
      <c r="D201" s="125"/>
      <c r="E201" s="135">
        <f t="shared" si="93"/>
        <v>-374.16884325747515</v>
      </c>
      <c r="F201" s="135">
        <f t="shared" si="117"/>
        <v>-374</v>
      </c>
      <c r="G201" s="125"/>
      <c r="Q201" s="186">
        <f t="shared" si="103"/>
        <v>25138.192999999999</v>
      </c>
      <c r="R201" s="186" t="s">
        <v>264</v>
      </c>
      <c r="S201" s="124"/>
      <c r="T201" s="186"/>
      <c r="U201" s="163">
        <v>-0.77214286000526045</v>
      </c>
      <c r="Z201" s="135">
        <f t="shared" si="94"/>
        <v>-374</v>
      </c>
      <c r="AA201" s="135">
        <f t="shared" si="95"/>
        <v>-1.7338067300820114E-3</v>
      </c>
      <c r="AB201" s="135">
        <f t="shared" si="108"/>
        <v>-9999</v>
      </c>
      <c r="AC201" s="135">
        <f t="shared" si="109"/>
        <v>0</v>
      </c>
      <c r="AD201" s="135">
        <f t="shared" si="110"/>
        <v>-9999</v>
      </c>
      <c r="AE201" s="135">
        <f t="shared" si="111"/>
        <v>0</v>
      </c>
      <c r="AF201" s="135">
        <f t="shared" si="112"/>
        <v>-9999</v>
      </c>
      <c r="AG201" s="124"/>
      <c r="AH201" s="135">
        <f t="shared" si="96"/>
        <v>1.3117050326206994E-2</v>
      </c>
      <c r="AI201" s="135">
        <f t="shared" si="97"/>
        <v>0.86243067398552142</v>
      </c>
      <c r="AJ201" s="135">
        <f t="shared" si="98"/>
        <v>0.32709558976259717</v>
      </c>
      <c r="AK201" s="135">
        <f t="shared" si="99"/>
        <v>0.26010164746117254</v>
      </c>
      <c r="AL201" s="135">
        <f t="shared" si="100"/>
        <v>2.0573004449510086</v>
      </c>
      <c r="AM201" s="135">
        <f t="shared" si="101"/>
        <v>1.660162650232065</v>
      </c>
      <c r="AN201" s="135">
        <f t="shared" ref="AN201:AT210" si="121">$AU201+$AB$7*SIN(AO201)</f>
        <v>8.0562989770013402</v>
      </c>
      <c r="AO201" s="135">
        <f t="shared" si="121"/>
        <v>8.0562989731969186</v>
      </c>
      <c r="AP201" s="135">
        <f t="shared" si="121"/>
        <v>8.0562990375423986</v>
      </c>
      <c r="AQ201" s="135">
        <f t="shared" si="121"/>
        <v>8.0562979492425981</v>
      </c>
      <c r="AR201" s="135">
        <f t="shared" si="121"/>
        <v>8.0563163552977173</v>
      </c>
      <c r="AS201" s="135">
        <f t="shared" si="121"/>
        <v>8.0560048371985609</v>
      </c>
      <c r="AT201" s="135">
        <f t="shared" si="121"/>
        <v>8.0612149723567512</v>
      </c>
      <c r="AU201" s="135">
        <f t="shared" si="102"/>
        <v>7.7680587453699843</v>
      </c>
    </row>
    <row r="202" spans="1:47" s="135" customFormat="1" ht="12.95" customHeight="1" x14ac:dyDescent="0.2">
      <c r="A202" s="123" t="s">
        <v>85</v>
      </c>
      <c r="B202" s="124"/>
      <c r="C202" s="125">
        <v>40404.382100000003</v>
      </c>
      <c r="D202" s="125"/>
      <c r="E202" s="135">
        <f t="shared" si="93"/>
        <v>-320.00705966613344</v>
      </c>
      <c r="F202" s="135">
        <f t="shared" si="117"/>
        <v>-320</v>
      </c>
      <c r="G202" s="125">
        <f t="shared" ref="G202:G233" si="122">+C202-(C$7+F202*C$8)</f>
        <v>-3.2284799999615643E-2</v>
      </c>
      <c r="J202" s="135">
        <f>+G202</f>
        <v>-3.2284799999615643E-2</v>
      </c>
      <c r="Q202" s="186">
        <f t="shared" si="103"/>
        <v>25385.882100000003</v>
      </c>
      <c r="R202" s="186"/>
      <c r="S202" s="124">
        <f>S$17</f>
        <v>1</v>
      </c>
      <c r="T202" s="186"/>
      <c r="Z202" s="135">
        <f t="shared" si="94"/>
        <v>-320</v>
      </c>
      <c r="AA202" s="135">
        <f t="shared" si="95"/>
        <v>-1.8502862075007454E-3</v>
      </c>
      <c r="AB202" s="135">
        <f t="shared" si="108"/>
        <v>-5.4411194510533951E-2</v>
      </c>
      <c r="AC202" s="135">
        <f t="shared" si="109"/>
        <v>-3.2284799999615643E-2</v>
      </c>
      <c r="AD202" s="135">
        <f t="shared" si="110"/>
        <v>-3.0434513792114898E-2</v>
      </c>
      <c r="AE202" s="135">
        <f t="shared" si="111"/>
        <v>9.262596297624319E-4</v>
      </c>
      <c r="AF202" s="135">
        <f t="shared" si="112"/>
        <v>-3.2284799999615643E-2</v>
      </c>
      <c r="AG202" s="124"/>
      <c r="AH202" s="135">
        <f t="shared" si="96"/>
        <v>2.2126394510918308E-2</v>
      </c>
      <c r="AI202" s="135">
        <f t="shared" si="97"/>
        <v>0.85355558720876878</v>
      </c>
      <c r="AJ202" s="135">
        <f t="shared" si="98"/>
        <v>0.35944264488278327</v>
      </c>
      <c r="AK202" s="135">
        <f t="shared" si="99"/>
        <v>0.2552101495519436</v>
      </c>
      <c r="AL202" s="135">
        <f t="shared" si="100"/>
        <v>2.0917425418158286</v>
      </c>
      <c r="AM202" s="135">
        <f t="shared" si="101"/>
        <v>1.7267578422304282</v>
      </c>
      <c r="AN202" s="135">
        <f t="shared" si="121"/>
        <v>8.0946654999230692</v>
      </c>
      <c r="AO202" s="135">
        <f t="shared" si="121"/>
        <v>8.094665484830184</v>
      </c>
      <c r="AP202" s="135">
        <f t="shared" si="121"/>
        <v>8.0946657000201512</v>
      </c>
      <c r="AQ202" s="135">
        <f t="shared" si="121"/>
        <v>8.0946626318862887</v>
      </c>
      <c r="AR202" s="135">
        <f t="shared" si="121"/>
        <v>8.0947063730776634</v>
      </c>
      <c r="AS202" s="135">
        <f t="shared" si="121"/>
        <v>8.0940820335004613</v>
      </c>
      <c r="AT202" s="135">
        <f t="shared" si="121"/>
        <v>8.1028480786522756</v>
      </c>
      <c r="AU202" s="135">
        <f t="shared" si="102"/>
        <v>7.8089052457169288</v>
      </c>
    </row>
    <row r="203" spans="1:47" s="135" customFormat="1" ht="12.95" customHeight="1" x14ac:dyDescent="0.2">
      <c r="A203" s="123" t="s">
        <v>98</v>
      </c>
      <c r="B203" s="124"/>
      <c r="C203" s="125">
        <v>40454.684999999998</v>
      </c>
      <c r="D203" s="125"/>
      <c r="E203" s="135">
        <f t="shared" si="93"/>
        <v>-309.0074041148128</v>
      </c>
      <c r="F203" s="135">
        <f t="shared" si="117"/>
        <v>-309</v>
      </c>
      <c r="G203" s="125">
        <f t="shared" si="122"/>
        <v>-3.3860010007629171E-2</v>
      </c>
      <c r="K203" s="135">
        <f>G203</f>
        <v>-3.3860010007629171E-2</v>
      </c>
      <c r="Q203" s="186">
        <f t="shared" si="103"/>
        <v>25436.184999999998</v>
      </c>
      <c r="R203" s="186"/>
      <c r="S203" s="124">
        <f>S$18</f>
        <v>1</v>
      </c>
      <c r="T203" s="186"/>
      <c r="Z203" s="135">
        <f t="shared" si="94"/>
        <v>-309</v>
      </c>
      <c r="AA203" s="135">
        <f t="shared" si="95"/>
        <v>-1.8851533132313442E-3</v>
      </c>
      <c r="AB203" s="135">
        <f t="shared" si="108"/>
        <v>-5.780678620606744E-2</v>
      </c>
      <c r="AC203" s="135">
        <f t="shared" si="109"/>
        <v>-3.3860010007629171E-2</v>
      </c>
      <c r="AD203" s="135">
        <f t="shared" si="110"/>
        <v>-3.1974856694397827E-2</v>
      </c>
      <c r="AE203" s="135">
        <f t="shared" si="111"/>
        <v>1.0223914606272775E-3</v>
      </c>
      <c r="AF203" s="135">
        <f t="shared" si="112"/>
        <v>-3.3860010007629171E-2</v>
      </c>
      <c r="AG203" s="124"/>
      <c r="AH203" s="135">
        <f t="shared" si="96"/>
        <v>2.3946776198438272E-2</v>
      </c>
      <c r="AI203" s="135">
        <f t="shared" si="97"/>
        <v>0.85179060257809547</v>
      </c>
      <c r="AJ203" s="135">
        <f t="shared" si="98"/>
        <v>0.36590047716391133</v>
      </c>
      <c r="AK203" s="135">
        <f t="shared" si="99"/>
        <v>0.25418922280051515</v>
      </c>
      <c r="AL203" s="135">
        <f t="shared" si="100"/>
        <v>2.0986721835216922</v>
      </c>
      <c r="AM203" s="135">
        <f t="shared" si="101"/>
        <v>1.7406367859015128</v>
      </c>
      <c r="AN203" s="135">
        <f t="shared" si="121"/>
        <v>8.1024326977290428</v>
      </c>
      <c r="AO203" s="135">
        <f t="shared" si="121"/>
        <v>8.1024326786343845</v>
      </c>
      <c r="AP203" s="135">
        <f t="shared" si="121"/>
        <v>8.1024329425370745</v>
      </c>
      <c r="AQ203" s="135">
        <f t="shared" si="121"/>
        <v>8.1024292951768029</v>
      </c>
      <c r="AR203" s="135">
        <f t="shared" si="121"/>
        <v>8.1024797001617515</v>
      </c>
      <c r="AS203" s="135">
        <f t="shared" si="121"/>
        <v>8.1017822350341557</v>
      </c>
      <c r="AT203" s="135">
        <f t="shared" si="121"/>
        <v>8.1112688071733139</v>
      </c>
      <c r="AU203" s="135">
        <f t="shared" si="102"/>
        <v>7.8172258291209369</v>
      </c>
    </row>
    <row r="204" spans="1:47" s="135" customFormat="1" ht="12.95" customHeight="1" x14ac:dyDescent="0.2">
      <c r="A204" s="123" t="s">
        <v>99</v>
      </c>
      <c r="B204" s="124"/>
      <c r="C204" s="125">
        <v>40541.6011</v>
      </c>
      <c r="D204" s="125"/>
      <c r="E204" s="135">
        <f t="shared" si="93"/>
        <v>-290.00159805066437</v>
      </c>
      <c r="F204" s="135">
        <f t="shared" si="117"/>
        <v>-290</v>
      </c>
      <c r="G204" s="125">
        <f t="shared" si="122"/>
        <v>-7.3081000009551644E-3</v>
      </c>
      <c r="K204" s="135">
        <f>G204</f>
        <v>-7.3081000009551644E-3</v>
      </c>
      <c r="Q204" s="186">
        <f t="shared" si="103"/>
        <v>25523.1011</v>
      </c>
      <c r="R204" s="186"/>
      <c r="S204" s="124">
        <f>S$18</f>
        <v>1</v>
      </c>
      <c r="T204" s="186"/>
      <c r="Z204" s="135">
        <f t="shared" si="94"/>
        <v>-290</v>
      </c>
      <c r="AA204" s="135">
        <f t="shared" si="95"/>
        <v>-1.9546873140730871E-3</v>
      </c>
      <c r="AB204" s="135">
        <f t="shared" si="108"/>
        <v>-3.4386901004989846E-2</v>
      </c>
      <c r="AC204" s="135">
        <f t="shared" si="109"/>
        <v>-7.3081000009551644E-3</v>
      </c>
      <c r="AD204" s="135">
        <f t="shared" si="110"/>
        <v>-5.3534126868820774E-3</v>
      </c>
      <c r="AE204" s="135">
        <f t="shared" si="111"/>
        <v>2.8659027396069982E-5</v>
      </c>
      <c r="AF204" s="135">
        <f t="shared" si="112"/>
        <v>-7.3081000009551644E-3</v>
      </c>
      <c r="AG204" s="124"/>
      <c r="AH204" s="135">
        <f t="shared" si="96"/>
        <v>2.7078801004034682E-2</v>
      </c>
      <c r="AI204" s="135">
        <f t="shared" si="97"/>
        <v>0.84877573035194109</v>
      </c>
      <c r="AJ204" s="135">
        <f t="shared" si="98"/>
        <v>0.37695124024695059</v>
      </c>
      <c r="AK204" s="135">
        <f t="shared" si="99"/>
        <v>0.25240722402796861</v>
      </c>
      <c r="AL204" s="135">
        <f t="shared" si="100"/>
        <v>2.1105745040099748</v>
      </c>
      <c r="AM204" s="135">
        <f t="shared" si="101"/>
        <v>1.7648701843933179</v>
      </c>
      <c r="AN204" s="135">
        <f t="shared" si="121"/>
        <v>8.1158111263586896</v>
      </c>
      <c r="AO204" s="135">
        <f t="shared" si="121"/>
        <v>8.1158110984298535</v>
      </c>
      <c r="AP204" s="135">
        <f t="shared" si="121"/>
        <v>8.115811465123457</v>
      </c>
      <c r="AQ204" s="135">
        <f t="shared" si="121"/>
        <v>8.1158066505543811</v>
      </c>
      <c r="AR204" s="135">
        <f t="shared" si="121"/>
        <v>8.1158698574116777</v>
      </c>
      <c r="AS204" s="135">
        <f t="shared" si="121"/>
        <v>8.1150388717464672</v>
      </c>
      <c r="AT204" s="135">
        <f t="shared" si="121"/>
        <v>8.1257657501462806</v>
      </c>
      <c r="AU204" s="135">
        <f t="shared" si="102"/>
        <v>7.8315977459096766</v>
      </c>
    </row>
    <row r="205" spans="1:47" s="135" customFormat="1" ht="12.95" customHeight="1" x14ac:dyDescent="0.2">
      <c r="A205" s="123" t="s">
        <v>101</v>
      </c>
      <c r="B205" s="124"/>
      <c r="C205" s="125">
        <v>40555.322800000002</v>
      </c>
      <c r="D205" s="125"/>
      <c r="E205" s="135">
        <f t="shared" si="93"/>
        <v>-287.00109562280051</v>
      </c>
      <c r="F205" s="135">
        <f t="shared" si="117"/>
        <v>-287</v>
      </c>
      <c r="G205" s="125">
        <f t="shared" si="122"/>
        <v>-5.0104300025850534E-3</v>
      </c>
      <c r="J205" s="135">
        <f>G205</f>
        <v>-5.0104300025850534E-3</v>
      </c>
      <c r="Q205" s="186">
        <f t="shared" si="103"/>
        <v>25536.822800000002</v>
      </c>
      <c r="R205" s="186"/>
      <c r="S205" s="124">
        <f>S$17</f>
        <v>1</v>
      </c>
      <c r="T205" s="186"/>
      <c r="Z205" s="135">
        <f t="shared" si="94"/>
        <v>-287</v>
      </c>
      <c r="AA205" s="135">
        <f t="shared" si="95"/>
        <v>-1.9667631018805073E-3</v>
      </c>
      <c r="AB205" s="135">
        <f t="shared" si="108"/>
        <v>-3.2582321554555801E-2</v>
      </c>
      <c r="AC205" s="135">
        <f t="shared" si="109"/>
        <v>-5.0104300025850534E-3</v>
      </c>
      <c r="AD205" s="135">
        <f t="shared" si="110"/>
        <v>-3.0436669007045461E-3</v>
      </c>
      <c r="AE205" s="135">
        <f t="shared" si="111"/>
        <v>9.2639082024444181E-6</v>
      </c>
      <c r="AF205" s="135">
        <f t="shared" si="112"/>
        <v>-5.0104300025850534E-3</v>
      </c>
      <c r="AG205" s="124"/>
      <c r="AH205" s="135">
        <f t="shared" si="96"/>
        <v>2.7571891551970752E-2</v>
      </c>
      <c r="AI205" s="135">
        <f t="shared" si="97"/>
        <v>0.84830358308759335</v>
      </c>
      <c r="AJ205" s="135">
        <f t="shared" si="98"/>
        <v>0.37868414274773643</v>
      </c>
      <c r="AK205" s="135">
        <f t="shared" si="99"/>
        <v>0.25212374653735276</v>
      </c>
      <c r="AL205" s="135">
        <f t="shared" si="100"/>
        <v>2.1124461319339907</v>
      </c>
      <c r="AM205" s="135">
        <f t="shared" si="101"/>
        <v>1.7687272119396638</v>
      </c>
      <c r="AN205" s="135">
        <f t="shared" si="121"/>
        <v>8.1179191869783249</v>
      </c>
      <c r="AO205" s="135">
        <f t="shared" si="121"/>
        <v>8.117919157401511</v>
      </c>
      <c r="AP205" s="135">
        <f t="shared" si="121"/>
        <v>8.1179195427022446</v>
      </c>
      <c r="AQ205" s="135">
        <f t="shared" si="121"/>
        <v>8.117914523299893</v>
      </c>
      <c r="AR205" s="135">
        <f t="shared" si="121"/>
        <v>8.11797990492067</v>
      </c>
      <c r="AS205" s="135">
        <f t="shared" si="121"/>
        <v>8.1171270157952122</v>
      </c>
      <c r="AT205" s="135">
        <f t="shared" si="121"/>
        <v>8.1280491873980694</v>
      </c>
      <c r="AU205" s="135">
        <f t="shared" si="102"/>
        <v>7.8338669959289522</v>
      </c>
    </row>
    <row r="206" spans="1:47" s="135" customFormat="1" ht="12.95" customHeight="1" x14ac:dyDescent="0.2">
      <c r="A206" s="123" t="s">
        <v>104</v>
      </c>
      <c r="B206" s="124"/>
      <c r="C206" s="125">
        <v>41163.533000000003</v>
      </c>
      <c r="D206" s="125"/>
      <c r="E206" s="135">
        <f t="shared" si="93"/>
        <v>-154.00473352835903</v>
      </c>
      <c r="F206" s="135">
        <f t="shared" si="117"/>
        <v>-154</v>
      </c>
      <c r="G206" s="125">
        <f t="shared" si="122"/>
        <v>-2.1647059998940676E-2</v>
      </c>
      <c r="I206" s="135">
        <f>G206</f>
        <v>-2.1647059998940676E-2</v>
      </c>
      <c r="Q206" s="186">
        <f t="shared" si="103"/>
        <v>26145.033000000003</v>
      </c>
      <c r="R206" s="186"/>
      <c r="S206" s="124">
        <f>S$16</f>
        <v>0.1</v>
      </c>
      <c r="T206" s="186"/>
      <c r="Z206" s="135">
        <f t="shared" si="94"/>
        <v>-154</v>
      </c>
      <c r="AA206" s="135">
        <f t="shared" si="95"/>
        <v>-2.8255087661560943E-3</v>
      </c>
      <c r="AB206" s="135">
        <f t="shared" si="108"/>
        <v>-7.066192449460959E-2</v>
      </c>
      <c r="AC206" s="135">
        <f t="shared" si="109"/>
        <v>-2.1647059998940676E-2</v>
      </c>
      <c r="AD206" s="135">
        <f t="shared" si="110"/>
        <v>-1.8821551232784582E-2</v>
      </c>
      <c r="AE206" s="135">
        <f t="shared" si="111"/>
        <v>3.5425079080833489E-5</v>
      </c>
      <c r="AF206" s="135">
        <f t="shared" si="112"/>
        <v>-2.1647059998940676E-2</v>
      </c>
      <c r="AG206" s="124"/>
      <c r="AH206" s="135">
        <f t="shared" si="96"/>
        <v>4.9014864495668921E-2</v>
      </c>
      <c r="AI206" s="135">
        <f t="shared" si="97"/>
        <v>0.82840903890503825</v>
      </c>
      <c r="AJ206" s="135">
        <f t="shared" si="98"/>
        <v>0.45229914656843428</v>
      </c>
      <c r="AK206" s="135">
        <f t="shared" si="99"/>
        <v>0.2390287190749289</v>
      </c>
      <c r="AL206" s="135">
        <f t="shared" si="100"/>
        <v>2.1934135536327788</v>
      </c>
      <c r="AM206" s="135">
        <f t="shared" si="101"/>
        <v>1.9488565108919984</v>
      </c>
      <c r="AN206" s="135">
        <f t="shared" si="121"/>
        <v>8.210236579343583</v>
      </c>
      <c r="AO206" s="135">
        <f t="shared" si="121"/>
        <v>8.2102363547797985</v>
      </c>
      <c r="AP206" s="135">
        <f t="shared" si="121"/>
        <v>8.2102385430419194</v>
      </c>
      <c r="AQ206" s="135">
        <f t="shared" si="121"/>
        <v>8.2102172189703122</v>
      </c>
      <c r="AR206" s="135">
        <f t="shared" si="121"/>
        <v>8.210424964723412</v>
      </c>
      <c r="AS206" s="135">
        <f t="shared" si="121"/>
        <v>8.208396076455287</v>
      </c>
      <c r="AT206" s="135">
        <f t="shared" si="121"/>
        <v>8.2277595280826556</v>
      </c>
      <c r="AU206" s="135">
        <f t="shared" si="102"/>
        <v>7.934470413450132</v>
      </c>
    </row>
    <row r="207" spans="1:47" s="135" customFormat="1" ht="12.95" customHeight="1" x14ac:dyDescent="0.2">
      <c r="A207" s="123" t="s">
        <v>102</v>
      </c>
      <c r="B207" s="124"/>
      <c r="C207" s="125">
        <v>41163.533000000003</v>
      </c>
      <c r="D207" s="125"/>
      <c r="E207" s="135">
        <f t="shared" si="93"/>
        <v>-154.00473352835903</v>
      </c>
      <c r="F207" s="135">
        <f t="shared" si="117"/>
        <v>-154</v>
      </c>
      <c r="G207" s="125">
        <f t="shared" si="122"/>
        <v>-2.1647059998940676E-2</v>
      </c>
      <c r="J207" s="135">
        <f>G207</f>
        <v>-2.1647059998940676E-2</v>
      </c>
      <c r="Q207" s="186">
        <f t="shared" si="103"/>
        <v>26145.033000000003</v>
      </c>
      <c r="R207" s="186"/>
      <c r="S207" s="124">
        <f>S$17</f>
        <v>1</v>
      </c>
      <c r="T207" s="186"/>
      <c r="Z207" s="135">
        <f t="shared" si="94"/>
        <v>-154</v>
      </c>
      <c r="AA207" s="135">
        <f t="shared" si="95"/>
        <v>-2.8255087661560943E-3</v>
      </c>
      <c r="AB207" s="135">
        <f t="shared" si="108"/>
        <v>-7.066192449460959E-2</v>
      </c>
      <c r="AC207" s="135">
        <f t="shared" si="109"/>
        <v>-2.1647059998940676E-2</v>
      </c>
      <c r="AD207" s="135">
        <f t="shared" si="110"/>
        <v>-1.8821551232784582E-2</v>
      </c>
      <c r="AE207" s="135">
        <f t="shared" si="111"/>
        <v>3.5425079080833485E-4</v>
      </c>
      <c r="AF207" s="135">
        <f t="shared" si="112"/>
        <v>-2.1647059998940676E-2</v>
      </c>
      <c r="AG207" s="124"/>
      <c r="AH207" s="135">
        <f t="shared" si="96"/>
        <v>4.9014864495668921E-2</v>
      </c>
      <c r="AI207" s="135">
        <f t="shared" si="97"/>
        <v>0.82840903890503825</v>
      </c>
      <c r="AJ207" s="135">
        <f t="shared" si="98"/>
        <v>0.45229914656843428</v>
      </c>
      <c r="AK207" s="135">
        <f t="shared" si="99"/>
        <v>0.2390287190749289</v>
      </c>
      <c r="AL207" s="135">
        <f t="shared" si="100"/>
        <v>2.1934135536327788</v>
      </c>
      <c r="AM207" s="135">
        <f t="shared" si="101"/>
        <v>1.9488565108919984</v>
      </c>
      <c r="AN207" s="135">
        <f t="shared" si="121"/>
        <v>8.210236579343583</v>
      </c>
      <c r="AO207" s="135">
        <f t="shared" si="121"/>
        <v>8.2102363547797985</v>
      </c>
      <c r="AP207" s="135">
        <f t="shared" si="121"/>
        <v>8.2102385430419194</v>
      </c>
      <c r="AQ207" s="135">
        <f t="shared" si="121"/>
        <v>8.2102172189703122</v>
      </c>
      <c r="AR207" s="135">
        <f t="shared" si="121"/>
        <v>8.210424964723412</v>
      </c>
      <c r="AS207" s="135">
        <f t="shared" si="121"/>
        <v>8.208396076455287</v>
      </c>
      <c r="AT207" s="135">
        <f t="shared" si="121"/>
        <v>8.2277595280826556</v>
      </c>
      <c r="AU207" s="135">
        <f t="shared" si="102"/>
        <v>7.934470413450132</v>
      </c>
    </row>
    <row r="208" spans="1:47" s="135" customFormat="1" ht="12.95" customHeight="1" x14ac:dyDescent="0.2">
      <c r="A208" s="182" t="s">
        <v>822</v>
      </c>
      <c r="B208" s="183" t="s">
        <v>159</v>
      </c>
      <c r="C208" s="182">
        <v>41460.810700000002</v>
      </c>
      <c r="D208" s="182" t="s">
        <v>264</v>
      </c>
      <c r="E208" s="135">
        <f t="shared" si="93"/>
        <v>-88.999489236496643</v>
      </c>
      <c r="F208" s="135">
        <f t="shared" si="117"/>
        <v>-89</v>
      </c>
      <c r="G208" s="125">
        <f t="shared" si="122"/>
        <v>2.3357899990514852E-3</v>
      </c>
      <c r="J208" s="135">
        <f>G208</f>
        <v>2.3357899990514852E-3</v>
      </c>
      <c r="Q208" s="186">
        <f t="shared" si="103"/>
        <v>26442.310700000002</v>
      </c>
      <c r="R208" s="186"/>
      <c r="S208" s="124">
        <f>S$17</f>
        <v>1</v>
      </c>
      <c r="T208" s="186"/>
      <c r="Z208" s="135">
        <f t="shared" si="94"/>
        <v>-89</v>
      </c>
      <c r="AA208" s="135">
        <f t="shared" si="95"/>
        <v>-3.4946896208922079E-3</v>
      </c>
      <c r="AB208" s="135">
        <f t="shared" si="108"/>
        <v>-5.6842354654372956E-2</v>
      </c>
      <c r="AC208" s="135">
        <f t="shared" si="109"/>
        <v>2.3357899990514852E-3</v>
      </c>
      <c r="AD208" s="135">
        <f t="shared" si="110"/>
        <v>5.8304796199436931E-3</v>
      </c>
      <c r="AE208" s="135">
        <f t="shared" si="111"/>
        <v>3.3994492598578756E-5</v>
      </c>
      <c r="AF208" s="135">
        <f t="shared" si="112"/>
        <v>2.3357899990514852E-3</v>
      </c>
      <c r="AG208" s="124"/>
      <c r="AH208" s="135">
        <f t="shared" si="96"/>
        <v>5.9178144653424442E-2</v>
      </c>
      <c r="AI208" s="135">
        <f t="shared" si="97"/>
        <v>0.81939896323056005</v>
      </c>
      <c r="AJ208" s="135">
        <f t="shared" si="98"/>
        <v>0.48605494242601177</v>
      </c>
      <c r="AK208" s="135">
        <f t="shared" si="99"/>
        <v>0.23229604385330663</v>
      </c>
      <c r="AL208" s="135">
        <f t="shared" si="100"/>
        <v>2.2316418797281017</v>
      </c>
      <c r="AM208" s="135">
        <f t="shared" si="101"/>
        <v>2.0441275850297638</v>
      </c>
      <c r="AN208" s="135">
        <f t="shared" si="121"/>
        <v>8.2545831452034939</v>
      </c>
      <c r="AO208" s="135">
        <f t="shared" si="121"/>
        <v>8.2545826732825205</v>
      </c>
      <c r="AP208" s="135">
        <f t="shared" si="121"/>
        <v>8.2545867860073283</v>
      </c>
      <c r="AQ208" s="135">
        <f t="shared" si="121"/>
        <v>8.2545509428471373</v>
      </c>
      <c r="AR208" s="135">
        <f t="shared" si="121"/>
        <v>8.2548632207250865</v>
      </c>
      <c r="AS208" s="135">
        <f t="shared" si="121"/>
        <v>8.2521347656200952</v>
      </c>
      <c r="AT208" s="135">
        <f t="shared" si="121"/>
        <v>8.2754094781040912</v>
      </c>
      <c r="AU208" s="135">
        <f t="shared" si="102"/>
        <v>7.9836374972010837</v>
      </c>
    </row>
    <row r="209" spans="1:47" s="135" customFormat="1" ht="12.95" customHeight="1" x14ac:dyDescent="0.2">
      <c r="A209" s="123" t="s">
        <v>85</v>
      </c>
      <c r="B209" s="124"/>
      <c r="C209" s="125">
        <v>41501.9709</v>
      </c>
      <c r="D209" s="125"/>
      <c r="E209" s="135">
        <f t="shared" si="93"/>
        <v>-79.999053428153715</v>
      </c>
      <c r="F209" s="135">
        <f t="shared" si="117"/>
        <v>-80</v>
      </c>
      <c r="G209" s="125">
        <f t="shared" si="122"/>
        <v>4.3287999942549504E-3</v>
      </c>
      <c r="J209" s="135">
        <f>+G209</f>
        <v>4.3287999942549504E-3</v>
      </c>
      <c r="Q209" s="186">
        <f t="shared" si="103"/>
        <v>26483.4709</v>
      </c>
      <c r="R209" s="186"/>
      <c r="S209" s="124">
        <f>S$17</f>
        <v>1</v>
      </c>
      <c r="T209" s="186"/>
      <c r="Z209" s="135">
        <f t="shared" si="94"/>
        <v>-80</v>
      </c>
      <c r="AA209" s="135">
        <f t="shared" si="95"/>
        <v>-3.6012117739936261E-3</v>
      </c>
      <c r="AB209" s="135">
        <f t="shared" si="108"/>
        <v>-5.6239241051120631E-2</v>
      </c>
      <c r="AC209" s="135">
        <f t="shared" si="109"/>
        <v>4.3287999942549504E-3</v>
      </c>
      <c r="AD209" s="135">
        <f t="shared" si="110"/>
        <v>7.9300117682485766E-3</v>
      </c>
      <c r="AE209" s="135">
        <f t="shared" si="111"/>
        <v>6.2885086644560916E-5</v>
      </c>
      <c r="AF209" s="135">
        <f t="shared" si="112"/>
        <v>4.3287999942549504E-3</v>
      </c>
      <c r="AG209" s="124"/>
      <c r="AH209" s="135">
        <f t="shared" si="96"/>
        <v>6.0568041045375581E-2</v>
      </c>
      <c r="AI209" s="135">
        <f t="shared" si="97"/>
        <v>0.81818696840096949</v>
      </c>
      <c r="AJ209" s="135">
        <f t="shared" si="98"/>
        <v>0.4906172692668585</v>
      </c>
      <c r="AK209" s="135">
        <f t="shared" si="99"/>
        <v>0.23134867194964379</v>
      </c>
      <c r="AL209" s="135">
        <f t="shared" si="100"/>
        <v>2.2368699866282693</v>
      </c>
      <c r="AM209" s="135">
        <f t="shared" si="101"/>
        <v>2.057737102839468</v>
      </c>
      <c r="AN209" s="135">
        <f t="shared" si="121"/>
        <v>8.2606856249080174</v>
      </c>
      <c r="AO209" s="135">
        <f t="shared" si="121"/>
        <v>8.260685106549932</v>
      </c>
      <c r="AP209" s="135">
        <f t="shared" si="121"/>
        <v>8.2606895598794594</v>
      </c>
      <c r="AQ209" s="135">
        <f t="shared" si="121"/>
        <v>8.2606512988340128</v>
      </c>
      <c r="AR209" s="135">
        <f t="shared" si="121"/>
        <v>8.2609799101217476</v>
      </c>
      <c r="AS209" s="135">
        <f t="shared" si="121"/>
        <v>8.2581493567612831</v>
      </c>
      <c r="AT209" s="135">
        <f t="shared" si="121"/>
        <v>8.2819514793137561</v>
      </c>
      <c r="AU209" s="135">
        <f t="shared" si="102"/>
        <v>7.9904452472589078</v>
      </c>
    </row>
    <row r="210" spans="1:47" s="135" customFormat="1" ht="12.95" customHeight="1" x14ac:dyDescent="0.2">
      <c r="A210" s="123" t="s">
        <v>107</v>
      </c>
      <c r="B210" s="124"/>
      <c r="C210" s="125">
        <v>41506.542999999998</v>
      </c>
      <c r="D210" s="125"/>
      <c r="E210" s="135">
        <f t="shared" si="93"/>
        <v>-78.99927955535172</v>
      </c>
      <c r="F210" s="135">
        <f t="shared" si="117"/>
        <v>-79</v>
      </c>
      <c r="G210" s="125">
        <f t="shared" si="122"/>
        <v>3.2946899955277331E-3</v>
      </c>
      <c r="I210" s="135">
        <f>G210</f>
        <v>3.2946899955277331E-3</v>
      </c>
      <c r="M210" s="135">
        <f>G210</f>
        <v>3.2946899955277331E-3</v>
      </c>
      <c r="Q210" s="186">
        <f t="shared" si="103"/>
        <v>26488.042999999998</v>
      </c>
      <c r="R210" s="186"/>
      <c r="S210" s="124">
        <f>S$16</f>
        <v>0.1</v>
      </c>
      <c r="T210" s="186"/>
      <c r="Z210" s="135">
        <f t="shared" si="94"/>
        <v>-79</v>
      </c>
      <c r="AA210" s="135">
        <f t="shared" si="95"/>
        <v>-3.6132605762528303E-3</v>
      </c>
      <c r="AB210" s="135">
        <f t="shared" si="108"/>
        <v>-5.7427519012773723E-2</v>
      </c>
      <c r="AC210" s="135">
        <f t="shared" si="109"/>
        <v>3.2946899955277331E-3</v>
      </c>
      <c r="AD210" s="135">
        <f t="shared" si="110"/>
        <v>6.9079505717805634E-3</v>
      </c>
      <c r="AE210" s="135">
        <f t="shared" si="111"/>
        <v>4.7719781102163413E-6</v>
      </c>
      <c r="AF210" s="135">
        <f t="shared" si="112"/>
        <v>3.2946899955277331E-3</v>
      </c>
      <c r="AG210" s="124"/>
      <c r="AH210" s="135">
        <f t="shared" si="96"/>
        <v>6.0722209008301456E-2</v>
      </c>
      <c r="AI210" s="135">
        <f t="shared" si="97"/>
        <v>0.81805282900447007</v>
      </c>
      <c r="AJ210" s="135">
        <f t="shared" si="98"/>
        <v>0.49112253819216828</v>
      </c>
      <c r="AK210" s="135">
        <f t="shared" si="99"/>
        <v>0.23124319111882488</v>
      </c>
      <c r="AL210" s="135">
        <f t="shared" si="100"/>
        <v>2.2374499336764075</v>
      </c>
      <c r="AM210" s="135">
        <f t="shared" si="101"/>
        <v>2.0592558122726605</v>
      </c>
      <c r="AN210" s="135">
        <f t="shared" si="121"/>
        <v>8.2613631214446794</v>
      </c>
      <c r="AO210" s="135">
        <f t="shared" si="121"/>
        <v>8.2613625977162393</v>
      </c>
      <c r="AP210" s="135">
        <f t="shared" si="121"/>
        <v>8.2613670901182932</v>
      </c>
      <c r="AQ210" s="135">
        <f t="shared" si="121"/>
        <v>8.2613285539785988</v>
      </c>
      <c r="AR210" s="135">
        <f t="shared" si="121"/>
        <v>8.2616590079127512</v>
      </c>
      <c r="AS210" s="135">
        <f t="shared" si="121"/>
        <v>8.2588170388418227</v>
      </c>
      <c r="AT210" s="135">
        <f t="shared" si="121"/>
        <v>8.2826775341589229</v>
      </c>
      <c r="AU210" s="135">
        <f t="shared" si="102"/>
        <v>7.9912016639320003</v>
      </c>
    </row>
    <row r="211" spans="1:47" s="135" customFormat="1" ht="12.95" customHeight="1" x14ac:dyDescent="0.2">
      <c r="A211" s="123" t="s">
        <v>108</v>
      </c>
      <c r="B211" s="124"/>
      <c r="C211" s="125">
        <v>41561.42</v>
      </c>
      <c r="D211" s="125"/>
      <c r="E211" s="135">
        <f t="shared" si="93"/>
        <v>-66.999412794391944</v>
      </c>
      <c r="F211" s="135">
        <f t="shared" si="117"/>
        <v>-67</v>
      </c>
      <c r="G211" s="125">
        <f t="shared" si="122"/>
        <v>2.6853699964703992E-3</v>
      </c>
      <c r="I211" s="135">
        <f>G211</f>
        <v>2.6853699964703992E-3</v>
      </c>
      <c r="M211" s="135">
        <f>G211</f>
        <v>2.6853699964703992E-3</v>
      </c>
      <c r="Q211" s="186">
        <f t="shared" si="103"/>
        <v>26542.92</v>
      </c>
      <c r="R211" s="186"/>
      <c r="S211" s="124">
        <f>S$16</f>
        <v>0.1</v>
      </c>
      <c r="T211" s="186"/>
      <c r="Z211" s="135">
        <f t="shared" si="94"/>
        <v>-67</v>
      </c>
      <c r="AA211" s="135">
        <f t="shared" si="95"/>
        <v>-3.7611904012683911E-3</v>
      </c>
      <c r="AB211" s="135">
        <f t="shared" si="108"/>
        <v>-5.9882699761166308E-2</v>
      </c>
      <c r="AC211" s="135">
        <f t="shared" si="109"/>
        <v>2.6853699964703992E-3</v>
      </c>
      <c r="AD211" s="135">
        <f t="shared" si="110"/>
        <v>6.4465603977387903E-3</v>
      </c>
      <c r="AE211" s="135">
        <f t="shared" si="111"/>
        <v>4.1558140961694112E-6</v>
      </c>
      <c r="AF211" s="135">
        <f t="shared" si="112"/>
        <v>2.6853699964703992E-3</v>
      </c>
      <c r="AG211" s="124"/>
      <c r="AH211" s="135">
        <f t="shared" si="96"/>
        <v>6.2568069757636707E-2</v>
      </c>
      <c r="AI211" s="135">
        <f t="shared" si="97"/>
        <v>0.81645134023858046</v>
      </c>
      <c r="AJ211" s="135">
        <f t="shared" si="98"/>
        <v>0.49716001288578554</v>
      </c>
      <c r="AK211" s="135">
        <f t="shared" si="99"/>
        <v>0.22997407673883721</v>
      </c>
      <c r="AL211" s="135">
        <f t="shared" si="100"/>
        <v>2.2443945233143023</v>
      </c>
      <c r="AM211" s="135">
        <f t="shared" si="101"/>
        <v>2.0775836168195378</v>
      </c>
      <c r="AN211" s="135">
        <f t="shared" ref="AN211:AT220" si="123">$AU211+$AB$7*SIN(AO211)</f>
        <v>8.2694844441847302</v>
      </c>
      <c r="AO211" s="135">
        <f t="shared" si="123"/>
        <v>8.2694838525919678</v>
      </c>
      <c r="AP211" s="135">
        <f t="shared" si="123"/>
        <v>8.2694888335372863</v>
      </c>
      <c r="AQ211" s="135">
        <f t="shared" si="123"/>
        <v>8.2694468944585342</v>
      </c>
      <c r="AR211" s="135">
        <f t="shared" si="123"/>
        <v>8.269799893013241</v>
      </c>
      <c r="AS211" s="135">
        <f t="shared" si="123"/>
        <v>8.2668198540965498</v>
      </c>
      <c r="AT211" s="135">
        <f t="shared" si="123"/>
        <v>8.2913771890998227</v>
      </c>
      <c r="AU211" s="135">
        <f t="shared" si="102"/>
        <v>8.0002786640090982</v>
      </c>
    </row>
    <row r="212" spans="1:47" s="135" customFormat="1" ht="12.95" customHeight="1" x14ac:dyDescent="0.2">
      <c r="A212" s="123" t="s">
        <v>109</v>
      </c>
      <c r="B212" s="124"/>
      <c r="C212" s="125">
        <v>41849.529000000002</v>
      </c>
      <c r="D212" s="125"/>
      <c r="E212" s="135">
        <f t="shared" si="93"/>
        <v>-3.9990736243683358</v>
      </c>
      <c r="F212" s="135">
        <f t="shared" si="117"/>
        <v>-4</v>
      </c>
      <c r="G212" s="125">
        <f t="shared" si="122"/>
        <v>4.2364399996586144E-3</v>
      </c>
      <c r="I212" s="135">
        <f>G212</f>
        <v>4.2364399996586144E-3</v>
      </c>
      <c r="Q212" s="186">
        <f t="shared" si="103"/>
        <v>26831.029000000002</v>
      </c>
      <c r="R212" s="186"/>
      <c r="S212" s="124">
        <f>S$16</f>
        <v>0.1</v>
      </c>
      <c r="T212" s="186"/>
      <c r="Z212" s="135">
        <f t="shared" si="94"/>
        <v>-4</v>
      </c>
      <c r="AA212" s="135">
        <f t="shared" si="95"/>
        <v>-4.6412708955675813E-3</v>
      </c>
      <c r="AB212" s="135">
        <f t="shared" si="108"/>
        <v>-6.7894397713718191E-2</v>
      </c>
      <c r="AC212" s="135">
        <f t="shared" si="109"/>
        <v>4.2364399996586144E-3</v>
      </c>
      <c r="AD212" s="135">
        <f t="shared" si="110"/>
        <v>8.8777108952261957E-3</v>
      </c>
      <c r="AE212" s="135">
        <f t="shared" si="111"/>
        <v>7.8813750739217905E-6</v>
      </c>
      <c r="AF212" s="135">
        <f t="shared" si="112"/>
        <v>4.2364399996586144E-3</v>
      </c>
      <c r="AG212" s="124"/>
      <c r="AH212" s="135">
        <f t="shared" si="96"/>
        <v>7.2130837713376805E-2</v>
      </c>
      <c r="AI212" s="135">
        <f t="shared" si="97"/>
        <v>0.80828803800032945</v>
      </c>
      <c r="AJ212" s="135">
        <f t="shared" si="98"/>
        <v>0.52808569380424308</v>
      </c>
      <c r="AK212" s="135">
        <f t="shared" si="99"/>
        <v>0.22321449347730718</v>
      </c>
      <c r="AL212" s="135">
        <f t="shared" si="100"/>
        <v>2.2804167005375917</v>
      </c>
      <c r="AM212" s="135">
        <f t="shared" si="101"/>
        <v>2.177070443740976</v>
      </c>
      <c r="AN212" s="135">
        <f t="shared" si="123"/>
        <v>8.3118649797018254</v>
      </c>
      <c r="AO212" s="135">
        <f t="shared" si="123"/>
        <v>8.3118639136843164</v>
      </c>
      <c r="AP212" s="135">
        <f t="shared" si="123"/>
        <v>8.311872109374951</v>
      </c>
      <c r="AQ212" s="135">
        <f t="shared" si="123"/>
        <v>8.311809096262694</v>
      </c>
      <c r="AR212" s="135">
        <f t="shared" si="123"/>
        <v>8.3122933697883372</v>
      </c>
      <c r="AS212" s="135">
        <f t="shared" si="123"/>
        <v>8.3085592779633739</v>
      </c>
      <c r="AT212" s="135">
        <f t="shared" si="123"/>
        <v>8.3366576957296594</v>
      </c>
      <c r="AU212" s="135">
        <f t="shared" si="102"/>
        <v>8.0479329144138685</v>
      </c>
    </row>
    <row r="213" spans="1:47" s="135" customFormat="1" ht="12.95" customHeight="1" x14ac:dyDescent="0.2">
      <c r="A213" s="123" t="s">
        <v>85</v>
      </c>
      <c r="B213" s="124"/>
      <c r="C213" s="125">
        <v>41867.815000000002</v>
      </c>
      <c r="D213" s="125"/>
      <c r="E213" s="135">
        <f t="shared" ref="E213:E276" si="124">+(C213-C$7)/C$8</f>
        <v>-5.0293736085180629E-4</v>
      </c>
      <c r="F213" s="135">
        <f t="shared" si="117"/>
        <v>0</v>
      </c>
      <c r="G213" s="125">
        <f t="shared" si="122"/>
        <v>-2.3000000001047738E-3</v>
      </c>
      <c r="J213" s="135">
        <f>+G213</f>
        <v>-2.3000000001047738E-3</v>
      </c>
      <c r="Q213" s="186">
        <f t="shared" si="103"/>
        <v>26849.315000000002</v>
      </c>
      <c r="R213" s="186"/>
      <c r="S213" s="124">
        <f>S$17</f>
        <v>1</v>
      </c>
      <c r="T213" s="186"/>
      <c r="Z213" s="135">
        <f t="shared" ref="Z213:Z276" si="125">F213</f>
        <v>0</v>
      </c>
      <c r="AA213" s="135">
        <f t="shared" ref="AA213:AA276" si="126">AB$3+AB$4*Z213+AB$5*Z213^2+AH213</f>
        <v>-4.7031401608263607E-3</v>
      </c>
      <c r="AB213" s="135">
        <f t="shared" si="108"/>
        <v>-7.5030613862299145E-2</v>
      </c>
      <c r="AC213" s="135">
        <f t="shared" si="109"/>
        <v>-2.3000000001047738E-3</v>
      </c>
      <c r="AD213" s="135">
        <f t="shared" si="110"/>
        <v>2.4031401607215869E-3</v>
      </c>
      <c r="AE213" s="135">
        <f t="shared" si="111"/>
        <v>5.7750826320729741E-6</v>
      </c>
      <c r="AF213" s="135">
        <f t="shared" si="112"/>
        <v>-2.3000000001047738E-3</v>
      </c>
      <c r="AG213" s="124"/>
      <c r="AH213" s="135">
        <f t="shared" ref="AH213:AH276" si="127">$AB$6*($AB$11/AI213*AJ213+$AB$12)</f>
        <v>7.2730613862194371E-2</v>
      </c>
      <c r="AI213" s="135">
        <f t="shared" ref="AI213:AI276" si="128">1+$AB$7*COS(AL213)</f>
        <v>0.80778340506306345</v>
      </c>
      <c r="AJ213" s="135">
        <f t="shared" ref="AJ213:AJ276" si="129">SIN(AL213+RADIANS($AB$9))</f>
        <v>0.53000602080213066</v>
      </c>
      <c r="AK213" s="135">
        <f t="shared" ref="AK213:AK276" si="130">$AB$7*SIN(AL213)</f>
        <v>0.22278008686357859</v>
      </c>
      <c r="AL213" s="135">
        <f t="shared" ref="AL213:AL276" si="131">2*ATAN(AM213)</f>
        <v>2.2826796550404453</v>
      </c>
      <c r="AM213" s="135">
        <f t="shared" ref="AM213:AM276" si="132">SQRT((1+$AB$7)/(1-$AB$7))*TAN(AN213/2)</f>
        <v>2.1835807506404801</v>
      </c>
      <c r="AN213" s="135">
        <f t="shared" si="123"/>
        <v>8.3145415645158156</v>
      </c>
      <c r="AO213" s="135">
        <f t="shared" si="123"/>
        <v>8.3145404607902424</v>
      </c>
      <c r="AP213" s="135">
        <f t="shared" si="123"/>
        <v>8.3145489005766215</v>
      </c>
      <c r="AQ213" s="135">
        <f t="shared" si="123"/>
        <v>8.3144843609634993</v>
      </c>
      <c r="AR213" s="135">
        <f t="shared" si="123"/>
        <v>8.3149776865473068</v>
      </c>
      <c r="AS213" s="135">
        <f t="shared" si="123"/>
        <v>8.3111942763334028</v>
      </c>
      <c r="AT213" s="135">
        <f t="shared" si="123"/>
        <v>8.3395104511893283</v>
      </c>
      <c r="AU213" s="135">
        <f t="shared" ref="AU213:AU276" si="133">RADIANS($AB$9)+$AB$18*(F213-AB$15)</f>
        <v>8.0509585811062347</v>
      </c>
    </row>
    <row r="214" spans="1:47" s="135" customFormat="1" ht="12.95" customHeight="1" x14ac:dyDescent="0.2">
      <c r="A214" s="123" t="s">
        <v>61</v>
      </c>
      <c r="B214" s="124"/>
      <c r="C214" s="125">
        <v>41867.817300000002</v>
      </c>
      <c r="D214" s="125" t="s">
        <v>63</v>
      </c>
      <c r="E214" s="135">
        <f t="shared" si="124"/>
        <v>0</v>
      </c>
      <c r="F214" s="135">
        <f t="shared" si="117"/>
        <v>0</v>
      </c>
      <c r="G214" s="125">
        <f t="shared" si="122"/>
        <v>0</v>
      </c>
      <c r="H214" s="135">
        <f>+G214</f>
        <v>0</v>
      </c>
      <c r="Q214" s="186">
        <f t="shared" si="103"/>
        <v>26849.317300000002</v>
      </c>
      <c r="R214" s="186"/>
      <c r="S214" s="124">
        <f>S$18</f>
        <v>1</v>
      </c>
      <c r="T214" s="186"/>
      <c r="Z214" s="135">
        <f t="shared" si="125"/>
        <v>0</v>
      </c>
      <c r="AA214" s="135">
        <f t="shared" si="126"/>
        <v>-4.7031401608263607E-3</v>
      </c>
      <c r="AB214" s="135">
        <f t="shared" si="108"/>
        <v>-7.2730613862194371E-2</v>
      </c>
      <c r="AC214" s="135">
        <f t="shared" si="109"/>
        <v>0</v>
      </c>
      <c r="AD214" s="135">
        <f t="shared" si="110"/>
        <v>4.7031401608263607E-3</v>
      </c>
      <c r="AE214" s="135">
        <f t="shared" si="111"/>
        <v>2.2119527372377806E-5</v>
      </c>
      <c r="AF214" s="135">
        <f t="shared" si="112"/>
        <v>0</v>
      </c>
      <c r="AG214" s="124"/>
      <c r="AH214" s="135">
        <f t="shared" si="127"/>
        <v>7.2730613862194371E-2</v>
      </c>
      <c r="AI214" s="135">
        <f t="shared" si="128"/>
        <v>0.80778340506306345</v>
      </c>
      <c r="AJ214" s="135">
        <f t="shared" si="129"/>
        <v>0.53000602080213066</v>
      </c>
      <c r="AK214" s="135">
        <f t="shared" si="130"/>
        <v>0.22278008686357859</v>
      </c>
      <c r="AL214" s="135">
        <f t="shared" si="131"/>
        <v>2.2826796550404453</v>
      </c>
      <c r="AM214" s="135">
        <f t="shared" si="132"/>
        <v>2.1835807506404801</v>
      </c>
      <c r="AN214" s="135">
        <f t="shared" si="123"/>
        <v>8.3145415645158156</v>
      </c>
      <c r="AO214" s="135">
        <f t="shared" si="123"/>
        <v>8.3145404607902424</v>
      </c>
      <c r="AP214" s="135">
        <f t="shared" si="123"/>
        <v>8.3145489005766215</v>
      </c>
      <c r="AQ214" s="135">
        <f t="shared" si="123"/>
        <v>8.3144843609634993</v>
      </c>
      <c r="AR214" s="135">
        <f t="shared" si="123"/>
        <v>8.3149776865473068</v>
      </c>
      <c r="AS214" s="135">
        <f t="shared" si="123"/>
        <v>8.3111942763334028</v>
      </c>
      <c r="AT214" s="135">
        <f t="shared" si="123"/>
        <v>8.3395104511893283</v>
      </c>
      <c r="AU214" s="135">
        <f t="shared" si="133"/>
        <v>8.0509585811062347</v>
      </c>
    </row>
    <row r="215" spans="1:47" s="135" customFormat="1" ht="12.95" customHeight="1" x14ac:dyDescent="0.2">
      <c r="A215" s="123" t="s">
        <v>110</v>
      </c>
      <c r="B215" s="124"/>
      <c r="C215" s="125">
        <v>41904.392999999996</v>
      </c>
      <c r="D215" s="125"/>
      <c r="E215" s="135">
        <f t="shared" si="124"/>
        <v>7.9979504471593028</v>
      </c>
      <c r="F215" s="135">
        <f t="shared" si="117"/>
        <v>8</v>
      </c>
      <c r="G215" s="125">
        <f t="shared" si="122"/>
        <v>-9.3728800056851469E-3</v>
      </c>
      <c r="I215" s="135">
        <f>G215</f>
        <v>-9.3728800056851469E-3</v>
      </c>
      <c r="Q215" s="186">
        <f t="shared" ref="Q215:Q278" si="134">+C215-15018.5</f>
        <v>26885.892999999996</v>
      </c>
      <c r="R215" s="186"/>
      <c r="S215" s="124">
        <f>S$16</f>
        <v>0.1</v>
      </c>
      <c r="T215" s="186"/>
      <c r="Z215" s="135">
        <f t="shared" si="125"/>
        <v>8</v>
      </c>
      <c r="AA215" s="135">
        <f t="shared" si="126"/>
        <v>-4.8290654635022717E-3</v>
      </c>
      <c r="AB215" s="135">
        <f t="shared" si="108"/>
        <v>-8.3300360557743799E-2</v>
      </c>
      <c r="AC215" s="135">
        <f t="shared" si="109"/>
        <v>-9.3728800056851469E-3</v>
      </c>
      <c r="AD215" s="135">
        <f t="shared" si="110"/>
        <v>-4.5438145421828752E-3</v>
      </c>
      <c r="AE215" s="135">
        <f t="shared" si="111"/>
        <v>2.0646250593752573E-6</v>
      </c>
      <c r="AF215" s="135">
        <f t="shared" si="112"/>
        <v>-9.3728800056851469E-3</v>
      </c>
      <c r="AG215" s="124"/>
      <c r="AH215" s="135">
        <f t="shared" si="127"/>
        <v>7.3927480552058653E-2</v>
      </c>
      <c r="AI215" s="135">
        <f t="shared" si="128"/>
        <v>0.80677897037971402</v>
      </c>
      <c r="AJ215" s="135">
        <f t="shared" si="129"/>
        <v>0.53383137549349813</v>
      </c>
      <c r="AK215" s="135">
        <f t="shared" si="130"/>
        <v>0.22190948646817815</v>
      </c>
      <c r="AL215" s="135">
        <f t="shared" si="131"/>
        <v>2.2871971118706722</v>
      </c>
      <c r="AM215" s="135">
        <f t="shared" si="132"/>
        <v>2.1966737508293765</v>
      </c>
      <c r="AN215" s="135">
        <f t="shared" si="123"/>
        <v>8.3198897332490223</v>
      </c>
      <c r="AO215" s="135">
        <f t="shared" si="123"/>
        <v>8.3198885510807212</v>
      </c>
      <c r="AP215" s="135">
        <f t="shared" si="123"/>
        <v>8.3198974944120998</v>
      </c>
      <c r="AQ215" s="135">
        <f t="shared" si="123"/>
        <v>8.3198298324333049</v>
      </c>
      <c r="AR215" s="135">
        <f t="shared" si="123"/>
        <v>8.3203415123388442</v>
      </c>
      <c r="AS215" s="135">
        <f t="shared" si="123"/>
        <v>8.3164590224259936</v>
      </c>
      <c r="AT215" s="135">
        <f t="shared" si="123"/>
        <v>8.345208038939969</v>
      </c>
      <c r="AU215" s="135">
        <f t="shared" si="133"/>
        <v>8.0570099144909673</v>
      </c>
    </row>
    <row r="216" spans="1:47" s="135" customFormat="1" ht="12.95" customHeight="1" x14ac:dyDescent="0.2">
      <c r="A216" s="123" t="s">
        <v>111</v>
      </c>
      <c r="B216" s="124"/>
      <c r="C216" s="125">
        <v>42535.5</v>
      </c>
      <c r="D216" s="125"/>
      <c r="E216" s="135">
        <f t="shared" si="124"/>
        <v>146.00111956917826</v>
      </c>
      <c r="F216" s="135">
        <f t="shared" si="117"/>
        <v>146</v>
      </c>
      <c r="G216" s="125">
        <f t="shared" si="122"/>
        <v>5.1199399968027137E-3</v>
      </c>
      <c r="I216" s="135">
        <f>G216</f>
        <v>5.1199399968027137E-3</v>
      </c>
      <c r="M216" s="135">
        <f>G216</f>
        <v>5.1199399968027137E-3</v>
      </c>
      <c r="Q216" s="186">
        <f t="shared" si="134"/>
        <v>27517</v>
      </c>
      <c r="R216" s="186"/>
      <c r="S216" s="124">
        <f>S$16</f>
        <v>0.1</v>
      </c>
      <c r="T216" s="186"/>
      <c r="Z216" s="135">
        <f t="shared" si="125"/>
        <v>146</v>
      </c>
      <c r="AA216" s="135">
        <f t="shared" si="126"/>
        <v>-7.476037779821379E-3</v>
      </c>
      <c r="AB216" s="135">
        <f t="shared" si="108"/>
        <v>-8.8874036986082885E-2</v>
      </c>
      <c r="AC216" s="135">
        <f t="shared" si="109"/>
        <v>5.1199399968027137E-3</v>
      </c>
      <c r="AD216" s="135">
        <f t="shared" si="110"/>
        <v>1.2595977776624093E-2</v>
      </c>
      <c r="AE216" s="135">
        <f t="shared" si="111"/>
        <v>1.5865865614920801E-5</v>
      </c>
      <c r="AF216" s="135">
        <f t="shared" si="112"/>
        <v>5.1199399968027137E-3</v>
      </c>
      <c r="AG216" s="124"/>
      <c r="AH216" s="135">
        <f t="shared" si="127"/>
        <v>9.3993976982885599E-2</v>
      </c>
      <c r="AI216" s="135">
        <f t="shared" si="128"/>
        <v>0.79043939165445531</v>
      </c>
      <c r="AJ216" s="135">
        <f t="shared" si="129"/>
        <v>0.59668167781025627</v>
      </c>
      <c r="AK216" s="135">
        <f t="shared" si="130"/>
        <v>0.2065491174077953</v>
      </c>
      <c r="AL216" s="135">
        <f t="shared" si="131"/>
        <v>2.3634316158219129</v>
      </c>
      <c r="AM216" s="135">
        <f t="shared" si="132"/>
        <v>2.4391405251820202</v>
      </c>
      <c r="AN216" s="135">
        <f t="shared" si="123"/>
        <v>8.4111372808631764</v>
      </c>
      <c r="AO216" s="135">
        <f t="shared" si="123"/>
        <v>8.4111339777665695</v>
      </c>
      <c r="AP216" s="135">
        <f t="shared" si="123"/>
        <v>8.4111552073617499</v>
      </c>
      <c r="AQ216" s="135">
        <f t="shared" si="123"/>
        <v>8.4110187483204566</v>
      </c>
      <c r="AR216" s="135">
        <f t="shared" si="123"/>
        <v>8.4118953555094365</v>
      </c>
      <c r="AS216" s="135">
        <f t="shared" si="123"/>
        <v>8.406242389488332</v>
      </c>
      <c r="AT216" s="135">
        <f t="shared" si="123"/>
        <v>8.4418428817581521</v>
      </c>
      <c r="AU216" s="135">
        <f t="shared" si="133"/>
        <v>8.1613954153776049</v>
      </c>
    </row>
    <row r="217" spans="1:47" s="135" customFormat="1" ht="12.95" customHeight="1" x14ac:dyDescent="0.2">
      <c r="A217" s="123" t="s">
        <v>85</v>
      </c>
      <c r="B217" s="124"/>
      <c r="C217" s="125">
        <v>42594.959699999999</v>
      </c>
      <c r="D217" s="125"/>
      <c r="E217" s="135">
        <f t="shared" si="124"/>
        <v>159.00307808816851</v>
      </c>
      <c r="F217" s="135">
        <f t="shared" si="117"/>
        <v>159</v>
      </c>
      <c r="G217" s="125">
        <f t="shared" si="122"/>
        <v>1.4076510000450071E-2</v>
      </c>
      <c r="J217" s="135">
        <f>+G217</f>
        <v>1.4076510000450071E-2</v>
      </c>
      <c r="Q217" s="186">
        <f t="shared" si="134"/>
        <v>27576.459699999999</v>
      </c>
      <c r="R217" s="186"/>
      <c r="S217" s="124">
        <f>S$17</f>
        <v>1</v>
      </c>
      <c r="T217" s="186"/>
      <c r="Z217" s="135">
        <f t="shared" si="125"/>
        <v>159</v>
      </c>
      <c r="AA217" s="135">
        <f t="shared" si="126"/>
        <v>-7.7731855229314223E-3</v>
      </c>
      <c r="AB217" s="135">
        <f t="shared" si="108"/>
        <v>-8.1749793682413308E-2</v>
      </c>
      <c r="AC217" s="135">
        <f t="shared" si="109"/>
        <v>1.4076510000450071E-2</v>
      </c>
      <c r="AD217" s="135">
        <f t="shared" si="110"/>
        <v>2.1849695523381493E-2</v>
      </c>
      <c r="AE217" s="135">
        <f t="shared" si="111"/>
        <v>4.7740919446447727E-4</v>
      </c>
      <c r="AF217" s="135">
        <f t="shared" si="112"/>
        <v>1.4076510000450071E-2</v>
      </c>
      <c r="AG217" s="124"/>
      <c r="AH217" s="135">
        <f t="shared" si="127"/>
        <v>9.5826303682863379E-2</v>
      </c>
      <c r="AI217" s="135">
        <f t="shared" si="128"/>
        <v>0.78899358536897723</v>
      </c>
      <c r="AJ217" s="135">
        <f t="shared" si="129"/>
        <v>0.60230424476218203</v>
      </c>
      <c r="AK217" s="135">
        <f t="shared" si="130"/>
        <v>0.20507188850901747</v>
      </c>
      <c r="AL217" s="135">
        <f t="shared" si="131"/>
        <v>2.3704565262073825</v>
      </c>
      <c r="AM217" s="135">
        <f t="shared" si="132"/>
        <v>2.4637610384769717</v>
      </c>
      <c r="AN217" s="135">
        <f t="shared" si="123"/>
        <v>8.4196389826852069</v>
      </c>
      <c r="AO217" s="135">
        <f t="shared" si="123"/>
        <v>8.4196353915837179</v>
      </c>
      <c r="AP217" s="135">
        <f t="shared" si="123"/>
        <v>8.4196581623110411</v>
      </c>
      <c r="AQ217" s="135">
        <f t="shared" si="123"/>
        <v>8.4195137621322509</v>
      </c>
      <c r="AR217" s="135">
        <f t="shared" si="123"/>
        <v>8.420428917909895</v>
      </c>
      <c r="AS217" s="135">
        <f t="shared" si="123"/>
        <v>8.4146064817939301</v>
      </c>
      <c r="AT217" s="135">
        <f t="shared" si="123"/>
        <v>8.4507872257809709</v>
      </c>
      <c r="AU217" s="135">
        <f t="shared" si="133"/>
        <v>8.1712288321277953</v>
      </c>
    </row>
    <row r="218" spans="1:47" s="135" customFormat="1" ht="12.95" customHeight="1" x14ac:dyDescent="0.2">
      <c r="A218" s="123" t="s">
        <v>112</v>
      </c>
      <c r="B218" s="124"/>
      <c r="C218" s="125">
        <v>42741.305</v>
      </c>
      <c r="D218" s="125"/>
      <c r="E218" s="135">
        <f t="shared" si="124"/>
        <v>191.00417328456564</v>
      </c>
      <c r="F218" s="135">
        <f t="shared" si="117"/>
        <v>191</v>
      </c>
      <c r="G218" s="125">
        <f t="shared" si="122"/>
        <v>1.908498999546282E-2</v>
      </c>
      <c r="I218" s="135">
        <f>G218</f>
        <v>1.908498999546282E-2</v>
      </c>
      <c r="M218" s="135">
        <f>G218</f>
        <v>1.908498999546282E-2</v>
      </c>
      <c r="Q218" s="186">
        <f t="shared" si="134"/>
        <v>27722.805</v>
      </c>
      <c r="R218" s="186"/>
      <c r="S218" s="124">
        <f>S$16</f>
        <v>0.1</v>
      </c>
      <c r="T218" s="186"/>
      <c r="Z218" s="135">
        <f t="shared" si="125"/>
        <v>191</v>
      </c>
      <c r="AA218" s="135">
        <f t="shared" si="126"/>
        <v>-8.5409008554657995E-3</v>
      </c>
      <c r="AB218" s="135">
        <f t="shared" si="108"/>
        <v>-8.1207899065202593E-2</v>
      </c>
      <c r="AC218" s="135">
        <f t="shared" si="109"/>
        <v>1.908498999546282E-2</v>
      </c>
      <c r="AD218" s="135">
        <f t="shared" si="110"/>
        <v>2.7625890850928619E-2</v>
      </c>
      <c r="AE218" s="135">
        <f t="shared" si="111"/>
        <v>7.6318984530742166E-5</v>
      </c>
      <c r="AF218" s="135">
        <f t="shared" si="112"/>
        <v>1.908498999546282E-2</v>
      </c>
      <c r="AG218" s="124"/>
      <c r="AH218" s="135">
        <f t="shared" si="127"/>
        <v>0.10029288906066541</v>
      </c>
      <c r="AI218" s="135">
        <f t="shared" si="128"/>
        <v>0.78550098230334664</v>
      </c>
      <c r="AJ218" s="135">
        <f t="shared" si="129"/>
        <v>0.61593195824979663</v>
      </c>
      <c r="AK218" s="135">
        <f t="shared" si="130"/>
        <v>0.20141588288728562</v>
      </c>
      <c r="AL218" s="135">
        <f t="shared" si="131"/>
        <v>2.3876403992193205</v>
      </c>
      <c r="AM218" s="135">
        <f t="shared" si="132"/>
        <v>2.5258223173280605</v>
      </c>
      <c r="AN218" s="135">
        <f t="shared" si="123"/>
        <v>8.4405006576040122</v>
      </c>
      <c r="AO218" s="135">
        <f t="shared" si="123"/>
        <v>8.4404962823028118</v>
      </c>
      <c r="AP218" s="135">
        <f t="shared" si="123"/>
        <v>8.4405231485802936</v>
      </c>
      <c r="AQ218" s="135">
        <f t="shared" si="123"/>
        <v>8.4403581606505487</v>
      </c>
      <c r="AR218" s="135">
        <f t="shared" si="123"/>
        <v>8.4413707188592326</v>
      </c>
      <c r="AS218" s="135">
        <f t="shared" si="123"/>
        <v>8.4351319372213656</v>
      </c>
      <c r="AT218" s="135">
        <f t="shared" si="123"/>
        <v>8.4726890912391539</v>
      </c>
      <c r="AU218" s="135">
        <f t="shared" si="133"/>
        <v>8.1954341656667253</v>
      </c>
    </row>
    <row r="219" spans="1:47" s="135" customFormat="1" ht="12.95" customHeight="1" x14ac:dyDescent="0.2">
      <c r="A219" s="123" t="s">
        <v>113</v>
      </c>
      <c r="B219" s="124"/>
      <c r="C219" s="125">
        <v>42942.517</v>
      </c>
      <c r="D219" s="125"/>
      <c r="E219" s="135">
        <f t="shared" si="124"/>
        <v>235.00288295721933</v>
      </c>
      <c r="F219" s="135">
        <f t="shared" si="117"/>
        <v>235</v>
      </c>
      <c r="G219" s="125">
        <f t="shared" si="122"/>
        <v>1.3184149996959604E-2</v>
      </c>
      <c r="I219" s="135">
        <f>G219</f>
        <v>1.3184149996959604E-2</v>
      </c>
      <c r="M219" s="135">
        <f>G219</f>
        <v>1.3184149996959604E-2</v>
      </c>
      <c r="Q219" s="186">
        <f t="shared" si="134"/>
        <v>27924.017</v>
      </c>
      <c r="R219" s="186"/>
      <c r="S219" s="124">
        <f>S$16</f>
        <v>0.1</v>
      </c>
      <c r="T219" s="186"/>
      <c r="Z219" s="135">
        <f t="shared" si="125"/>
        <v>235</v>
      </c>
      <c r="AA219" s="135">
        <f t="shared" si="126"/>
        <v>-9.6820103807713082E-3</v>
      </c>
      <c r="AB219" s="135">
        <f t="shared" si="108"/>
        <v>-9.31474169079443E-2</v>
      </c>
      <c r="AC219" s="135">
        <f t="shared" si="109"/>
        <v>1.3184149996959604E-2</v>
      </c>
      <c r="AD219" s="135">
        <f t="shared" si="110"/>
        <v>2.2866160377730912E-2</v>
      </c>
      <c r="AE219" s="135">
        <f t="shared" si="111"/>
        <v>5.228612904201112E-5</v>
      </c>
      <c r="AF219" s="135">
        <f t="shared" si="112"/>
        <v>1.3184149996959604E-2</v>
      </c>
      <c r="AG219" s="124"/>
      <c r="AH219" s="135">
        <f t="shared" si="127"/>
        <v>0.1063315669049039</v>
      </c>
      <c r="AI219" s="135">
        <f t="shared" si="128"/>
        <v>0.78085020226225366</v>
      </c>
      <c r="AJ219" s="135">
        <f t="shared" si="129"/>
        <v>0.63418356281539945</v>
      </c>
      <c r="AK219" s="135">
        <f t="shared" si="130"/>
        <v>0.1963454930055662</v>
      </c>
      <c r="AL219" s="135">
        <f t="shared" si="131"/>
        <v>2.4110241081529216</v>
      </c>
      <c r="AM219" s="135">
        <f t="shared" si="132"/>
        <v>2.6147354046348297</v>
      </c>
      <c r="AN219" s="135">
        <f t="shared" si="123"/>
        <v>8.4690368942010235</v>
      </c>
      <c r="AO219" s="135">
        <f t="shared" si="123"/>
        <v>8.4690312557229301</v>
      </c>
      <c r="AP219" s="135">
        <f t="shared" si="123"/>
        <v>8.4690644659884917</v>
      </c>
      <c r="AQ219" s="135">
        <f t="shared" si="123"/>
        <v>8.4688688372179453</v>
      </c>
      <c r="AR219" s="135">
        <f t="shared" si="123"/>
        <v>8.4700204312270451</v>
      </c>
      <c r="AS219" s="135">
        <f t="shared" si="123"/>
        <v>8.4632141690774603</v>
      </c>
      <c r="AT219" s="135">
        <f t="shared" si="123"/>
        <v>8.5025392218298173</v>
      </c>
      <c r="AU219" s="135">
        <f t="shared" si="133"/>
        <v>8.2287164992827559</v>
      </c>
    </row>
    <row r="220" spans="1:47" s="135" customFormat="1" ht="12.95" customHeight="1" x14ac:dyDescent="0.2">
      <c r="A220" s="123" t="s">
        <v>93</v>
      </c>
      <c r="B220" s="124"/>
      <c r="C220" s="125">
        <v>42960.779000000002</v>
      </c>
      <c r="D220" s="125"/>
      <c r="E220" s="135">
        <f t="shared" si="124"/>
        <v>238.99620560220131</v>
      </c>
      <c r="F220" s="135">
        <f t="shared" si="117"/>
        <v>239</v>
      </c>
      <c r="G220" s="125">
        <f t="shared" si="122"/>
        <v>-1.735229000041727E-2</v>
      </c>
      <c r="J220" s="135">
        <f>+G220</f>
        <v>-1.735229000041727E-2</v>
      </c>
      <c r="Q220" s="186">
        <f t="shared" si="134"/>
        <v>27942.279000000002</v>
      </c>
      <c r="R220" s="186"/>
      <c r="S220" s="124">
        <f>S$17</f>
        <v>1</v>
      </c>
      <c r="T220" s="186"/>
      <c r="Z220" s="135">
        <f t="shared" si="125"/>
        <v>239</v>
      </c>
      <c r="AA220" s="135">
        <f t="shared" si="126"/>
        <v>-9.7907198300468123E-3</v>
      </c>
      <c r="AB220" s="135">
        <f t="shared" ref="AB220:AB283" si="135">IF(S220&lt;&gt;0,G220-AH220, -9999)</f>
        <v>-0.1242268577275065</v>
      </c>
      <c r="AC220" s="135">
        <f t="shared" ref="AC220:AC283" si="136">+G220-P220</f>
        <v>-1.735229000041727E-2</v>
      </c>
      <c r="AD220" s="135">
        <f t="shared" ref="AD220:AD283" si="137">IF(S220&lt;&gt;0,G220-AA220, -9999)</f>
        <v>-7.5615701703704574E-3</v>
      </c>
      <c r="AE220" s="135">
        <f t="shared" ref="AE220:AE283" si="138">+(G220-AA220)^2*S220</f>
        <v>5.7177343441436306E-5</v>
      </c>
      <c r="AF220" s="135">
        <f t="shared" ref="AF220:AF283" si="139">IF(S220&lt;&gt;0,G220-P220, -9999)</f>
        <v>-1.735229000041727E-2</v>
      </c>
      <c r="AG220" s="124"/>
      <c r="AH220" s="135">
        <f t="shared" si="127"/>
        <v>0.10687456772708923</v>
      </c>
      <c r="AI220" s="135">
        <f t="shared" si="128"/>
        <v>0.78043598240267731</v>
      </c>
      <c r="AJ220" s="135">
        <f t="shared" si="129"/>
        <v>0.63581521605609082</v>
      </c>
      <c r="AK220" s="135">
        <f t="shared" si="130"/>
        <v>0.19588218052854262</v>
      </c>
      <c r="AL220" s="135">
        <f t="shared" si="131"/>
        <v>2.4131362472677029</v>
      </c>
      <c r="AM220" s="135">
        <f t="shared" si="132"/>
        <v>2.6230345740246763</v>
      </c>
      <c r="AN220" s="135">
        <f t="shared" si="123"/>
        <v>8.4716227585772028</v>
      </c>
      <c r="AO220" s="135">
        <f t="shared" si="123"/>
        <v>8.4716169941806765</v>
      </c>
      <c r="AP220" s="135">
        <f t="shared" si="123"/>
        <v>8.4716508223849019</v>
      </c>
      <c r="AQ220" s="135">
        <f t="shared" si="123"/>
        <v>8.4714522794692702</v>
      </c>
      <c r="AR220" s="135">
        <f t="shared" si="123"/>
        <v>8.472616766614312</v>
      </c>
      <c r="AS220" s="135">
        <f t="shared" si="123"/>
        <v>8.4657593611828919</v>
      </c>
      <c r="AT220" s="135">
        <f t="shared" si="123"/>
        <v>8.5052377711568941</v>
      </c>
      <c r="AU220" s="135">
        <f t="shared" si="133"/>
        <v>8.2317421659751222</v>
      </c>
    </row>
    <row r="221" spans="1:47" s="135" customFormat="1" ht="12.95" customHeight="1" x14ac:dyDescent="0.2">
      <c r="A221" s="188" t="s">
        <v>1246</v>
      </c>
      <c r="B221" s="199" t="s">
        <v>63</v>
      </c>
      <c r="C221" s="189">
        <v>42960.779450000002</v>
      </c>
      <c r="D221" s="190">
        <v>4.0999999999999999E-4</v>
      </c>
      <c r="E221" s="135">
        <f t="shared" si="124"/>
        <v>238.99630400298921</v>
      </c>
      <c r="F221" s="135">
        <f t="shared" si="117"/>
        <v>239</v>
      </c>
      <c r="G221" s="125">
        <f t="shared" si="122"/>
        <v>-1.690229000087129E-2</v>
      </c>
      <c r="K221" s="135">
        <f>G221</f>
        <v>-1.690229000087129E-2</v>
      </c>
      <c r="O221" s="135">
        <f ca="1">+C$11+C$12*F221</f>
        <v>2.8329253639202454E-2</v>
      </c>
      <c r="Q221" s="186">
        <f t="shared" si="134"/>
        <v>27942.279450000002</v>
      </c>
      <c r="R221" s="186"/>
      <c r="S221" s="124">
        <f>S$18</f>
        <v>1</v>
      </c>
      <c r="T221" s="186"/>
      <c r="Z221" s="135">
        <f t="shared" si="125"/>
        <v>239</v>
      </c>
      <c r="AA221" s="135">
        <f t="shared" si="126"/>
        <v>-9.7907198300468123E-3</v>
      </c>
      <c r="AB221" s="135">
        <f t="shared" si="135"/>
        <v>-0.12377685772796052</v>
      </c>
      <c r="AC221" s="135">
        <f t="shared" si="136"/>
        <v>-1.690229000087129E-2</v>
      </c>
      <c r="AD221" s="135">
        <f t="shared" si="137"/>
        <v>-7.1115701708244772E-3</v>
      </c>
      <c r="AE221" s="135">
        <f t="shared" si="138"/>
        <v>5.0574430294560482E-5</v>
      </c>
      <c r="AF221" s="135">
        <f t="shared" si="139"/>
        <v>-1.690229000087129E-2</v>
      </c>
      <c r="AG221" s="124"/>
      <c r="AH221" s="135">
        <f t="shared" si="127"/>
        <v>0.10687456772708923</v>
      </c>
      <c r="AI221" s="135">
        <f t="shared" si="128"/>
        <v>0.78043598240267731</v>
      </c>
      <c r="AJ221" s="135">
        <f t="shared" si="129"/>
        <v>0.63581521605609082</v>
      </c>
      <c r="AK221" s="135">
        <f t="shared" si="130"/>
        <v>0.19588218052854262</v>
      </c>
      <c r="AL221" s="135">
        <f t="shared" si="131"/>
        <v>2.4131362472677029</v>
      </c>
      <c r="AM221" s="135">
        <f t="shared" si="132"/>
        <v>2.6230345740246763</v>
      </c>
      <c r="AN221" s="135">
        <f t="shared" ref="AN221:AT230" si="140">$AU221+$AB$7*SIN(AO221)</f>
        <v>8.4716227585772028</v>
      </c>
      <c r="AO221" s="135">
        <f t="shared" si="140"/>
        <v>8.4716169941806765</v>
      </c>
      <c r="AP221" s="135">
        <f t="shared" si="140"/>
        <v>8.4716508223849019</v>
      </c>
      <c r="AQ221" s="135">
        <f t="shared" si="140"/>
        <v>8.4714522794692702</v>
      </c>
      <c r="AR221" s="135">
        <f t="shared" si="140"/>
        <v>8.472616766614312</v>
      </c>
      <c r="AS221" s="135">
        <f t="shared" si="140"/>
        <v>8.4657593611828919</v>
      </c>
      <c r="AT221" s="135">
        <f t="shared" si="140"/>
        <v>8.5052377711568941</v>
      </c>
      <c r="AU221" s="135">
        <f t="shared" si="133"/>
        <v>8.2317421659751222</v>
      </c>
    </row>
    <row r="222" spans="1:47" s="135" customFormat="1" ht="12.95" customHeight="1" x14ac:dyDescent="0.2">
      <c r="A222" s="123" t="s">
        <v>79</v>
      </c>
      <c r="B222" s="124"/>
      <c r="C222" s="125">
        <v>42960.800999999999</v>
      </c>
      <c r="D222" s="125"/>
      <c r="E222" s="135">
        <f t="shared" si="124"/>
        <v>239.00101630739124</v>
      </c>
      <c r="F222" s="135">
        <f t="shared" si="117"/>
        <v>239</v>
      </c>
      <c r="G222" s="125">
        <f t="shared" si="122"/>
        <v>4.6477099967887625E-3</v>
      </c>
      <c r="I222" s="135">
        <f>+G222</f>
        <v>4.6477099967887625E-3</v>
      </c>
      <c r="Q222" s="186">
        <f t="shared" si="134"/>
        <v>27942.300999999999</v>
      </c>
      <c r="R222" s="186"/>
      <c r="S222" s="124">
        <f>S$16</f>
        <v>0.1</v>
      </c>
      <c r="T222" s="186"/>
      <c r="Z222" s="135">
        <f t="shared" si="125"/>
        <v>239</v>
      </c>
      <c r="AA222" s="135">
        <f t="shared" si="126"/>
        <v>-9.7907198300468123E-3</v>
      </c>
      <c r="AB222" s="135">
        <f t="shared" si="135"/>
        <v>-0.10222685773030046</v>
      </c>
      <c r="AC222" s="135">
        <f t="shared" si="136"/>
        <v>4.6477099967887625E-3</v>
      </c>
      <c r="AD222" s="135">
        <f t="shared" si="137"/>
        <v>1.4438429826835575E-2</v>
      </c>
      <c r="AE222" s="135">
        <f t="shared" si="138"/>
        <v>2.0846825586445518E-5</v>
      </c>
      <c r="AF222" s="135">
        <f t="shared" si="139"/>
        <v>4.6477099967887625E-3</v>
      </c>
      <c r="AG222" s="124"/>
      <c r="AH222" s="135">
        <f t="shared" si="127"/>
        <v>0.10687456772708923</v>
      </c>
      <c r="AI222" s="135">
        <f t="shared" si="128"/>
        <v>0.78043598240267731</v>
      </c>
      <c r="AJ222" s="135">
        <f t="shared" si="129"/>
        <v>0.63581521605609082</v>
      </c>
      <c r="AK222" s="135">
        <f t="shared" si="130"/>
        <v>0.19588218052854262</v>
      </c>
      <c r="AL222" s="135">
        <f t="shared" si="131"/>
        <v>2.4131362472677029</v>
      </c>
      <c r="AM222" s="135">
        <f t="shared" si="132"/>
        <v>2.6230345740246763</v>
      </c>
      <c r="AN222" s="135">
        <f t="shared" si="140"/>
        <v>8.4716227585772028</v>
      </c>
      <c r="AO222" s="135">
        <f t="shared" si="140"/>
        <v>8.4716169941806765</v>
      </c>
      <c r="AP222" s="135">
        <f t="shared" si="140"/>
        <v>8.4716508223849019</v>
      </c>
      <c r="AQ222" s="135">
        <f t="shared" si="140"/>
        <v>8.4714522794692702</v>
      </c>
      <c r="AR222" s="135">
        <f t="shared" si="140"/>
        <v>8.472616766614312</v>
      </c>
      <c r="AS222" s="135">
        <f t="shared" si="140"/>
        <v>8.4657593611828919</v>
      </c>
      <c r="AT222" s="135">
        <f t="shared" si="140"/>
        <v>8.5052377711568941</v>
      </c>
      <c r="AU222" s="135">
        <f t="shared" si="133"/>
        <v>8.2317421659751222</v>
      </c>
    </row>
    <row r="223" spans="1:47" s="135" customFormat="1" ht="12.95" customHeight="1" x14ac:dyDescent="0.2">
      <c r="A223" s="123" t="s">
        <v>93</v>
      </c>
      <c r="B223" s="124"/>
      <c r="C223" s="125">
        <v>42960.811999999998</v>
      </c>
      <c r="D223" s="125"/>
      <c r="E223" s="135">
        <f t="shared" si="124"/>
        <v>239.0034216599862</v>
      </c>
      <c r="F223" s="135">
        <f t="shared" si="117"/>
        <v>239</v>
      </c>
      <c r="G223" s="125">
        <f t="shared" si="122"/>
        <v>1.5647709995391779E-2</v>
      </c>
      <c r="J223" s="135">
        <f>+G223</f>
        <v>1.5647709995391779E-2</v>
      </c>
      <c r="Q223" s="186">
        <f t="shared" si="134"/>
        <v>27942.311999999998</v>
      </c>
      <c r="R223" s="186"/>
      <c r="S223" s="124">
        <f>S$17</f>
        <v>1</v>
      </c>
      <c r="T223" s="186"/>
      <c r="Z223" s="135">
        <f t="shared" si="125"/>
        <v>239</v>
      </c>
      <c r="AA223" s="135">
        <f t="shared" si="126"/>
        <v>-9.7907198300468123E-3</v>
      </c>
      <c r="AB223" s="135">
        <f t="shared" si="135"/>
        <v>-9.1226857731697447E-2</v>
      </c>
      <c r="AC223" s="135">
        <f t="shared" si="136"/>
        <v>1.5647709995391779E-2</v>
      </c>
      <c r="AD223" s="135">
        <f t="shared" si="137"/>
        <v>2.5438429825438591E-2</v>
      </c>
      <c r="AE223" s="135">
        <f t="shared" si="138"/>
        <v>6.4711371198376366E-4</v>
      </c>
      <c r="AF223" s="135">
        <f t="shared" si="139"/>
        <v>1.5647709995391779E-2</v>
      </c>
      <c r="AG223" s="124"/>
      <c r="AH223" s="135">
        <f t="shared" si="127"/>
        <v>0.10687456772708923</v>
      </c>
      <c r="AI223" s="135">
        <f t="shared" si="128"/>
        <v>0.78043598240267731</v>
      </c>
      <c r="AJ223" s="135">
        <f t="shared" si="129"/>
        <v>0.63581521605609082</v>
      </c>
      <c r="AK223" s="135">
        <f t="shared" si="130"/>
        <v>0.19588218052854262</v>
      </c>
      <c r="AL223" s="135">
        <f t="shared" si="131"/>
        <v>2.4131362472677029</v>
      </c>
      <c r="AM223" s="135">
        <f t="shared" si="132"/>
        <v>2.6230345740246763</v>
      </c>
      <c r="AN223" s="135">
        <f t="shared" si="140"/>
        <v>8.4716227585772028</v>
      </c>
      <c r="AO223" s="135">
        <f t="shared" si="140"/>
        <v>8.4716169941806765</v>
      </c>
      <c r="AP223" s="135">
        <f t="shared" si="140"/>
        <v>8.4716508223849019</v>
      </c>
      <c r="AQ223" s="135">
        <f t="shared" si="140"/>
        <v>8.4714522794692702</v>
      </c>
      <c r="AR223" s="135">
        <f t="shared" si="140"/>
        <v>8.472616766614312</v>
      </c>
      <c r="AS223" s="135">
        <f t="shared" si="140"/>
        <v>8.4657593611828919</v>
      </c>
      <c r="AT223" s="135">
        <f t="shared" si="140"/>
        <v>8.5052377711568941</v>
      </c>
      <c r="AU223" s="135">
        <f t="shared" si="133"/>
        <v>8.2317421659751222</v>
      </c>
    </row>
    <row r="224" spans="1:47" s="135" customFormat="1" ht="12.95" customHeight="1" x14ac:dyDescent="0.2">
      <c r="A224" s="123" t="s">
        <v>114</v>
      </c>
      <c r="B224" s="124"/>
      <c r="C224" s="125">
        <v>42974.52</v>
      </c>
      <c r="D224" s="125"/>
      <c r="E224" s="135">
        <f t="shared" si="124"/>
        <v>242.00092833052614</v>
      </c>
      <c r="F224" s="135">
        <f t="shared" si="117"/>
        <v>242</v>
      </c>
      <c r="G224" s="125">
        <f t="shared" si="122"/>
        <v>4.245379997882992E-3</v>
      </c>
      <c r="I224" s="135">
        <f>G224</f>
        <v>4.245379997882992E-3</v>
      </c>
      <c r="M224" s="135">
        <f>G224</f>
        <v>4.245379997882992E-3</v>
      </c>
      <c r="Q224" s="186">
        <f t="shared" si="134"/>
        <v>27956.019999999997</v>
      </c>
      <c r="R224" s="186"/>
      <c r="S224" s="124">
        <f>S$16</f>
        <v>0.1</v>
      </c>
      <c r="T224" s="186"/>
      <c r="Z224" s="135">
        <f t="shared" si="125"/>
        <v>242</v>
      </c>
      <c r="AA224" s="135">
        <f t="shared" si="126"/>
        <v>-9.8728000245206782E-3</v>
      </c>
      <c r="AB224" s="135">
        <f t="shared" si="135"/>
        <v>-0.10303578111803775</v>
      </c>
      <c r="AC224" s="135">
        <f t="shared" si="136"/>
        <v>4.245379997882992E-3</v>
      </c>
      <c r="AD224" s="135">
        <f t="shared" si="137"/>
        <v>1.411818002240367E-2</v>
      </c>
      <c r="AE224" s="135">
        <f t="shared" si="138"/>
        <v>1.9932300714499812E-5</v>
      </c>
      <c r="AF224" s="135">
        <f t="shared" si="139"/>
        <v>4.245379997882992E-3</v>
      </c>
      <c r="AG224" s="124"/>
      <c r="AH224" s="135">
        <f t="shared" si="127"/>
        <v>0.10728116111592075</v>
      </c>
      <c r="AI224" s="135">
        <f t="shared" si="128"/>
        <v>0.78012624731350333</v>
      </c>
      <c r="AJ224" s="135">
        <f t="shared" si="129"/>
        <v>0.63703596312966271</v>
      </c>
      <c r="AK224" s="135">
        <f t="shared" si="130"/>
        <v>0.19553444543520015</v>
      </c>
      <c r="AL224" s="135">
        <f t="shared" si="131"/>
        <v>2.414718883282517</v>
      </c>
      <c r="AM224" s="135">
        <f t="shared" si="132"/>
        <v>2.629283377190244</v>
      </c>
      <c r="AN224" s="135">
        <f t="shared" si="140"/>
        <v>8.4735612579696706</v>
      </c>
      <c r="AO224" s="135">
        <f t="shared" si="140"/>
        <v>8.4735553978931897</v>
      </c>
      <c r="AP224" s="135">
        <f t="shared" si="140"/>
        <v>8.4735896940611575</v>
      </c>
      <c r="AQ224" s="135">
        <f t="shared" si="140"/>
        <v>8.4733889519038339</v>
      </c>
      <c r="AR224" s="135">
        <f t="shared" si="140"/>
        <v>8.4745631337381671</v>
      </c>
      <c r="AS224" s="135">
        <f t="shared" si="140"/>
        <v>8.4676674305975581</v>
      </c>
      <c r="AT224" s="135">
        <f t="shared" si="140"/>
        <v>8.5072600398969875</v>
      </c>
      <c r="AU224" s="135">
        <f t="shared" si="133"/>
        <v>8.2340114159943969</v>
      </c>
    </row>
    <row r="225" spans="1:47" s="135" customFormat="1" ht="12.95" customHeight="1" x14ac:dyDescent="0.2">
      <c r="A225" s="123" t="s">
        <v>93</v>
      </c>
      <c r="B225" s="124"/>
      <c r="C225" s="125">
        <v>43015.675999999999</v>
      </c>
      <c r="D225" s="125"/>
      <c r="E225" s="135">
        <f t="shared" si="124"/>
        <v>251.00044573151541</v>
      </c>
      <c r="F225" s="135">
        <f t="shared" si="117"/>
        <v>251</v>
      </c>
      <c r="G225" s="125">
        <f t="shared" si="122"/>
        <v>2.038389997323975E-3</v>
      </c>
      <c r="J225" s="135">
        <f>+G225</f>
        <v>2.038389997323975E-3</v>
      </c>
      <c r="Q225" s="186">
        <f t="shared" si="134"/>
        <v>27997.175999999999</v>
      </c>
      <c r="R225" s="186"/>
      <c r="S225" s="124">
        <f>S$17</f>
        <v>1</v>
      </c>
      <c r="T225" s="186"/>
      <c r="Z225" s="135">
        <f t="shared" si="125"/>
        <v>251</v>
      </c>
      <c r="AA225" s="135">
        <f t="shared" si="126"/>
        <v>-1.0121866193925605E-2</v>
      </c>
      <c r="AB225" s="135">
        <f t="shared" si="135"/>
        <v>-0.10645916450904395</v>
      </c>
      <c r="AC225" s="135">
        <f t="shared" si="136"/>
        <v>2.038389997323975E-3</v>
      </c>
      <c r="AD225" s="135">
        <f t="shared" si="137"/>
        <v>1.216025619124958E-2</v>
      </c>
      <c r="AE225" s="135">
        <f t="shared" si="138"/>
        <v>1.4787183063682375E-4</v>
      </c>
      <c r="AF225" s="135">
        <f t="shared" si="139"/>
        <v>2.038389997323975E-3</v>
      </c>
      <c r="AG225" s="124"/>
      <c r="AH225" s="135">
        <f t="shared" si="127"/>
        <v>0.10849755450636793</v>
      </c>
      <c r="AI225" s="135">
        <f t="shared" si="128"/>
        <v>0.77920181042594294</v>
      </c>
      <c r="AJ225" s="135">
        <f t="shared" si="129"/>
        <v>0.64068285104884515</v>
      </c>
      <c r="AK225" s="135">
        <f t="shared" si="130"/>
        <v>0.19448996363029308</v>
      </c>
      <c r="AL225" s="135">
        <f t="shared" si="131"/>
        <v>2.419459279703664</v>
      </c>
      <c r="AM225" s="135">
        <f t="shared" si="132"/>
        <v>2.6481567188602417</v>
      </c>
      <c r="AN225" s="135">
        <f t="shared" si="140"/>
        <v>8.4793721543867573</v>
      </c>
      <c r="AO225" s="135">
        <f t="shared" si="140"/>
        <v>8.4793660008458556</v>
      </c>
      <c r="AP225" s="135">
        <f t="shared" si="140"/>
        <v>8.4794017240790218</v>
      </c>
      <c r="AQ225" s="135">
        <f t="shared" si="140"/>
        <v>8.4791943148584714</v>
      </c>
      <c r="AR225" s="135">
        <f t="shared" si="140"/>
        <v>8.480397703699655</v>
      </c>
      <c r="AS225" s="135">
        <f t="shared" si="140"/>
        <v>8.4733874323120588</v>
      </c>
      <c r="AT225" s="135">
        <f t="shared" si="140"/>
        <v>8.5133184086888321</v>
      </c>
      <c r="AU225" s="135">
        <f t="shared" si="133"/>
        <v>8.240819166052221</v>
      </c>
    </row>
    <row r="226" spans="1:47" s="135" customFormat="1" ht="12.95" customHeight="1" x14ac:dyDescent="0.2">
      <c r="A226" s="188" t="s">
        <v>1246</v>
      </c>
      <c r="B226" s="199" t="s">
        <v>63</v>
      </c>
      <c r="C226" s="189">
        <v>43015.677600000003</v>
      </c>
      <c r="D226" s="190">
        <v>1.1999999999999999E-3</v>
      </c>
      <c r="E226" s="135">
        <f t="shared" si="124"/>
        <v>251.00079560098453</v>
      </c>
      <c r="F226" s="135">
        <f t="shared" si="117"/>
        <v>251</v>
      </c>
      <c r="G226" s="125">
        <f t="shared" si="122"/>
        <v>3.6383900005603209E-3</v>
      </c>
      <c r="K226" s="135">
        <f>G226</f>
        <v>3.6383900005603209E-3</v>
      </c>
      <c r="O226" s="135">
        <f ca="1">+C$11+C$12*F226</f>
        <v>2.6900777201623295E-2</v>
      </c>
      <c r="Q226" s="186">
        <f t="shared" si="134"/>
        <v>27997.177600000003</v>
      </c>
      <c r="R226" s="186"/>
      <c r="S226" s="124">
        <f>S$18</f>
        <v>1</v>
      </c>
      <c r="T226" s="186"/>
      <c r="Z226" s="135">
        <f t="shared" si="125"/>
        <v>251</v>
      </c>
      <c r="AA226" s="135">
        <f t="shared" si="126"/>
        <v>-1.0121866193925605E-2</v>
      </c>
      <c r="AB226" s="135">
        <f t="shared" si="135"/>
        <v>-0.10485916450580761</v>
      </c>
      <c r="AC226" s="135">
        <f t="shared" si="136"/>
        <v>3.6383900005603209E-3</v>
      </c>
      <c r="AD226" s="135">
        <f t="shared" si="137"/>
        <v>1.3760256194485926E-2</v>
      </c>
      <c r="AE226" s="135">
        <f t="shared" si="138"/>
        <v>1.893446505378883E-4</v>
      </c>
      <c r="AF226" s="135">
        <f t="shared" si="139"/>
        <v>3.6383900005603209E-3</v>
      </c>
      <c r="AG226" s="124"/>
      <c r="AH226" s="135">
        <f t="shared" si="127"/>
        <v>0.10849755450636793</v>
      </c>
      <c r="AI226" s="135">
        <f t="shared" si="128"/>
        <v>0.77920181042594294</v>
      </c>
      <c r="AJ226" s="135">
        <f t="shared" si="129"/>
        <v>0.64068285104884515</v>
      </c>
      <c r="AK226" s="135">
        <f t="shared" si="130"/>
        <v>0.19448996363029308</v>
      </c>
      <c r="AL226" s="135">
        <f t="shared" si="131"/>
        <v>2.419459279703664</v>
      </c>
      <c r="AM226" s="135">
        <f t="shared" si="132"/>
        <v>2.6481567188602417</v>
      </c>
      <c r="AN226" s="135">
        <f t="shared" si="140"/>
        <v>8.4793721543867573</v>
      </c>
      <c r="AO226" s="135">
        <f t="shared" si="140"/>
        <v>8.4793660008458556</v>
      </c>
      <c r="AP226" s="135">
        <f t="shared" si="140"/>
        <v>8.4794017240790218</v>
      </c>
      <c r="AQ226" s="135">
        <f t="shared" si="140"/>
        <v>8.4791943148584714</v>
      </c>
      <c r="AR226" s="135">
        <f t="shared" si="140"/>
        <v>8.480397703699655</v>
      </c>
      <c r="AS226" s="135">
        <f t="shared" si="140"/>
        <v>8.4733874323120588</v>
      </c>
      <c r="AT226" s="135">
        <f t="shared" si="140"/>
        <v>8.5133184086888321</v>
      </c>
      <c r="AU226" s="135">
        <f t="shared" si="133"/>
        <v>8.240819166052221</v>
      </c>
    </row>
    <row r="227" spans="1:47" s="135" customFormat="1" ht="12.95" customHeight="1" x14ac:dyDescent="0.2">
      <c r="A227" s="123" t="s">
        <v>93</v>
      </c>
      <c r="B227" s="124"/>
      <c r="C227" s="125">
        <v>43024.815000000002</v>
      </c>
      <c r="D227" s="125"/>
      <c r="E227" s="135">
        <f t="shared" si="124"/>
        <v>252.99885640134877</v>
      </c>
      <c r="F227" s="135">
        <f t="shared" si="117"/>
        <v>253</v>
      </c>
      <c r="G227" s="125">
        <f t="shared" si="122"/>
        <v>-5.2298299997346476E-3</v>
      </c>
      <c r="J227" s="135">
        <f>+G227</f>
        <v>-5.2298299997346476E-3</v>
      </c>
      <c r="Q227" s="186">
        <f t="shared" si="134"/>
        <v>28006.315000000002</v>
      </c>
      <c r="R227" s="186"/>
      <c r="S227" s="124">
        <f>S$17</f>
        <v>1</v>
      </c>
      <c r="T227" s="186"/>
      <c r="Z227" s="135">
        <f t="shared" si="125"/>
        <v>253</v>
      </c>
      <c r="AA227" s="135">
        <f t="shared" si="126"/>
        <v>-1.0177791009023454E-2</v>
      </c>
      <c r="AB227" s="135">
        <f t="shared" si="135"/>
        <v>-0.11399700305447734</v>
      </c>
      <c r="AC227" s="135">
        <f t="shared" si="136"/>
        <v>-5.2298299997346476E-3</v>
      </c>
      <c r="AD227" s="135">
        <f t="shared" si="137"/>
        <v>4.9479610092888066E-3</v>
      </c>
      <c r="AE227" s="135">
        <f t="shared" si="138"/>
        <v>2.4482318149442304E-5</v>
      </c>
      <c r="AF227" s="135">
        <f t="shared" si="139"/>
        <v>-5.2298299997346476E-3</v>
      </c>
      <c r="AG227" s="124"/>
      <c r="AH227" s="135">
        <f t="shared" si="127"/>
        <v>0.10876717305474269</v>
      </c>
      <c r="AI227" s="135">
        <f t="shared" si="128"/>
        <v>0.77899734894932449</v>
      </c>
      <c r="AJ227" s="135">
        <f t="shared" si="129"/>
        <v>0.64149014991202413</v>
      </c>
      <c r="AK227" s="135">
        <f t="shared" si="130"/>
        <v>0.19425759882348831</v>
      </c>
      <c r="AL227" s="135">
        <f t="shared" si="131"/>
        <v>2.4205111780434247</v>
      </c>
      <c r="AM227" s="135">
        <f t="shared" si="132"/>
        <v>2.652376887882975</v>
      </c>
      <c r="AN227" s="135">
        <f t="shared" si="140"/>
        <v>8.4806625310580905</v>
      </c>
      <c r="AO227" s="135">
        <f t="shared" si="140"/>
        <v>8.4806563109870385</v>
      </c>
      <c r="AP227" s="135">
        <f t="shared" si="140"/>
        <v>8.4806923560618106</v>
      </c>
      <c r="AQ227" s="135">
        <f t="shared" si="140"/>
        <v>8.4804834512890128</v>
      </c>
      <c r="AR227" s="135">
        <f t="shared" si="140"/>
        <v>8.4816933547578071</v>
      </c>
      <c r="AS227" s="135">
        <f t="shared" si="140"/>
        <v>8.4746576930649322</v>
      </c>
      <c r="AT227" s="135">
        <f t="shared" si="140"/>
        <v>8.5146629965738079</v>
      </c>
      <c r="AU227" s="135">
        <f t="shared" si="133"/>
        <v>8.2423319993984041</v>
      </c>
    </row>
    <row r="228" spans="1:47" s="135" customFormat="1" ht="12.95" customHeight="1" x14ac:dyDescent="0.2">
      <c r="A228" s="123" t="s">
        <v>93</v>
      </c>
      <c r="B228" s="124"/>
      <c r="C228" s="125">
        <v>43024.832000000002</v>
      </c>
      <c r="D228" s="125"/>
      <c r="E228" s="135">
        <f t="shared" si="124"/>
        <v>253.00257376445052</v>
      </c>
      <c r="F228" s="135">
        <f t="shared" si="117"/>
        <v>253</v>
      </c>
      <c r="G228" s="125">
        <f t="shared" si="122"/>
        <v>1.1770170000090729E-2</v>
      </c>
      <c r="J228" s="135">
        <f>+G228</f>
        <v>1.1770170000090729E-2</v>
      </c>
      <c r="Q228" s="186">
        <f t="shared" si="134"/>
        <v>28006.332000000002</v>
      </c>
      <c r="R228" s="186"/>
      <c r="S228" s="124">
        <f>S$17</f>
        <v>1</v>
      </c>
      <c r="T228" s="186"/>
      <c r="Z228" s="135">
        <f t="shared" si="125"/>
        <v>253</v>
      </c>
      <c r="AA228" s="135">
        <f t="shared" si="126"/>
        <v>-1.0177791009023454E-2</v>
      </c>
      <c r="AB228" s="135">
        <f t="shared" si="135"/>
        <v>-9.6997003054651962E-2</v>
      </c>
      <c r="AC228" s="135">
        <f t="shared" si="136"/>
        <v>1.1770170000090729E-2</v>
      </c>
      <c r="AD228" s="135">
        <f t="shared" si="137"/>
        <v>2.1947961009114184E-2</v>
      </c>
      <c r="AE228" s="135">
        <f t="shared" si="138"/>
        <v>4.8171299245759649E-4</v>
      </c>
      <c r="AF228" s="135">
        <f t="shared" si="139"/>
        <v>1.1770170000090729E-2</v>
      </c>
      <c r="AG228" s="124"/>
      <c r="AH228" s="135">
        <f t="shared" si="127"/>
        <v>0.10876717305474269</v>
      </c>
      <c r="AI228" s="135">
        <f t="shared" si="128"/>
        <v>0.77899734894932449</v>
      </c>
      <c r="AJ228" s="135">
        <f t="shared" si="129"/>
        <v>0.64149014991202413</v>
      </c>
      <c r="AK228" s="135">
        <f t="shared" si="130"/>
        <v>0.19425759882348831</v>
      </c>
      <c r="AL228" s="135">
        <f t="shared" si="131"/>
        <v>2.4205111780434247</v>
      </c>
      <c r="AM228" s="135">
        <f t="shared" si="132"/>
        <v>2.652376887882975</v>
      </c>
      <c r="AN228" s="135">
        <f t="shared" si="140"/>
        <v>8.4806625310580905</v>
      </c>
      <c r="AO228" s="135">
        <f t="shared" si="140"/>
        <v>8.4806563109870385</v>
      </c>
      <c r="AP228" s="135">
        <f t="shared" si="140"/>
        <v>8.4806923560618106</v>
      </c>
      <c r="AQ228" s="135">
        <f t="shared" si="140"/>
        <v>8.4804834512890128</v>
      </c>
      <c r="AR228" s="135">
        <f t="shared" si="140"/>
        <v>8.4816933547578071</v>
      </c>
      <c r="AS228" s="135">
        <f t="shared" si="140"/>
        <v>8.4746576930649322</v>
      </c>
      <c r="AT228" s="135">
        <f t="shared" si="140"/>
        <v>8.5146629965738079</v>
      </c>
      <c r="AU228" s="135">
        <f t="shared" si="133"/>
        <v>8.2423319993984041</v>
      </c>
    </row>
    <row r="229" spans="1:47" s="135" customFormat="1" ht="12.95" customHeight="1" x14ac:dyDescent="0.2">
      <c r="A229" s="123" t="s">
        <v>115</v>
      </c>
      <c r="B229" s="124"/>
      <c r="C229" s="125">
        <v>43029.392</v>
      </c>
      <c r="D229" s="125"/>
      <c r="E229" s="135">
        <f t="shared" si="124"/>
        <v>253.99970174939773</v>
      </c>
      <c r="F229" s="135">
        <f t="shared" si="117"/>
        <v>254</v>
      </c>
      <c r="G229" s="125">
        <f t="shared" si="122"/>
        <v>-1.3639400058309548E-3</v>
      </c>
      <c r="I229" s="135">
        <f>G229</f>
        <v>-1.3639400058309548E-3</v>
      </c>
      <c r="M229" s="135">
        <f>G229</f>
        <v>-1.3639400058309548E-3</v>
      </c>
      <c r="Q229" s="186">
        <f t="shared" si="134"/>
        <v>28010.892</v>
      </c>
      <c r="R229" s="186"/>
      <c r="S229" s="124">
        <f>S$16</f>
        <v>0.1</v>
      </c>
      <c r="T229" s="186"/>
      <c r="Z229" s="135">
        <f t="shared" si="125"/>
        <v>254</v>
      </c>
      <c r="AA229" s="135">
        <f t="shared" si="126"/>
        <v>-1.020583220700412E-2</v>
      </c>
      <c r="AB229" s="135">
        <f t="shared" si="135"/>
        <v>-0.11026582795571639</v>
      </c>
      <c r="AC229" s="135">
        <f t="shared" si="136"/>
        <v>-1.3639400058309548E-3</v>
      </c>
      <c r="AD229" s="135">
        <f t="shared" si="137"/>
        <v>8.8418922011731654E-3</v>
      </c>
      <c r="AE229" s="135">
        <f t="shared" si="138"/>
        <v>7.817905769716685E-6</v>
      </c>
      <c r="AF229" s="135">
        <f t="shared" si="139"/>
        <v>-1.3639400058309548E-3</v>
      </c>
      <c r="AG229" s="124"/>
      <c r="AH229" s="135">
        <f t="shared" si="127"/>
        <v>0.10890188794988544</v>
      </c>
      <c r="AI229" s="135">
        <f t="shared" si="128"/>
        <v>0.77889525006059834</v>
      </c>
      <c r="AJ229" s="135">
        <f t="shared" si="129"/>
        <v>0.64189337459594764</v>
      </c>
      <c r="AK229" s="135">
        <f t="shared" si="130"/>
        <v>0.19414138154017715</v>
      </c>
      <c r="AL229" s="135">
        <f t="shared" si="131"/>
        <v>2.4210369203421238</v>
      </c>
      <c r="AM229" s="135">
        <f t="shared" si="132"/>
        <v>2.654490558454893</v>
      </c>
      <c r="AN229" s="135">
        <f t="shared" si="140"/>
        <v>8.4813075925164032</v>
      </c>
      <c r="AO229" s="135">
        <f t="shared" si="140"/>
        <v>8.4813013390000371</v>
      </c>
      <c r="AP229" s="135">
        <f t="shared" si="140"/>
        <v>8.4813375456380449</v>
      </c>
      <c r="AQ229" s="135">
        <f t="shared" si="140"/>
        <v>8.481127891199348</v>
      </c>
      <c r="AR229" s="135">
        <f t="shared" si="140"/>
        <v>8.482341055178118</v>
      </c>
      <c r="AS229" s="135">
        <f t="shared" si="140"/>
        <v>8.4752927081478244</v>
      </c>
      <c r="AT229" s="135">
        <f t="shared" si="140"/>
        <v>8.5153350567643376</v>
      </c>
      <c r="AU229" s="135">
        <f t="shared" si="133"/>
        <v>8.2430884160714957</v>
      </c>
    </row>
    <row r="230" spans="1:47" s="135" customFormat="1" ht="12.95" customHeight="1" x14ac:dyDescent="0.2">
      <c r="A230" s="123" t="s">
        <v>115</v>
      </c>
      <c r="B230" s="124"/>
      <c r="C230" s="125">
        <v>43029.402000000002</v>
      </c>
      <c r="D230" s="125"/>
      <c r="E230" s="135">
        <f t="shared" si="124"/>
        <v>254.00188843357569</v>
      </c>
      <c r="F230" s="135">
        <f t="shared" si="117"/>
        <v>254</v>
      </c>
      <c r="G230" s="125">
        <f t="shared" si="122"/>
        <v>8.6360599962063134E-3</v>
      </c>
      <c r="I230" s="135">
        <f>G230</f>
        <v>8.6360599962063134E-3</v>
      </c>
      <c r="M230" s="135">
        <f>G230</f>
        <v>8.6360599962063134E-3</v>
      </c>
      <c r="Q230" s="186">
        <f t="shared" si="134"/>
        <v>28010.902000000002</v>
      </c>
      <c r="R230" s="186"/>
      <c r="S230" s="124">
        <f>S$16</f>
        <v>0.1</v>
      </c>
      <c r="T230" s="186"/>
      <c r="Z230" s="135">
        <f t="shared" si="125"/>
        <v>254</v>
      </c>
      <c r="AA230" s="135">
        <f t="shared" si="126"/>
        <v>-1.020583220700412E-2</v>
      </c>
      <c r="AB230" s="135">
        <f t="shared" si="135"/>
        <v>-0.10026582795367912</v>
      </c>
      <c r="AC230" s="135">
        <f t="shared" si="136"/>
        <v>8.6360599962063134E-3</v>
      </c>
      <c r="AD230" s="135">
        <f t="shared" si="137"/>
        <v>1.8841892203210434E-2</v>
      </c>
      <c r="AE230" s="135">
        <f t="shared" si="138"/>
        <v>3.5501690179740214E-5</v>
      </c>
      <c r="AF230" s="135">
        <f t="shared" si="139"/>
        <v>8.6360599962063134E-3</v>
      </c>
      <c r="AG230" s="124"/>
      <c r="AH230" s="135">
        <f t="shared" si="127"/>
        <v>0.10890188794988544</v>
      </c>
      <c r="AI230" s="135">
        <f t="shared" si="128"/>
        <v>0.77889525006059834</v>
      </c>
      <c r="AJ230" s="135">
        <f t="shared" si="129"/>
        <v>0.64189337459594764</v>
      </c>
      <c r="AK230" s="135">
        <f t="shared" si="130"/>
        <v>0.19414138154017715</v>
      </c>
      <c r="AL230" s="135">
        <f t="shared" si="131"/>
        <v>2.4210369203421238</v>
      </c>
      <c r="AM230" s="135">
        <f t="shared" si="132"/>
        <v>2.654490558454893</v>
      </c>
      <c r="AN230" s="135">
        <f t="shared" si="140"/>
        <v>8.4813075925164032</v>
      </c>
      <c r="AO230" s="135">
        <f t="shared" si="140"/>
        <v>8.4813013390000371</v>
      </c>
      <c r="AP230" s="135">
        <f t="shared" si="140"/>
        <v>8.4813375456380449</v>
      </c>
      <c r="AQ230" s="135">
        <f t="shared" si="140"/>
        <v>8.481127891199348</v>
      </c>
      <c r="AR230" s="135">
        <f t="shared" si="140"/>
        <v>8.482341055178118</v>
      </c>
      <c r="AS230" s="135">
        <f t="shared" si="140"/>
        <v>8.4752927081478244</v>
      </c>
      <c r="AT230" s="135">
        <f t="shared" si="140"/>
        <v>8.5153350567643376</v>
      </c>
      <c r="AU230" s="135">
        <f t="shared" si="133"/>
        <v>8.2430884160714957</v>
      </c>
    </row>
    <row r="231" spans="1:47" s="135" customFormat="1" ht="12.95" customHeight="1" x14ac:dyDescent="0.2">
      <c r="A231" s="123" t="s">
        <v>85</v>
      </c>
      <c r="B231" s="124"/>
      <c r="C231" s="125">
        <v>43326.6512</v>
      </c>
      <c r="D231" s="125"/>
      <c r="E231" s="135">
        <f t="shared" si="124"/>
        <v>319.00090067553208</v>
      </c>
      <c r="F231" s="135">
        <f t="shared" si="117"/>
        <v>319</v>
      </c>
      <c r="G231" s="125">
        <f t="shared" si="122"/>
        <v>4.1189100011251867E-3</v>
      </c>
      <c r="J231" s="135">
        <f>+G231</f>
        <v>4.1189100011251867E-3</v>
      </c>
      <c r="Q231" s="186">
        <f t="shared" si="134"/>
        <v>28308.1512</v>
      </c>
      <c r="R231" s="186"/>
      <c r="S231" s="124">
        <f>S$17</f>
        <v>1</v>
      </c>
      <c r="T231" s="186"/>
      <c r="Z231" s="135">
        <f t="shared" si="125"/>
        <v>319</v>
      </c>
      <c r="AA231" s="135">
        <f t="shared" si="126"/>
        <v>-1.2142276921216555E-2</v>
      </c>
      <c r="AB231" s="135">
        <f t="shared" si="135"/>
        <v>-0.11340338757113627</v>
      </c>
      <c r="AC231" s="135">
        <f t="shared" si="136"/>
        <v>4.1189100011251867E-3</v>
      </c>
      <c r="AD231" s="135">
        <f t="shared" si="137"/>
        <v>1.6261186922341742E-2</v>
      </c>
      <c r="AE231" s="135">
        <f t="shared" si="138"/>
        <v>2.644262001233381E-4</v>
      </c>
      <c r="AF231" s="135">
        <f t="shared" si="139"/>
        <v>4.1189100011251867E-3</v>
      </c>
      <c r="AG231" s="124"/>
      <c r="AH231" s="135">
        <f t="shared" si="127"/>
        <v>0.11752229757226146</v>
      </c>
      <c r="AI231" s="135">
        <f t="shared" si="128"/>
        <v>0.77244514037152756</v>
      </c>
      <c r="AJ231" s="135">
        <f t="shared" si="129"/>
        <v>0.66750198678018302</v>
      </c>
      <c r="AK231" s="135">
        <f t="shared" si="130"/>
        <v>0.18653946588204923</v>
      </c>
      <c r="AL231" s="135">
        <f t="shared" si="131"/>
        <v>2.4549209079052479</v>
      </c>
      <c r="AM231" s="135">
        <f t="shared" si="132"/>
        <v>2.7972449236173831</v>
      </c>
      <c r="AN231" s="135">
        <f t="shared" ref="AN231:AT240" si="141">$AU231+$AB$7*SIN(AO231)</f>
        <v>8.5230586635053545</v>
      </c>
      <c r="AO231" s="135">
        <f t="shared" si="141"/>
        <v>8.5230499729962919</v>
      </c>
      <c r="AP231" s="135">
        <f t="shared" si="141"/>
        <v>8.5230975894778496</v>
      </c>
      <c r="AQ231" s="135">
        <f t="shared" si="141"/>
        <v>8.5228366571007825</v>
      </c>
      <c r="AR231" s="135">
        <f t="shared" si="141"/>
        <v>8.5242654789917065</v>
      </c>
      <c r="AS231" s="135">
        <f t="shared" si="141"/>
        <v>8.5164095365637333</v>
      </c>
      <c r="AT231" s="135">
        <f t="shared" si="141"/>
        <v>8.5586871185155644</v>
      </c>
      <c r="AU231" s="135">
        <f t="shared" si="133"/>
        <v>8.2922554998224491</v>
      </c>
    </row>
    <row r="232" spans="1:47" s="135" customFormat="1" ht="12.95" customHeight="1" x14ac:dyDescent="0.2">
      <c r="A232" s="123" t="s">
        <v>116</v>
      </c>
      <c r="B232" s="124"/>
      <c r="C232" s="125">
        <v>43349.521000000001</v>
      </c>
      <c r="D232" s="125"/>
      <c r="E232" s="135">
        <f t="shared" si="124"/>
        <v>324.00180365582986</v>
      </c>
      <c r="F232" s="135">
        <f t="shared" si="117"/>
        <v>324</v>
      </c>
      <c r="G232" s="125">
        <f t="shared" si="122"/>
        <v>8.2483599981060252E-3</v>
      </c>
      <c r="I232" s="135">
        <f>G232</f>
        <v>8.2483599981060252E-3</v>
      </c>
      <c r="M232" s="135">
        <f>G232</f>
        <v>8.2483599981060252E-3</v>
      </c>
      <c r="Q232" s="186">
        <f t="shared" si="134"/>
        <v>28331.021000000001</v>
      </c>
      <c r="R232" s="186"/>
      <c r="S232" s="124">
        <f>S$16</f>
        <v>0.1</v>
      </c>
      <c r="T232" s="186"/>
      <c r="Z232" s="135">
        <f t="shared" si="125"/>
        <v>324</v>
      </c>
      <c r="AA232" s="135">
        <f t="shared" si="126"/>
        <v>-1.2300606970909608E-2</v>
      </c>
      <c r="AB232" s="135">
        <f t="shared" si="135"/>
        <v>-0.1099258545711576</v>
      </c>
      <c r="AC232" s="135">
        <f t="shared" si="136"/>
        <v>8.2483599981060252E-3</v>
      </c>
      <c r="AD232" s="135">
        <f t="shared" si="137"/>
        <v>2.0548966969015633E-2</v>
      </c>
      <c r="AE232" s="135">
        <f t="shared" si="138"/>
        <v>4.2226004349369557E-5</v>
      </c>
      <c r="AF232" s="135">
        <f t="shared" si="139"/>
        <v>8.2483599981060252E-3</v>
      </c>
      <c r="AG232" s="124"/>
      <c r="AH232" s="135">
        <f t="shared" si="127"/>
        <v>0.11817421456926362</v>
      </c>
      <c r="AI232" s="135">
        <f t="shared" si="128"/>
        <v>0.77196399191922693</v>
      </c>
      <c r="AJ232" s="135">
        <f t="shared" si="129"/>
        <v>0.66942338664899215</v>
      </c>
      <c r="AK232" s="135">
        <f t="shared" si="130"/>
        <v>0.18595097604121247</v>
      </c>
      <c r="AL232" s="135">
        <f t="shared" si="131"/>
        <v>2.4575043201518381</v>
      </c>
      <c r="AM232" s="135">
        <f t="shared" si="132"/>
        <v>2.8086850285174525</v>
      </c>
      <c r="AN232" s="135">
        <f t="shared" si="141"/>
        <v>8.5262560646300596</v>
      </c>
      <c r="AO232" s="135">
        <f t="shared" si="141"/>
        <v>8.5262471648523963</v>
      </c>
      <c r="AP232" s="135">
        <f t="shared" si="141"/>
        <v>8.5262957318035504</v>
      </c>
      <c r="AQ232" s="135">
        <f t="shared" si="141"/>
        <v>8.5260306611826628</v>
      </c>
      <c r="AR232" s="135">
        <f t="shared" si="141"/>
        <v>8.5274763021520172</v>
      </c>
      <c r="AS232" s="135">
        <f t="shared" si="141"/>
        <v>8.5195598650171469</v>
      </c>
      <c r="AT232" s="135">
        <f t="shared" si="141"/>
        <v>8.561995030807692</v>
      </c>
      <c r="AU232" s="135">
        <f t="shared" si="133"/>
        <v>8.296037583187907</v>
      </c>
    </row>
    <row r="233" spans="1:47" s="135" customFormat="1" ht="12.95" customHeight="1" x14ac:dyDescent="0.2">
      <c r="A233" s="123" t="s">
        <v>117</v>
      </c>
      <c r="B233" s="124"/>
      <c r="C233" s="125">
        <v>43436.402000000002</v>
      </c>
      <c r="D233" s="125"/>
      <c r="E233" s="135">
        <f t="shared" si="124"/>
        <v>342.99993445851504</v>
      </c>
      <c r="F233" s="135">
        <f t="shared" si="117"/>
        <v>343</v>
      </c>
      <c r="G233" s="125">
        <f t="shared" si="122"/>
        <v>-2.9973000346217304E-4</v>
      </c>
      <c r="I233" s="135">
        <f>G233</f>
        <v>-2.9973000346217304E-4</v>
      </c>
      <c r="M233" s="135">
        <f>G233</f>
        <v>-2.9973000346217304E-4</v>
      </c>
      <c r="Q233" s="186">
        <f t="shared" si="134"/>
        <v>28417.902000000002</v>
      </c>
      <c r="R233" s="186"/>
      <c r="S233" s="124">
        <f>S$16</f>
        <v>0.1</v>
      </c>
      <c r="T233" s="186"/>
      <c r="Z233" s="135">
        <f t="shared" si="125"/>
        <v>343</v>
      </c>
      <c r="AA233" s="135">
        <f t="shared" si="126"/>
        <v>-1.2914616758606293E-2</v>
      </c>
      <c r="AB233" s="135">
        <f t="shared" si="135"/>
        <v>-0.12093650409331162</v>
      </c>
      <c r="AC233" s="135">
        <f t="shared" si="136"/>
        <v>-2.9973000346217304E-4</v>
      </c>
      <c r="AD233" s="135">
        <f t="shared" si="137"/>
        <v>1.261488675514412E-2</v>
      </c>
      <c r="AE233" s="135">
        <f t="shared" si="138"/>
        <v>1.5913536784511055E-5</v>
      </c>
      <c r="AF233" s="135">
        <f t="shared" si="139"/>
        <v>-2.9973000346217304E-4</v>
      </c>
      <c r="AG233" s="124"/>
      <c r="AH233" s="135">
        <f t="shared" si="127"/>
        <v>0.12063677408984945</v>
      </c>
      <c r="AI233" s="135">
        <f t="shared" si="128"/>
        <v>0.77015488891613337</v>
      </c>
      <c r="AJ233" s="135">
        <f t="shared" si="129"/>
        <v>0.67666239297043107</v>
      </c>
      <c r="AK233" s="135">
        <f t="shared" si="130"/>
        <v>0.18371012868902734</v>
      </c>
      <c r="AL233" s="135">
        <f t="shared" si="131"/>
        <v>2.4672921422246965</v>
      </c>
      <c r="AM233" s="135">
        <f t="shared" si="132"/>
        <v>2.8527922177627714</v>
      </c>
      <c r="AN233" s="135">
        <f t="shared" si="141"/>
        <v>8.5383881407154476</v>
      </c>
      <c r="AO233" s="135">
        <f t="shared" si="141"/>
        <v>8.5383784169635053</v>
      </c>
      <c r="AP233" s="135">
        <f t="shared" si="141"/>
        <v>8.5384306875381792</v>
      </c>
      <c r="AQ233" s="135">
        <f t="shared" si="141"/>
        <v>8.5381496647357249</v>
      </c>
      <c r="AR233" s="135">
        <f t="shared" si="141"/>
        <v>8.5396593938918386</v>
      </c>
      <c r="AS233" s="135">
        <f t="shared" si="141"/>
        <v>8.5315155907369302</v>
      </c>
      <c r="AT233" s="135">
        <f t="shared" si="141"/>
        <v>8.5745304607803412</v>
      </c>
      <c r="AU233" s="135">
        <f t="shared" si="133"/>
        <v>8.3104094999766467</v>
      </c>
    </row>
    <row r="234" spans="1:47" s="135" customFormat="1" ht="12.95" customHeight="1" x14ac:dyDescent="0.2">
      <c r="A234" s="123" t="s">
        <v>117</v>
      </c>
      <c r="B234" s="124"/>
      <c r="C234" s="125">
        <v>43459.262999999999</v>
      </c>
      <c r="D234" s="125"/>
      <c r="E234" s="135">
        <f t="shared" si="124"/>
        <v>347.99891315673591</v>
      </c>
      <c r="F234" s="135">
        <f t="shared" si="117"/>
        <v>348</v>
      </c>
      <c r="G234" s="125">
        <f t="shared" ref="G234:G265" si="142">+C234-(C$7+F234*C$8)</f>
        <v>-4.9702800024533644E-3</v>
      </c>
      <c r="I234" s="135">
        <f>G234</f>
        <v>-4.9702800024533644E-3</v>
      </c>
      <c r="M234" s="135">
        <f>G234</f>
        <v>-4.9702800024533644E-3</v>
      </c>
      <c r="Q234" s="186">
        <f t="shared" si="134"/>
        <v>28440.762999999999</v>
      </c>
      <c r="R234" s="186"/>
      <c r="S234" s="124">
        <f>S$16</f>
        <v>0.1</v>
      </c>
      <c r="T234" s="186"/>
      <c r="Z234" s="135">
        <f t="shared" si="125"/>
        <v>348</v>
      </c>
      <c r="AA234" s="135">
        <f t="shared" si="126"/>
        <v>-1.3079461728857739E-2</v>
      </c>
      <c r="AB234" s="135">
        <f t="shared" si="135"/>
        <v>-0.12625120907971538</v>
      </c>
      <c r="AC234" s="135">
        <f t="shared" si="136"/>
        <v>-4.9702800024533644E-3</v>
      </c>
      <c r="AD234" s="135">
        <f t="shared" si="137"/>
        <v>8.1091817264043742E-3</v>
      </c>
      <c r="AE234" s="135">
        <f t="shared" si="138"/>
        <v>6.5758828271850636E-6</v>
      </c>
      <c r="AF234" s="135">
        <f t="shared" si="139"/>
        <v>-4.9702800024533644E-3</v>
      </c>
      <c r="AG234" s="124"/>
      <c r="AH234" s="135">
        <f t="shared" si="127"/>
        <v>0.12128092907726201</v>
      </c>
      <c r="AI234" s="135">
        <f t="shared" si="128"/>
        <v>0.76968385268708828</v>
      </c>
      <c r="AJ234" s="135">
        <f t="shared" si="129"/>
        <v>0.67855106957586953</v>
      </c>
      <c r="AK234" s="135">
        <f t="shared" si="130"/>
        <v>0.18311924737457591</v>
      </c>
      <c r="AL234" s="135">
        <f t="shared" si="131"/>
        <v>2.4698602897117437</v>
      </c>
      <c r="AM234" s="135">
        <f t="shared" si="132"/>
        <v>2.8645697773336765</v>
      </c>
      <c r="AN234" s="135">
        <f t="shared" si="141"/>
        <v>8.5415760832866408</v>
      </c>
      <c r="AO234" s="135">
        <f t="shared" si="141"/>
        <v>8.5415661351246808</v>
      </c>
      <c r="AP234" s="135">
        <f t="shared" si="141"/>
        <v>8.5416194041707847</v>
      </c>
      <c r="AQ234" s="135">
        <f t="shared" si="141"/>
        <v>8.5413341261313462</v>
      </c>
      <c r="AR234" s="135">
        <f t="shared" si="141"/>
        <v>8.5428607559384986</v>
      </c>
      <c r="AS234" s="135">
        <f t="shared" si="141"/>
        <v>8.534657814130254</v>
      </c>
      <c r="AT234" s="135">
        <f t="shared" si="141"/>
        <v>8.5778201752869681</v>
      </c>
      <c r="AU234" s="135">
        <f t="shared" si="133"/>
        <v>8.3141915833421045</v>
      </c>
    </row>
    <row r="235" spans="1:47" s="135" customFormat="1" ht="12.95" customHeight="1" x14ac:dyDescent="0.2">
      <c r="A235" s="123" t="s">
        <v>93</v>
      </c>
      <c r="B235" s="124"/>
      <c r="C235" s="125">
        <v>43646.762000000002</v>
      </c>
      <c r="D235" s="125"/>
      <c r="E235" s="135">
        <f t="shared" si="124"/>
        <v>388.99902281676145</v>
      </c>
      <c r="F235" s="135">
        <f t="shared" si="117"/>
        <v>389</v>
      </c>
      <c r="G235" s="125">
        <f t="shared" si="142"/>
        <v>-4.4687900008284487E-3</v>
      </c>
      <c r="J235" s="135">
        <f>+G235</f>
        <v>-4.4687900008284487E-3</v>
      </c>
      <c r="Q235" s="186">
        <f t="shared" si="134"/>
        <v>28628.262000000002</v>
      </c>
      <c r="R235" s="186"/>
      <c r="S235" s="124">
        <f>S$17</f>
        <v>1</v>
      </c>
      <c r="T235" s="186"/>
      <c r="Z235" s="135">
        <f t="shared" si="125"/>
        <v>389</v>
      </c>
      <c r="AA235" s="135">
        <f t="shared" si="126"/>
        <v>-1.4482892931026725E-2</v>
      </c>
      <c r="AB235" s="135">
        <f t="shared" si="135"/>
        <v>-0.13097028748746242</v>
      </c>
      <c r="AC235" s="135">
        <f t="shared" si="136"/>
        <v>-4.4687900008284487E-3</v>
      </c>
      <c r="AD235" s="135">
        <f t="shared" si="137"/>
        <v>1.0014102930198276E-2</v>
      </c>
      <c r="AE235" s="135">
        <f t="shared" si="138"/>
        <v>1.002822574966057E-4</v>
      </c>
      <c r="AF235" s="135">
        <f t="shared" si="139"/>
        <v>-4.4687900008284487E-3</v>
      </c>
      <c r="AG235" s="124"/>
      <c r="AH235" s="135">
        <f t="shared" si="127"/>
        <v>0.12650149748663397</v>
      </c>
      <c r="AI235" s="135">
        <f t="shared" si="128"/>
        <v>0.76589974790432624</v>
      </c>
      <c r="AJ235" s="135">
        <f t="shared" si="129"/>
        <v>0.69378418748399218</v>
      </c>
      <c r="AK235" s="135">
        <f t="shared" si="130"/>
        <v>0.17825615961541402</v>
      </c>
      <c r="AL235" s="135">
        <f t="shared" si="131"/>
        <v>2.4908023151483651</v>
      </c>
      <c r="AM235" s="135">
        <f t="shared" si="132"/>
        <v>2.9639478803983796</v>
      </c>
      <c r="AN235" s="135">
        <f t="shared" si="141"/>
        <v>8.5676446156958264</v>
      </c>
      <c r="AO235" s="135">
        <f t="shared" si="141"/>
        <v>8.5676327086416286</v>
      </c>
      <c r="AP235" s="135">
        <f t="shared" si="141"/>
        <v>8.5676945259003379</v>
      </c>
      <c r="AQ235" s="135">
        <f t="shared" si="141"/>
        <v>8.5673735442889107</v>
      </c>
      <c r="AR235" s="135">
        <f t="shared" si="141"/>
        <v>8.5690389253787309</v>
      </c>
      <c r="AS235" s="135">
        <f t="shared" si="141"/>
        <v>8.5603631025529534</v>
      </c>
      <c r="AT235" s="135">
        <f t="shared" si="141"/>
        <v>8.6046542428928863</v>
      </c>
      <c r="AU235" s="135">
        <f t="shared" si="133"/>
        <v>8.3452046669388587</v>
      </c>
    </row>
    <row r="236" spans="1:47" s="135" customFormat="1" ht="12.95" customHeight="1" x14ac:dyDescent="0.2">
      <c r="A236" s="188" t="s">
        <v>1246</v>
      </c>
      <c r="B236" s="199" t="s">
        <v>63</v>
      </c>
      <c r="C236" s="189">
        <v>43646.76354</v>
      </c>
      <c r="D236" s="190">
        <v>8.9999999999999998E-4</v>
      </c>
      <c r="E236" s="135">
        <f t="shared" si="124"/>
        <v>388.99935956612421</v>
      </c>
      <c r="F236" s="135">
        <f t="shared" si="117"/>
        <v>389</v>
      </c>
      <c r="G236" s="125">
        <f t="shared" si="142"/>
        <v>-2.9287900033523329E-3</v>
      </c>
      <c r="K236" s="135">
        <f>G236</f>
        <v>-2.9287900033523329E-3</v>
      </c>
      <c r="O236" s="135">
        <f ca="1">+C$11+C$12*F236</f>
        <v>1.0473298169462977E-2</v>
      </c>
      <c r="Q236" s="186">
        <f t="shared" si="134"/>
        <v>28628.26354</v>
      </c>
      <c r="R236" s="186"/>
      <c r="S236" s="124">
        <f>S$18</f>
        <v>1</v>
      </c>
      <c r="T236" s="186"/>
      <c r="Z236" s="135">
        <f t="shared" si="125"/>
        <v>389</v>
      </c>
      <c r="AA236" s="135">
        <f t="shared" si="126"/>
        <v>-1.4482892931026725E-2</v>
      </c>
      <c r="AB236" s="135">
        <f t="shared" si="135"/>
        <v>-0.12943028748998631</v>
      </c>
      <c r="AC236" s="135">
        <f t="shared" si="136"/>
        <v>-2.9287900033523329E-3</v>
      </c>
      <c r="AD236" s="135">
        <f t="shared" si="137"/>
        <v>1.1554102927674392E-2</v>
      </c>
      <c r="AE236" s="135">
        <f t="shared" si="138"/>
        <v>1.3349729446329397E-4</v>
      </c>
      <c r="AF236" s="135">
        <f t="shared" si="139"/>
        <v>-2.9287900033523329E-3</v>
      </c>
      <c r="AG236" s="124"/>
      <c r="AH236" s="135">
        <f t="shared" si="127"/>
        <v>0.12650149748663397</v>
      </c>
      <c r="AI236" s="135">
        <f t="shared" si="128"/>
        <v>0.76589974790432624</v>
      </c>
      <c r="AJ236" s="135">
        <f t="shared" si="129"/>
        <v>0.69378418748399218</v>
      </c>
      <c r="AK236" s="135">
        <f t="shared" si="130"/>
        <v>0.17825615961541402</v>
      </c>
      <c r="AL236" s="135">
        <f t="shared" si="131"/>
        <v>2.4908023151483651</v>
      </c>
      <c r="AM236" s="135">
        <f t="shared" si="132"/>
        <v>2.9639478803983796</v>
      </c>
      <c r="AN236" s="135">
        <f t="shared" si="141"/>
        <v>8.5676446156958264</v>
      </c>
      <c r="AO236" s="135">
        <f t="shared" si="141"/>
        <v>8.5676327086416286</v>
      </c>
      <c r="AP236" s="135">
        <f t="shared" si="141"/>
        <v>8.5676945259003379</v>
      </c>
      <c r="AQ236" s="135">
        <f t="shared" si="141"/>
        <v>8.5673735442889107</v>
      </c>
      <c r="AR236" s="135">
        <f t="shared" si="141"/>
        <v>8.5690389253787309</v>
      </c>
      <c r="AS236" s="135">
        <f t="shared" si="141"/>
        <v>8.5603631025529534</v>
      </c>
      <c r="AT236" s="135">
        <f t="shared" si="141"/>
        <v>8.6046542428928863</v>
      </c>
      <c r="AU236" s="135">
        <f t="shared" si="133"/>
        <v>8.3452046669388587</v>
      </c>
    </row>
    <row r="237" spans="1:47" s="135" customFormat="1" ht="12.95" customHeight="1" x14ac:dyDescent="0.2">
      <c r="A237" s="123" t="s">
        <v>83</v>
      </c>
      <c r="B237" s="124"/>
      <c r="C237" s="125">
        <v>43692.504200000003</v>
      </c>
      <c r="D237" s="125"/>
      <c r="E237" s="135">
        <f t="shared" si="124"/>
        <v>399.00139731524308</v>
      </c>
      <c r="F237" s="135">
        <f t="shared" si="117"/>
        <v>399</v>
      </c>
      <c r="G237" s="125">
        <f t="shared" si="142"/>
        <v>6.3901100002112798E-3</v>
      </c>
      <c r="J237" s="135">
        <f>+G237</f>
        <v>6.3901100002112798E-3</v>
      </c>
      <c r="Q237" s="186">
        <f t="shared" si="134"/>
        <v>28674.004200000003</v>
      </c>
      <c r="R237" s="186"/>
      <c r="S237" s="124">
        <f>S$17</f>
        <v>1</v>
      </c>
      <c r="T237" s="186"/>
      <c r="V237" s="135" t="s">
        <v>82</v>
      </c>
      <c r="Z237" s="135">
        <f t="shared" si="125"/>
        <v>399</v>
      </c>
      <c r="AA237" s="135">
        <f t="shared" si="126"/>
        <v>-1.4839267838235637E-2</v>
      </c>
      <c r="AB237" s="135">
        <f t="shared" si="135"/>
        <v>-0.1213679721763738</v>
      </c>
      <c r="AC237" s="135">
        <f t="shared" si="136"/>
        <v>6.3901100002112798E-3</v>
      </c>
      <c r="AD237" s="135">
        <f t="shared" si="137"/>
        <v>2.1229377838446917E-2</v>
      </c>
      <c r="AE237" s="135">
        <f t="shared" si="138"/>
        <v>4.506864834075411E-4</v>
      </c>
      <c r="AF237" s="135">
        <f t="shared" si="139"/>
        <v>6.3901100002112798E-3</v>
      </c>
      <c r="AG237" s="124"/>
      <c r="AH237" s="135">
        <f t="shared" si="127"/>
        <v>0.12775808217658507</v>
      </c>
      <c r="AI237" s="135">
        <f t="shared" si="128"/>
        <v>0.7649977933104849</v>
      </c>
      <c r="AJ237" s="135">
        <f t="shared" si="129"/>
        <v>0.69743147388316817</v>
      </c>
      <c r="AK237" s="135">
        <f t="shared" si="130"/>
        <v>0.17706538149269155</v>
      </c>
      <c r="AL237" s="135">
        <f t="shared" si="131"/>
        <v>2.4958791402334306</v>
      </c>
      <c r="AM237" s="135">
        <f t="shared" si="132"/>
        <v>2.9889745617821268</v>
      </c>
      <c r="AN237" s="135">
        <f t="shared" si="141"/>
        <v>8.5739834893608169</v>
      </c>
      <c r="AO237" s="135">
        <f t="shared" si="141"/>
        <v>8.5739710726504601</v>
      </c>
      <c r="AP237" s="135">
        <f t="shared" si="141"/>
        <v>8.5740350686529325</v>
      </c>
      <c r="AQ237" s="135">
        <f t="shared" si="141"/>
        <v>8.5737051818207988</v>
      </c>
      <c r="AR237" s="135">
        <f t="shared" si="141"/>
        <v>8.5754043576029417</v>
      </c>
      <c r="AS237" s="135">
        <f t="shared" si="141"/>
        <v>8.5666167182971495</v>
      </c>
      <c r="AT237" s="135">
        <f t="shared" si="141"/>
        <v>8.611161127319189</v>
      </c>
      <c r="AU237" s="135">
        <f t="shared" si="133"/>
        <v>8.3527688336697743</v>
      </c>
    </row>
    <row r="238" spans="1:47" s="135" customFormat="1" ht="12.95" customHeight="1" x14ac:dyDescent="0.2">
      <c r="A238" s="123" t="s">
        <v>85</v>
      </c>
      <c r="B238" s="124"/>
      <c r="C238" s="125">
        <v>43692.506500000003</v>
      </c>
      <c r="D238" s="125"/>
      <c r="E238" s="135">
        <f t="shared" si="124"/>
        <v>399.00190025260395</v>
      </c>
      <c r="F238" s="135">
        <f t="shared" si="117"/>
        <v>399</v>
      </c>
      <c r="G238" s="125">
        <f t="shared" si="142"/>
        <v>8.6901100003160536E-3</v>
      </c>
      <c r="J238" s="135">
        <f>+G238</f>
        <v>8.6901100003160536E-3</v>
      </c>
      <c r="Q238" s="186">
        <f t="shared" si="134"/>
        <v>28674.006500000003</v>
      </c>
      <c r="R238" s="186"/>
      <c r="S238" s="124">
        <f>S$17</f>
        <v>1</v>
      </c>
      <c r="T238" s="186"/>
      <c r="Z238" s="135">
        <f t="shared" si="125"/>
        <v>399</v>
      </c>
      <c r="AA238" s="135">
        <f t="shared" si="126"/>
        <v>-1.4839267838235637E-2</v>
      </c>
      <c r="AB238" s="135">
        <f t="shared" si="135"/>
        <v>-0.11906797217626902</v>
      </c>
      <c r="AC238" s="135">
        <f t="shared" si="136"/>
        <v>8.6901100003160536E-3</v>
      </c>
      <c r="AD238" s="135">
        <f t="shared" si="137"/>
        <v>2.3529377838551691E-2</v>
      </c>
      <c r="AE238" s="135">
        <f t="shared" si="138"/>
        <v>5.5363162146932746E-4</v>
      </c>
      <c r="AF238" s="135">
        <f t="shared" si="139"/>
        <v>8.6901100003160536E-3</v>
      </c>
      <c r="AG238" s="124"/>
      <c r="AH238" s="135">
        <f t="shared" si="127"/>
        <v>0.12775808217658507</v>
      </c>
      <c r="AI238" s="135">
        <f t="shared" si="128"/>
        <v>0.7649977933104849</v>
      </c>
      <c r="AJ238" s="135">
        <f t="shared" si="129"/>
        <v>0.69743147388316817</v>
      </c>
      <c r="AK238" s="135">
        <f t="shared" si="130"/>
        <v>0.17706538149269155</v>
      </c>
      <c r="AL238" s="135">
        <f t="shared" si="131"/>
        <v>2.4958791402334306</v>
      </c>
      <c r="AM238" s="135">
        <f t="shared" si="132"/>
        <v>2.9889745617821268</v>
      </c>
      <c r="AN238" s="135">
        <f t="shared" si="141"/>
        <v>8.5739834893608169</v>
      </c>
      <c r="AO238" s="135">
        <f t="shared" si="141"/>
        <v>8.5739710726504601</v>
      </c>
      <c r="AP238" s="135">
        <f t="shared" si="141"/>
        <v>8.5740350686529325</v>
      </c>
      <c r="AQ238" s="135">
        <f t="shared" si="141"/>
        <v>8.5737051818207988</v>
      </c>
      <c r="AR238" s="135">
        <f t="shared" si="141"/>
        <v>8.5754043576029417</v>
      </c>
      <c r="AS238" s="135">
        <f t="shared" si="141"/>
        <v>8.5666167182971495</v>
      </c>
      <c r="AT238" s="135">
        <f t="shared" si="141"/>
        <v>8.611161127319189</v>
      </c>
      <c r="AU238" s="135">
        <f t="shared" si="133"/>
        <v>8.3527688336697743</v>
      </c>
    </row>
    <row r="239" spans="1:47" s="135" customFormat="1" ht="12.95" customHeight="1" x14ac:dyDescent="0.2">
      <c r="A239" s="182" t="s">
        <v>894</v>
      </c>
      <c r="B239" s="183" t="s">
        <v>159</v>
      </c>
      <c r="C239" s="182">
        <v>43710.783900000002</v>
      </c>
      <c r="D239" s="182" t="s">
        <v>264</v>
      </c>
      <c r="E239" s="135">
        <f t="shared" si="124"/>
        <v>402.99859039121856</v>
      </c>
      <c r="F239" s="135">
        <f t="shared" ref="F239:F302" si="143">ROUND(2*E239,0)/2</f>
        <v>403</v>
      </c>
      <c r="G239" s="125">
        <f t="shared" si="142"/>
        <v>-6.4463300004717894E-3</v>
      </c>
      <c r="K239" s="135">
        <f>G239</f>
        <v>-6.4463300004717894E-3</v>
      </c>
      <c r="Q239" s="186">
        <f t="shared" si="134"/>
        <v>28692.283900000002</v>
      </c>
      <c r="R239" s="186"/>
      <c r="S239" s="124">
        <f>S$18</f>
        <v>1</v>
      </c>
      <c r="T239" s="186"/>
      <c r="Z239" s="135">
        <f t="shared" si="125"/>
        <v>403</v>
      </c>
      <c r="AA239" s="135">
        <f t="shared" si="126"/>
        <v>-1.4983373138340056E-2</v>
      </c>
      <c r="AB239" s="135">
        <f t="shared" si="135"/>
        <v>-0.13470519972837589</v>
      </c>
      <c r="AC239" s="135">
        <f t="shared" si="136"/>
        <v>-6.4463300004717894E-3</v>
      </c>
      <c r="AD239" s="135">
        <f t="shared" si="137"/>
        <v>8.5370431378682665E-3</v>
      </c>
      <c r="AE239" s="135">
        <f t="shared" si="138"/>
        <v>7.2881105537823661E-5</v>
      </c>
      <c r="AF239" s="135">
        <f t="shared" si="139"/>
        <v>-6.4463300004717894E-3</v>
      </c>
      <c r="AG239" s="124"/>
      <c r="AH239" s="135">
        <f t="shared" si="127"/>
        <v>0.1282588697279041</v>
      </c>
      <c r="AI239" s="135">
        <f t="shared" si="128"/>
        <v>0.76463929576676826</v>
      </c>
      <c r="AJ239" s="135">
        <f t="shared" si="129"/>
        <v>0.69888297229139595</v>
      </c>
      <c r="AK239" s="135">
        <f t="shared" si="130"/>
        <v>0.17658857656975202</v>
      </c>
      <c r="AL239" s="135">
        <f t="shared" si="131"/>
        <v>2.4979065312055884</v>
      </c>
      <c r="AM239" s="135">
        <f t="shared" si="132"/>
        <v>2.9990751886967506</v>
      </c>
      <c r="AN239" s="135">
        <f t="shared" si="141"/>
        <v>8.5765169539688237</v>
      </c>
      <c r="AO239" s="135">
        <f t="shared" si="141"/>
        <v>8.5765043299340924</v>
      </c>
      <c r="AP239" s="135">
        <f t="shared" si="141"/>
        <v>8.5765692072880757</v>
      </c>
      <c r="AQ239" s="135">
        <f t="shared" si="141"/>
        <v>8.576235739226675</v>
      </c>
      <c r="AR239" s="135">
        <f t="shared" si="141"/>
        <v>8.5779484177093295</v>
      </c>
      <c r="AS239" s="135">
        <f t="shared" si="141"/>
        <v>8.5691164659342114</v>
      </c>
      <c r="AT239" s="135">
        <f t="shared" si="141"/>
        <v>8.6137597380800255</v>
      </c>
      <c r="AU239" s="135">
        <f t="shared" si="133"/>
        <v>8.3557945003621406</v>
      </c>
    </row>
    <row r="240" spans="1:47" s="135" customFormat="1" ht="12.95" customHeight="1" x14ac:dyDescent="0.2">
      <c r="A240" s="123" t="s">
        <v>118</v>
      </c>
      <c r="B240" s="124"/>
      <c r="C240" s="125">
        <v>43756.529000000002</v>
      </c>
      <c r="D240" s="125"/>
      <c r="E240" s="135">
        <f t="shared" si="124"/>
        <v>413.00159902811157</v>
      </c>
      <c r="F240" s="135">
        <f t="shared" si="143"/>
        <v>413</v>
      </c>
      <c r="G240" s="125">
        <f t="shared" si="142"/>
        <v>7.3125700000673532E-3</v>
      </c>
      <c r="I240" s="135">
        <f>G240</f>
        <v>7.3125700000673532E-3</v>
      </c>
      <c r="M240" s="135">
        <f>G240</f>
        <v>7.3125700000673532E-3</v>
      </c>
      <c r="Q240" s="186">
        <f t="shared" si="134"/>
        <v>28738.029000000002</v>
      </c>
      <c r="R240" s="186"/>
      <c r="S240" s="124">
        <f>S$16</f>
        <v>0.1</v>
      </c>
      <c r="T240" s="186"/>
      <c r="Z240" s="135">
        <f t="shared" si="125"/>
        <v>413</v>
      </c>
      <c r="AA240" s="135">
        <f t="shared" si="126"/>
        <v>-1.5347535287375369E-2</v>
      </c>
      <c r="AB240" s="135">
        <f t="shared" si="135"/>
        <v>-0.12219364223875839</v>
      </c>
      <c r="AC240" s="135">
        <f t="shared" si="136"/>
        <v>7.3125700000673532E-3</v>
      </c>
      <c r="AD240" s="135">
        <f t="shared" si="137"/>
        <v>2.2660105287442722E-2</v>
      </c>
      <c r="AE240" s="135">
        <f t="shared" si="138"/>
        <v>5.1348037163798972E-5</v>
      </c>
      <c r="AF240" s="135">
        <f t="shared" si="139"/>
        <v>7.3125700000673532E-3</v>
      </c>
      <c r="AG240" s="124"/>
      <c r="AH240" s="135">
        <f t="shared" si="127"/>
        <v>0.12950621223882575</v>
      </c>
      <c r="AI240" s="135">
        <f t="shared" si="128"/>
        <v>0.76374873968798251</v>
      </c>
      <c r="AJ240" s="135">
        <f t="shared" si="129"/>
        <v>0.70249324517835099</v>
      </c>
      <c r="AK240" s="135">
        <f t="shared" si="130"/>
        <v>0.17539534906341525</v>
      </c>
      <c r="AL240" s="135">
        <f t="shared" si="131"/>
        <v>2.5029667292070408</v>
      </c>
      <c r="AM240" s="135">
        <f t="shared" si="132"/>
        <v>3.0245555398655544</v>
      </c>
      <c r="AN240" s="135">
        <f t="shared" si="141"/>
        <v>8.5828454411051105</v>
      </c>
      <c r="AO240" s="135">
        <f t="shared" si="141"/>
        <v>8.5828322901630933</v>
      </c>
      <c r="AP240" s="135">
        <f t="shared" si="141"/>
        <v>8.5828993949912658</v>
      </c>
      <c r="AQ240" s="135">
        <f t="shared" si="141"/>
        <v>8.582556928841683</v>
      </c>
      <c r="AR240" s="135">
        <f t="shared" si="141"/>
        <v>8.5843033151297181</v>
      </c>
      <c r="AS240" s="135">
        <f t="shared" si="141"/>
        <v>8.5753616469620653</v>
      </c>
      <c r="AT240" s="135">
        <f t="shared" si="141"/>
        <v>8.6202459416663437</v>
      </c>
      <c r="AU240" s="135">
        <f t="shared" si="133"/>
        <v>8.3633586670930562</v>
      </c>
    </row>
    <row r="241" spans="1:47" s="135" customFormat="1" ht="12.95" customHeight="1" x14ac:dyDescent="0.2">
      <c r="A241" s="123" t="s">
        <v>93</v>
      </c>
      <c r="B241" s="124"/>
      <c r="C241" s="125">
        <v>44021.750999999997</v>
      </c>
      <c r="D241" s="125"/>
      <c r="E241" s="135">
        <f t="shared" si="124"/>
        <v>470.99727412105005</v>
      </c>
      <c r="F241" s="135">
        <f t="shared" si="143"/>
        <v>471</v>
      </c>
      <c r="G241" s="125">
        <f t="shared" si="142"/>
        <v>-1.2465810003050137E-2</v>
      </c>
      <c r="J241" s="135">
        <f>+G241</f>
        <v>-1.2465810003050137E-2</v>
      </c>
      <c r="Q241" s="186">
        <f t="shared" si="134"/>
        <v>29003.250999999997</v>
      </c>
      <c r="R241" s="186"/>
      <c r="S241" s="124">
        <f>S$17</f>
        <v>1</v>
      </c>
      <c r="T241" s="186"/>
      <c r="Z241" s="135">
        <f t="shared" si="125"/>
        <v>471</v>
      </c>
      <c r="AA241" s="135">
        <f t="shared" si="126"/>
        <v>-1.7570381588076028E-2</v>
      </c>
      <c r="AB241" s="135">
        <f t="shared" si="135"/>
        <v>-0.14907540913917894</v>
      </c>
      <c r="AC241" s="135">
        <f t="shared" si="136"/>
        <v>-1.2465810003050137E-2</v>
      </c>
      <c r="AD241" s="135">
        <f t="shared" si="137"/>
        <v>5.104571585025891E-3</v>
      </c>
      <c r="AE241" s="135">
        <f t="shared" si="138"/>
        <v>2.6056651066653738E-5</v>
      </c>
      <c r="AF241" s="135">
        <f t="shared" si="139"/>
        <v>-1.2465810003050137E-2</v>
      </c>
      <c r="AG241" s="124"/>
      <c r="AH241" s="135">
        <f t="shared" si="127"/>
        <v>0.1366095991361288</v>
      </c>
      <c r="AI241" s="135">
        <f t="shared" si="128"/>
        <v>0.75874184276519885</v>
      </c>
      <c r="AJ241" s="135">
        <f t="shared" si="129"/>
        <v>0.72291800756487656</v>
      </c>
      <c r="AK241" s="135">
        <f t="shared" si="130"/>
        <v>0.16844194263829293</v>
      </c>
      <c r="AL241" s="135">
        <f t="shared" si="131"/>
        <v>2.5320883119446633</v>
      </c>
      <c r="AM241" s="135">
        <f t="shared" si="132"/>
        <v>3.1791361653261445</v>
      </c>
      <c r="AN241" s="135">
        <f t="shared" ref="AN241:AT250" si="144">$AU241+$AB$7*SIN(AO241)</f>
        <v>8.6194080551472467</v>
      </c>
      <c r="AO241" s="135">
        <f t="shared" si="144"/>
        <v>8.6193916127299879</v>
      </c>
      <c r="AP241" s="135">
        <f t="shared" si="144"/>
        <v>8.6194722646710016</v>
      </c>
      <c r="AQ241" s="135">
        <f t="shared" si="144"/>
        <v>8.6190765927903179</v>
      </c>
      <c r="AR241" s="135">
        <f t="shared" si="144"/>
        <v>8.621016169102548</v>
      </c>
      <c r="AS241" s="135">
        <f t="shared" si="144"/>
        <v>8.6114705643881013</v>
      </c>
      <c r="AT241" s="135">
        <f t="shared" si="144"/>
        <v>8.657578072538108</v>
      </c>
      <c r="AU241" s="135">
        <f t="shared" si="133"/>
        <v>8.4072308341323687</v>
      </c>
    </row>
    <row r="242" spans="1:47" s="135" customFormat="1" ht="12.95" customHeight="1" x14ac:dyDescent="0.2">
      <c r="A242" s="188" t="s">
        <v>1246</v>
      </c>
      <c r="B242" s="199" t="s">
        <v>63</v>
      </c>
      <c r="C242" s="189">
        <v>44021.752</v>
      </c>
      <c r="D242" s="190">
        <v>1.1999999999999999E-3</v>
      </c>
      <c r="E242" s="135">
        <f t="shared" si="124"/>
        <v>470.99749278946865</v>
      </c>
      <c r="F242" s="135">
        <f t="shared" si="143"/>
        <v>471</v>
      </c>
      <c r="G242" s="125">
        <f t="shared" si="142"/>
        <v>-1.1465809999208432E-2</v>
      </c>
      <c r="K242" s="135">
        <f>G242</f>
        <v>-1.1465809999208432E-2</v>
      </c>
      <c r="O242" s="135">
        <f ca="1">+C$11+C$12*F242</f>
        <v>7.1204251267206753E-4</v>
      </c>
      <c r="Q242" s="186">
        <f t="shared" si="134"/>
        <v>29003.252</v>
      </c>
      <c r="R242" s="186"/>
      <c r="S242" s="124">
        <f>S$18</f>
        <v>1</v>
      </c>
      <c r="T242" s="186"/>
      <c r="Z242" s="135">
        <f t="shared" si="125"/>
        <v>471</v>
      </c>
      <c r="AA242" s="135">
        <f t="shared" si="126"/>
        <v>-1.7570381588076028E-2</v>
      </c>
      <c r="AB242" s="135">
        <f t="shared" si="135"/>
        <v>-0.14807540913533723</v>
      </c>
      <c r="AC242" s="135">
        <f t="shared" si="136"/>
        <v>-1.1465809999208432E-2</v>
      </c>
      <c r="AD242" s="135">
        <f t="shared" si="137"/>
        <v>6.1045715888675967E-3</v>
      </c>
      <c r="AE242" s="135">
        <f t="shared" si="138"/>
        <v>3.7265794283609455E-5</v>
      </c>
      <c r="AF242" s="135">
        <f t="shared" si="139"/>
        <v>-1.1465809999208432E-2</v>
      </c>
      <c r="AG242" s="124"/>
      <c r="AH242" s="135">
        <f t="shared" si="127"/>
        <v>0.1366095991361288</v>
      </c>
      <c r="AI242" s="135">
        <f t="shared" si="128"/>
        <v>0.75874184276519885</v>
      </c>
      <c r="AJ242" s="135">
        <f t="shared" si="129"/>
        <v>0.72291800756487656</v>
      </c>
      <c r="AK242" s="135">
        <f t="shared" si="130"/>
        <v>0.16844194263829293</v>
      </c>
      <c r="AL242" s="135">
        <f t="shared" si="131"/>
        <v>2.5320883119446633</v>
      </c>
      <c r="AM242" s="135">
        <f t="shared" si="132"/>
        <v>3.1791361653261445</v>
      </c>
      <c r="AN242" s="135">
        <f t="shared" si="144"/>
        <v>8.6194080551472467</v>
      </c>
      <c r="AO242" s="135">
        <f t="shared" si="144"/>
        <v>8.6193916127299879</v>
      </c>
      <c r="AP242" s="135">
        <f t="shared" si="144"/>
        <v>8.6194722646710016</v>
      </c>
      <c r="AQ242" s="135">
        <f t="shared" si="144"/>
        <v>8.6190765927903179</v>
      </c>
      <c r="AR242" s="135">
        <f t="shared" si="144"/>
        <v>8.621016169102548</v>
      </c>
      <c r="AS242" s="135">
        <f t="shared" si="144"/>
        <v>8.6114705643881013</v>
      </c>
      <c r="AT242" s="135">
        <f t="shared" si="144"/>
        <v>8.657578072538108</v>
      </c>
      <c r="AU242" s="135">
        <f t="shared" si="133"/>
        <v>8.4072308341323687</v>
      </c>
    </row>
    <row r="243" spans="1:47" s="135" customFormat="1" ht="12.95" customHeight="1" x14ac:dyDescent="0.2">
      <c r="A243" s="123" t="s">
        <v>93</v>
      </c>
      <c r="B243" s="124"/>
      <c r="C243" s="125">
        <v>44053.750999999997</v>
      </c>
      <c r="D243" s="125"/>
      <c r="E243" s="135">
        <f t="shared" si="124"/>
        <v>477.99466348910425</v>
      </c>
      <c r="F243" s="135">
        <f t="shared" si="143"/>
        <v>478</v>
      </c>
      <c r="G243" s="125">
        <f t="shared" si="142"/>
        <v>-2.4404580006375909E-2</v>
      </c>
      <c r="J243" s="135">
        <f>+G243</f>
        <v>-2.4404580006375909E-2</v>
      </c>
      <c r="Q243" s="186">
        <f t="shared" si="134"/>
        <v>29035.250999999997</v>
      </c>
      <c r="R243" s="186"/>
      <c r="S243" s="124">
        <f>S$17</f>
        <v>1</v>
      </c>
      <c r="T243" s="186"/>
      <c r="Z243" s="135">
        <f t="shared" si="125"/>
        <v>478</v>
      </c>
      <c r="AA243" s="135">
        <f t="shared" si="126"/>
        <v>-1.7851529398881905E-2</v>
      </c>
      <c r="AB243" s="135">
        <f t="shared" si="135"/>
        <v>-0.16185624692746836</v>
      </c>
      <c r="AC243" s="135">
        <f t="shared" si="136"/>
        <v>-2.4404580006375909E-2</v>
      </c>
      <c r="AD243" s="135">
        <f t="shared" si="137"/>
        <v>-6.5530506074940043E-3</v>
      </c>
      <c r="AE243" s="135">
        <f t="shared" si="138"/>
        <v>4.2942472264377537E-5</v>
      </c>
      <c r="AF243" s="135">
        <f t="shared" si="139"/>
        <v>-2.4404580006375909E-2</v>
      </c>
      <c r="AG243" s="124"/>
      <c r="AH243" s="135">
        <f t="shared" si="127"/>
        <v>0.13745166692109245</v>
      </c>
      <c r="AI243" s="135">
        <f t="shared" si="128"/>
        <v>0.75815560287802897</v>
      </c>
      <c r="AJ243" s="135">
        <f t="shared" si="129"/>
        <v>0.7253243346828927</v>
      </c>
      <c r="AK243" s="135">
        <f t="shared" si="130"/>
        <v>0.1675991469334028</v>
      </c>
      <c r="AL243" s="135">
        <f t="shared" si="131"/>
        <v>2.5355774048599846</v>
      </c>
      <c r="AM243" s="135">
        <f t="shared" si="132"/>
        <v>3.1986207644563853</v>
      </c>
      <c r="AN243" s="135">
        <f t="shared" si="144"/>
        <v>8.6238047078547897</v>
      </c>
      <c r="AO243" s="135">
        <f t="shared" si="144"/>
        <v>8.6237878420584284</v>
      </c>
      <c r="AP243" s="135">
        <f t="shared" si="144"/>
        <v>8.6238701946661038</v>
      </c>
      <c r="AQ243" s="135">
        <f t="shared" si="144"/>
        <v>8.6234680155486387</v>
      </c>
      <c r="AR243" s="135">
        <f t="shared" si="144"/>
        <v>8.6254305278081134</v>
      </c>
      <c r="AS243" s="135">
        <f t="shared" si="144"/>
        <v>8.6158160569382289</v>
      </c>
      <c r="AT243" s="135">
        <f t="shared" si="144"/>
        <v>8.6620508332928416</v>
      </c>
      <c r="AU243" s="135">
        <f t="shared" si="133"/>
        <v>8.4125257508440097</v>
      </c>
    </row>
    <row r="244" spans="1:47" s="135" customFormat="1" ht="12.95" customHeight="1" x14ac:dyDescent="0.2">
      <c r="A244" s="188" t="s">
        <v>1246</v>
      </c>
      <c r="B244" s="199" t="s">
        <v>63</v>
      </c>
      <c r="C244" s="189">
        <v>44053.751600000003</v>
      </c>
      <c r="D244" s="190">
        <v>1.1999999999999999E-3</v>
      </c>
      <c r="E244" s="135">
        <f t="shared" si="124"/>
        <v>477.99479469015637</v>
      </c>
      <c r="F244" s="135">
        <f t="shared" si="143"/>
        <v>478</v>
      </c>
      <c r="G244" s="125">
        <f t="shared" si="142"/>
        <v>-2.3804579999705311E-2</v>
      </c>
      <c r="K244" s="135">
        <f>G244</f>
        <v>-2.3804579999705311E-2</v>
      </c>
      <c r="O244" s="135">
        <f ca="1">+C$11+C$12*F244</f>
        <v>-1.2123540924910414E-4</v>
      </c>
      <c r="Q244" s="186">
        <f t="shared" si="134"/>
        <v>29035.251600000003</v>
      </c>
      <c r="R244" s="186"/>
      <c r="S244" s="124">
        <f>S$18</f>
        <v>1</v>
      </c>
      <c r="T244" s="186"/>
      <c r="Z244" s="135">
        <f t="shared" si="125"/>
        <v>478</v>
      </c>
      <c r="AA244" s="135">
        <f t="shared" si="126"/>
        <v>-1.7851529398881905E-2</v>
      </c>
      <c r="AB244" s="135">
        <f t="shared" si="135"/>
        <v>-0.16125624692079776</v>
      </c>
      <c r="AC244" s="135">
        <f t="shared" si="136"/>
        <v>-2.3804579999705311E-2</v>
      </c>
      <c r="AD244" s="135">
        <f t="shared" si="137"/>
        <v>-5.9530506008234063E-3</v>
      </c>
      <c r="AE244" s="135">
        <f t="shared" si="138"/>
        <v>3.5438811455963921E-5</v>
      </c>
      <c r="AF244" s="135">
        <f t="shared" si="139"/>
        <v>-2.3804579999705311E-2</v>
      </c>
      <c r="AG244" s="124"/>
      <c r="AH244" s="135">
        <f t="shared" si="127"/>
        <v>0.13745166692109245</v>
      </c>
      <c r="AI244" s="135">
        <f t="shared" si="128"/>
        <v>0.75815560287802897</v>
      </c>
      <c r="AJ244" s="135">
        <f t="shared" si="129"/>
        <v>0.7253243346828927</v>
      </c>
      <c r="AK244" s="135">
        <f t="shared" si="130"/>
        <v>0.1675991469334028</v>
      </c>
      <c r="AL244" s="135">
        <f t="shared" si="131"/>
        <v>2.5355774048599846</v>
      </c>
      <c r="AM244" s="135">
        <f t="shared" si="132"/>
        <v>3.1986207644563853</v>
      </c>
      <c r="AN244" s="135">
        <f t="shared" si="144"/>
        <v>8.6238047078547897</v>
      </c>
      <c r="AO244" s="135">
        <f t="shared" si="144"/>
        <v>8.6237878420584284</v>
      </c>
      <c r="AP244" s="135">
        <f t="shared" si="144"/>
        <v>8.6238701946661038</v>
      </c>
      <c r="AQ244" s="135">
        <f t="shared" si="144"/>
        <v>8.6234680155486387</v>
      </c>
      <c r="AR244" s="135">
        <f t="shared" si="144"/>
        <v>8.6254305278081134</v>
      </c>
      <c r="AS244" s="135">
        <f t="shared" si="144"/>
        <v>8.6158160569382289</v>
      </c>
      <c r="AT244" s="135">
        <f t="shared" si="144"/>
        <v>8.6620508332928416</v>
      </c>
      <c r="AU244" s="135">
        <f t="shared" si="133"/>
        <v>8.4125257508440097</v>
      </c>
    </row>
    <row r="245" spans="1:47" s="135" customFormat="1" ht="12.95" customHeight="1" x14ac:dyDescent="0.2">
      <c r="A245" s="123" t="s">
        <v>93</v>
      </c>
      <c r="B245" s="124"/>
      <c r="C245" s="125">
        <v>44108.623</v>
      </c>
      <c r="D245" s="125"/>
      <c r="E245" s="135">
        <f t="shared" si="124"/>
        <v>489.99343690797582</v>
      </c>
      <c r="F245" s="135">
        <f t="shared" si="143"/>
        <v>490</v>
      </c>
      <c r="G245" s="125">
        <f t="shared" si="142"/>
        <v>-3.0013900002813898E-2</v>
      </c>
      <c r="J245" s="135">
        <f>+G245</f>
        <v>-3.0013900002813898E-2</v>
      </c>
      <c r="Q245" s="186">
        <f t="shared" si="134"/>
        <v>29090.123</v>
      </c>
      <c r="R245" s="186"/>
      <c r="S245" s="124">
        <f>S$17</f>
        <v>1</v>
      </c>
      <c r="T245" s="186"/>
      <c r="Z245" s="135">
        <f t="shared" si="125"/>
        <v>490</v>
      </c>
      <c r="AA245" s="135">
        <f t="shared" si="126"/>
        <v>-1.833999868097605E-2</v>
      </c>
      <c r="AB245" s="135">
        <f t="shared" si="135"/>
        <v>-0.16890142535712316</v>
      </c>
      <c r="AC245" s="135">
        <f t="shared" si="136"/>
        <v>-3.0013900002813898E-2</v>
      </c>
      <c r="AD245" s="135">
        <f t="shared" si="137"/>
        <v>-1.1673901321837848E-2</v>
      </c>
      <c r="AE245" s="135">
        <f t="shared" si="138"/>
        <v>1.3627997207200747E-4</v>
      </c>
      <c r="AF245" s="135">
        <f t="shared" si="139"/>
        <v>-3.0013900002813898E-2</v>
      </c>
      <c r="AG245" s="124"/>
      <c r="AH245" s="135">
        <f t="shared" si="127"/>
        <v>0.13888752535430926</v>
      </c>
      <c r="AI245" s="135">
        <f t="shared" si="128"/>
        <v>0.75715954708935296</v>
      </c>
      <c r="AJ245" s="135">
        <f t="shared" si="129"/>
        <v>0.72942037174975416</v>
      </c>
      <c r="AK245" s="135">
        <f t="shared" si="130"/>
        <v>0.16615264338025373</v>
      </c>
      <c r="AL245" s="135">
        <f t="shared" si="131"/>
        <v>2.541546228760784</v>
      </c>
      <c r="AM245" s="135">
        <f t="shared" si="132"/>
        <v>3.2324623692316394</v>
      </c>
      <c r="AN245" s="135">
        <f t="shared" si="144"/>
        <v>8.6313339620703324</v>
      </c>
      <c r="AO245" s="135">
        <f t="shared" si="144"/>
        <v>8.6313163580372372</v>
      </c>
      <c r="AP245" s="135">
        <f t="shared" si="144"/>
        <v>8.6314016551650052</v>
      </c>
      <c r="AQ245" s="135">
        <f t="shared" si="144"/>
        <v>8.630988294598982</v>
      </c>
      <c r="AR245" s="135">
        <f t="shared" si="144"/>
        <v>8.6329898769207176</v>
      </c>
      <c r="AS245" s="135">
        <f t="shared" si="144"/>
        <v>8.6232595061616131</v>
      </c>
      <c r="AT245" s="135">
        <f t="shared" si="144"/>
        <v>8.6697021603064623</v>
      </c>
      <c r="AU245" s="135">
        <f t="shared" si="133"/>
        <v>8.4216027509211084</v>
      </c>
    </row>
    <row r="246" spans="1:47" s="135" customFormat="1" ht="12.95" customHeight="1" x14ac:dyDescent="0.2">
      <c r="A246" s="123" t="s">
        <v>93</v>
      </c>
      <c r="B246" s="124"/>
      <c r="C246" s="125">
        <v>44117.771000000001</v>
      </c>
      <c r="D246" s="125"/>
      <c r="E246" s="135">
        <f t="shared" si="124"/>
        <v>491.99381559356857</v>
      </c>
      <c r="F246" s="135">
        <f t="shared" si="143"/>
        <v>492</v>
      </c>
      <c r="G246" s="125">
        <f t="shared" si="142"/>
        <v>-2.8282120001676958E-2</v>
      </c>
      <c r="J246" s="135">
        <f>+G246</f>
        <v>-2.8282120001676958E-2</v>
      </c>
      <c r="Q246" s="186">
        <f t="shared" si="134"/>
        <v>29099.271000000001</v>
      </c>
      <c r="R246" s="186"/>
      <c r="S246" s="124">
        <f>S$17</f>
        <v>1</v>
      </c>
      <c r="T246" s="186"/>
      <c r="Z246" s="135">
        <f t="shared" si="125"/>
        <v>492</v>
      </c>
      <c r="AA246" s="135">
        <f t="shared" si="126"/>
        <v>-1.8422210329915145E-2</v>
      </c>
      <c r="AB246" s="135">
        <f t="shared" si="135"/>
        <v>-0.16740800949921197</v>
      </c>
      <c r="AC246" s="135">
        <f t="shared" si="136"/>
        <v>-2.8282120001676958E-2</v>
      </c>
      <c r="AD246" s="135">
        <f t="shared" si="137"/>
        <v>-9.8599096717618129E-3</v>
      </c>
      <c r="AE246" s="135">
        <f t="shared" si="138"/>
        <v>9.7217818735302144E-5</v>
      </c>
      <c r="AF246" s="135">
        <f t="shared" si="139"/>
        <v>-2.8282120001676958E-2</v>
      </c>
      <c r="AG246" s="124"/>
      <c r="AH246" s="135">
        <f t="shared" si="127"/>
        <v>0.13912588949753502</v>
      </c>
      <c r="AI246" s="135">
        <f t="shared" si="128"/>
        <v>0.75699463034808678</v>
      </c>
      <c r="AJ246" s="135">
        <f t="shared" si="129"/>
        <v>0.73009948253372536</v>
      </c>
      <c r="AK246" s="135">
        <f t="shared" si="130"/>
        <v>0.16591135221084469</v>
      </c>
      <c r="AL246" s="135">
        <f t="shared" si="131"/>
        <v>2.5425395115610683</v>
      </c>
      <c r="AM246" s="135">
        <f t="shared" si="132"/>
        <v>3.2381574669679791</v>
      </c>
      <c r="AN246" s="135">
        <f t="shared" si="144"/>
        <v>8.6325878782736947</v>
      </c>
      <c r="AO246" s="135">
        <f t="shared" si="144"/>
        <v>8.6325701496984948</v>
      </c>
      <c r="AP246" s="135">
        <f t="shared" si="144"/>
        <v>8.6326559410143151</v>
      </c>
      <c r="AQ246" s="135">
        <f t="shared" si="144"/>
        <v>8.6322407142400781</v>
      </c>
      <c r="AR246" s="135">
        <f t="shared" si="144"/>
        <v>8.6342487757466166</v>
      </c>
      <c r="AS246" s="135">
        <f t="shared" si="144"/>
        <v>8.6244993577123683</v>
      </c>
      <c r="AT246" s="135">
        <f t="shared" si="144"/>
        <v>8.670975390934835</v>
      </c>
      <c r="AU246" s="135">
        <f t="shared" si="133"/>
        <v>8.4231155842672916</v>
      </c>
    </row>
    <row r="247" spans="1:47" s="135" customFormat="1" ht="12.95" customHeight="1" x14ac:dyDescent="0.2">
      <c r="A247" s="188" t="s">
        <v>1246</v>
      </c>
      <c r="B247" s="199" t="s">
        <v>63</v>
      </c>
      <c r="C247" s="189">
        <v>44117.771399999998</v>
      </c>
      <c r="D247" s="190">
        <v>1.5E-3</v>
      </c>
      <c r="E247" s="135">
        <f t="shared" si="124"/>
        <v>491.99390306093505</v>
      </c>
      <c r="F247" s="135">
        <f t="shared" si="143"/>
        <v>492</v>
      </c>
      <c r="G247" s="125">
        <f t="shared" si="142"/>
        <v>-2.788212000450585E-2</v>
      </c>
      <c r="K247" s="135">
        <f>G247</f>
        <v>-2.788212000450585E-2</v>
      </c>
      <c r="O247" s="135">
        <f ca="1">+C$11+C$12*F247</f>
        <v>-1.7877912530914544E-3</v>
      </c>
      <c r="Q247" s="186">
        <f t="shared" si="134"/>
        <v>29099.271399999998</v>
      </c>
      <c r="R247" s="186"/>
      <c r="S247" s="124">
        <f>S$18</f>
        <v>1</v>
      </c>
      <c r="T247" s="186"/>
      <c r="Z247" s="135">
        <f t="shared" si="125"/>
        <v>492</v>
      </c>
      <c r="AA247" s="135">
        <f t="shared" si="126"/>
        <v>-1.8422210329915145E-2</v>
      </c>
      <c r="AB247" s="135">
        <f t="shared" si="135"/>
        <v>-0.16700800950204087</v>
      </c>
      <c r="AC247" s="135">
        <f t="shared" si="136"/>
        <v>-2.788212000450585E-2</v>
      </c>
      <c r="AD247" s="135">
        <f t="shared" si="137"/>
        <v>-9.4599096745907052E-3</v>
      </c>
      <c r="AE247" s="135">
        <f t="shared" si="138"/>
        <v>8.9489891051414819E-5</v>
      </c>
      <c r="AF247" s="135">
        <f t="shared" si="139"/>
        <v>-2.788212000450585E-2</v>
      </c>
      <c r="AG247" s="124"/>
      <c r="AH247" s="135">
        <f t="shared" si="127"/>
        <v>0.13912588949753502</v>
      </c>
      <c r="AI247" s="135">
        <f t="shared" si="128"/>
        <v>0.75699463034808678</v>
      </c>
      <c r="AJ247" s="135">
        <f t="shared" si="129"/>
        <v>0.73009948253372536</v>
      </c>
      <c r="AK247" s="135">
        <f t="shared" si="130"/>
        <v>0.16591135221084469</v>
      </c>
      <c r="AL247" s="135">
        <f t="shared" si="131"/>
        <v>2.5425395115610683</v>
      </c>
      <c r="AM247" s="135">
        <f t="shared" si="132"/>
        <v>3.2381574669679791</v>
      </c>
      <c r="AN247" s="135">
        <f t="shared" si="144"/>
        <v>8.6325878782736947</v>
      </c>
      <c r="AO247" s="135">
        <f t="shared" si="144"/>
        <v>8.6325701496984948</v>
      </c>
      <c r="AP247" s="135">
        <f t="shared" si="144"/>
        <v>8.6326559410143151</v>
      </c>
      <c r="AQ247" s="135">
        <f t="shared" si="144"/>
        <v>8.6322407142400781</v>
      </c>
      <c r="AR247" s="135">
        <f t="shared" si="144"/>
        <v>8.6342487757466166</v>
      </c>
      <c r="AS247" s="135">
        <f t="shared" si="144"/>
        <v>8.6244993577123683</v>
      </c>
      <c r="AT247" s="135">
        <f t="shared" si="144"/>
        <v>8.670975390934835</v>
      </c>
      <c r="AU247" s="135">
        <f t="shared" si="133"/>
        <v>8.4231155842672916</v>
      </c>
    </row>
    <row r="248" spans="1:47" s="135" customFormat="1" ht="12.95" customHeight="1" x14ac:dyDescent="0.2">
      <c r="A248" s="123" t="s">
        <v>119</v>
      </c>
      <c r="B248" s="124"/>
      <c r="C248" s="125">
        <v>44122.364999999998</v>
      </c>
      <c r="D248" s="125"/>
      <c r="E248" s="135">
        <f t="shared" si="124"/>
        <v>492.99837830471927</v>
      </c>
      <c r="F248" s="135">
        <f t="shared" si="143"/>
        <v>493</v>
      </c>
      <c r="G248" s="125">
        <f t="shared" si="142"/>
        <v>-7.4162300079478882E-3</v>
      </c>
      <c r="I248" s="135">
        <f>G248</f>
        <v>-7.4162300079478882E-3</v>
      </c>
      <c r="M248" s="135">
        <f>G248</f>
        <v>-7.4162300079478882E-3</v>
      </c>
      <c r="Q248" s="186">
        <f t="shared" si="134"/>
        <v>29103.864999999998</v>
      </c>
      <c r="R248" s="186"/>
      <c r="S248" s="124">
        <f>S$16</f>
        <v>0.1</v>
      </c>
      <c r="T248" s="186"/>
      <c r="Z248" s="135">
        <f t="shared" si="125"/>
        <v>493</v>
      </c>
      <c r="AA248" s="135">
        <f t="shared" si="126"/>
        <v>-1.8463402005655077E-2</v>
      </c>
      <c r="AB248" s="135">
        <f t="shared" si="135"/>
        <v>-0.14666120013721248</v>
      </c>
      <c r="AC248" s="135">
        <f t="shared" si="136"/>
        <v>-7.4162300079478882E-3</v>
      </c>
      <c r="AD248" s="135">
        <f t="shared" si="137"/>
        <v>1.1047171997707189E-2</v>
      </c>
      <c r="AE248" s="135">
        <f t="shared" si="138"/>
        <v>1.2204000914692584E-5</v>
      </c>
      <c r="AF248" s="135">
        <f t="shared" si="139"/>
        <v>-7.4162300079478882E-3</v>
      </c>
      <c r="AG248" s="124"/>
      <c r="AH248" s="135">
        <f t="shared" si="127"/>
        <v>0.13924497012926459</v>
      </c>
      <c r="AI248" s="135">
        <f t="shared" si="128"/>
        <v>0.7569122887534443</v>
      </c>
      <c r="AJ248" s="135">
        <f t="shared" si="129"/>
        <v>0.73043865711635592</v>
      </c>
      <c r="AK248" s="135">
        <f t="shared" si="130"/>
        <v>0.16579068463880922</v>
      </c>
      <c r="AL248" s="135">
        <f t="shared" si="131"/>
        <v>2.5430359908334488</v>
      </c>
      <c r="AM248" s="135">
        <f t="shared" si="132"/>
        <v>3.2410109577722475</v>
      </c>
      <c r="AN248" s="135">
        <f t="shared" si="144"/>
        <v>8.6332147340559722</v>
      </c>
      <c r="AO248" s="135">
        <f t="shared" si="144"/>
        <v>8.6331969430507556</v>
      </c>
      <c r="AP248" s="135">
        <f t="shared" si="144"/>
        <v>8.6332829818178389</v>
      </c>
      <c r="AQ248" s="135">
        <f t="shared" si="144"/>
        <v>8.632866821702267</v>
      </c>
      <c r="AR248" s="135">
        <f t="shared" si="144"/>
        <v>8.6348781191707999</v>
      </c>
      <c r="AS248" s="135">
        <f t="shared" si="144"/>
        <v>8.6251192067055857</v>
      </c>
      <c r="AT248" s="135">
        <f t="shared" si="144"/>
        <v>8.6716117934892374</v>
      </c>
      <c r="AU248" s="135">
        <f t="shared" si="133"/>
        <v>8.4238720009403831</v>
      </c>
    </row>
    <row r="249" spans="1:47" s="135" customFormat="1" ht="12.95" customHeight="1" x14ac:dyDescent="0.2">
      <c r="A249" s="123" t="s">
        <v>119</v>
      </c>
      <c r="B249" s="124"/>
      <c r="C249" s="125">
        <v>44122.368000000002</v>
      </c>
      <c r="D249" s="125"/>
      <c r="E249" s="135">
        <f t="shared" si="124"/>
        <v>492.99903430997347</v>
      </c>
      <c r="F249" s="135">
        <f t="shared" si="143"/>
        <v>493</v>
      </c>
      <c r="G249" s="125">
        <f t="shared" si="142"/>
        <v>-4.416230003698729E-3</v>
      </c>
      <c r="I249" s="135">
        <f>G249</f>
        <v>-4.416230003698729E-3</v>
      </c>
      <c r="M249" s="135">
        <f>G249</f>
        <v>-4.416230003698729E-3</v>
      </c>
      <c r="Q249" s="186">
        <f t="shared" si="134"/>
        <v>29103.868000000002</v>
      </c>
      <c r="R249" s="186"/>
      <c r="S249" s="124">
        <f>S$16</f>
        <v>0.1</v>
      </c>
      <c r="T249" s="186"/>
      <c r="Z249" s="135">
        <f t="shared" si="125"/>
        <v>493</v>
      </c>
      <c r="AA249" s="135">
        <f t="shared" si="126"/>
        <v>-1.8463402005655077E-2</v>
      </c>
      <c r="AB249" s="135">
        <f t="shared" si="135"/>
        <v>-0.14366120013296332</v>
      </c>
      <c r="AC249" s="135">
        <f t="shared" si="136"/>
        <v>-4.416230003698729E-3</v>
      </c>
      <c r="AD249" s="135">
        <f t="shared" si="137"/>
        <v>1.4047172001956348E-2</v>
      </c>
      <c r="AE249" s="135">
        <f t="shared" si="138"/>
        <v>1.9732304125254636E-5</v>
      </c>
      <c r="AF249" s="135">
        <f t="shared" si="139"/>
        <v>-4.416230003698729E-3</v>
      </c>
      <c r="AG249" s="124"/>
      <c r="AH249" s="135">
        <f t="shared" si="127"/>
        <v>0.13924497012926459</v>
      </c>
      <c r="AI249" s="135">
        <f t="shared" si="128"/>
        <v>0.7569122887534443</v>
      </c>
      <c r="AJ249" s="135">
        <f t="shared" si="129"/>
        <v>0.73043865711635592</v>
      </c>
      <c r="AK249" s="135">
        <f t="shared" si="130"/>
        <v>0.16579068463880922</v>
      </c>
      <c r="AL249" s="135">
        <f t="shared" si="131"/>
        <v>2.5430359908334488</v>
      </c>
      <c r="AM249" s="135">
        <f t="shared" si="132"/>
        <v>3.2410109577722475</v>
      </c>
      <c r="AN249" s="135">
        <f t="shared" si="144"/>
        <v>8.6332147340559722</v>
      </c>
      <c r="AO249" s="135">
        <f t="shared" si="144"/>
        <v>8.6331969430507556</v>
      </c>
      <c r="AP249" s="135">
        <f t="shared" si="144"/>
        <v>8.6332829818178389</v>
      </c>
      <c r="AQ249" s="135">
        <f t="shared" si="144"/>
        <v>8.632866821702267</v>
      </c>
      <c r="AR249" s="135">
        <f t="shared" si="144"/>
        <v>8.6348781191707999</v>
      </c>
      <c r="AS249" s="135">
        <f t="shared" si="144"/>
        <v>8.6251192067055857</v>
      </c>
      <c r="AT249" s="135">
        <f t="shared" si="144"/>
        <v>8.6716117934892374</v>
      </c>
      <c r="AU249" s="135">
        <f t="shared" si="133"/>
        <v>8.4238720009403831</v>
      </c>
    </row>
    <row r="250" spans="1:47" s="135" customFormat="1" ht="12.95" customHeight="1" x14ac:dyDescent="0.2">
      <c r="A250" s="182" t="s">
        <v>894</v>
      </c>
      <c r="B250" s="183" t="s">
        <v>159</v>
      </c>
      <c r="C250" s="182">
        <v>44126.9375</v>
      </c>
      <c r="D250" s="182" t="s">
        <v>264</v>
      </c>
      <c r="E250" s="135">
        <f t="shared" si="124"/>
        <v>493.99823964488934</v>
      </c>
      <c r="F250" s="135">
        <f t="shared" si="143"/>
        <v>494</v>
      </c>
      <c r="G250" s="125">
        <f t="shared" si="142"/>
        <v>-8.0503400022280402E-3</v>
      </c>
      <c r="I250" s="135">
        <f>G250</f>
        <v>-8.0503400022280402E-3</v>
      </c>
      <c r="Q250" s="186">
        <f t="shared" si="134"/>
        <v>29108.4375</v>
      </c>
      <c r="R250" s="186"/>
      <c r="S250" s="124">
        <f>S$16</f>
        <v>0.1</v>
      </c>
      <c r="T250" s="186"/>
      <c r="Z250" s="135">
        <f t="shared" si="125"/>
        <v>494</v>
      </c>
      <c r="AA250" s="135">
        <f t="shared" si="126"/>
        <v>-1.8504650937871681E-2</v>
      </c>
      <c r="AB250" s="135">
        <f t="shared" si="135"/>
        <v>-0.14741432311433697</v>
      </c>
      <c r="AC250" s="135">
        <f t="shared" si="136"/>
        <v>-8.0503400022280402E-3</v>
      </c>
      <c r="AD250" s="135">
        <f t="shared" si="137"/>
        <v>1.045431093564364E-2</v>
      </c>
      <c r="AE250" s="135">
        <f t="shared" si="138"/>
        <v>1.0929261713911822E-5</v>
      </c>
      <c r="AF250" s="135">
        <f t="shared" si="139"/>
        <v>-8.0503400022280402E-3</v>
      </c>
      <c r="AG250" s="124"/>
      <c r="AH250" s="135">
        <f t="shared" si="127"/>
        <v>0.13936398311210893</v>
      </c>
      <c r="AI250" s="135">
        <f t="shared" si="128"/>
        <v>0.75683002495922391</v>
      </c>
      <c r="AJ250" s="135">
        <f t="shared" si="129"/>
        <v>0.73077757797491161</v>
      </c>
      <c r="AK250" s="135">
        <f t="shared" si="130"/>
        <v>0.16567000244691948</v>
      </c>
      <c r="AL250" s="135">
        <f t="shared" si="131"/>
        <v>2.5435323621724124</v>
      </c>
      <c r="AM250" s="135">
        <f t="shared" si="132"/>
        <v>3.2438684219694518</v>
      </c>
      <c r="AN250" s="135">
        <f t="shared" si="144"/>
        <v>8.6338415217112008</v>
      </c>
      <c r="AO250" s="135">
        <f t="shared" si="144"/>
        <v>8.6338236681703666</v>
      </c>
      <c r="AP250" s="135">
        <f t="shared" si="144"/>
        <v>8.6339099546249312</v>
      </c>
      <c r="AQ250" s="135">
        <f t="shared" si="144"/>
        <v>8.6334928610179027</v>
      </c>
      <c r="AR250" s="135">
        <f t="shared" si="144"/>
        <v>8.6355073920016707</v>
      </c>
      <c r="AS250" s="135">
        <f t="shared" si="144"/>
        <v>8.6257390046374915</v>
      </c>
      <c r="AT250" s="135">
        <f t="shared" si="144"/>
        <v>8.6722480542953164</v>
      </c>
      <c r="AU250" s="135">
        <f t="shared" si="133"/>
        <v>8.4246284176134747</v>
      </c>
    </row>
    <row r="251" spans="1:47" s="135" customFormat="1" ht="12.95" customHeight="1" x14ac:dyDescent="0.2">
      <c r="A251" s="123" t="s">
        <v>84</v>
      </c>
      <c r="B251" s="124"/>
      <c r="C251" s="125">
        <v>44428.762499999997</v>
      </c>
      <c r="D251" s="125"/>
      <c r="E251" s="135">
        <f t="shared" si="124"/>
        <v>559.99783483279361</v>
      </c>
      <c r="F251" s="135">
        <f t="shared" si="143"/>
        <v>560</v>
      </c>
      <c r="G251" s="125">
        <f t="shared" si="142"/>
        <v>-9.9016000021947548E-3</v>
      </c>
      <c r="J251" s="135">
        <f>+G251</f>
        <v>-9.9016000021947548E-3</v>
      </c>
      <c r="Q251" s="186">
        <f t="shared" si="134"/>
        <v>29410.262499999997</v>
      </c>
      <c r="R251" s="186" t="s">
        <v>261</v>
      </c>
      <c r="S251" s="124">
        <f>S$17</f>
        <v>1</v>
      </c>
      <c r="T251" s="186"/>
      <c r="Z251" s="135">
        <f t="shared" si="125"/>
        <v>560</v>
      </c>
      <c r="AA251" s="135">
        <f t="shared" si="126"/>
        <v>-2.1354494050115025E-2</v>
      </c>
      <c r="AB251" s="135">
        <f t="shared" si="135"/>
        <v>-0.15697004878068188</v>
      </c>
      <c r="AC251" s="135">
        <f t="shared" si="136"/>
        <v>-9.9016000021947548E-3</v>
      </c>
      <c r="AD251" s="135">
        <f t="shared" si="137"/>
        <v>1.145289404792027E-2</v>
      </c>
      <c r="AE251" s="135">
        <f t="shared" si="138"/>
        <v>1.3116878207288755E-4</v>
      </c>
      <c r="AF251" s="135">
        <f t="shared" si="139"/>
        <v>-9.9016000021947548E-3</v>
      </c>
      <c r="AG251" s="124"/>
      <c r="AH251" s="135">
        <f t="shared" si="127"/>
        <v>0.14706844877848713</v>
      </c>
      <c r="AI251" s="135">
        <f t="shared" si="128"/>
        <v>0.75157077438798792</v>
      </c>
      <c r="AJ251" s="135">
        <f t="shared" si="129"/>
        <v>0.75259088226904236</v>
      </c>
      <c r="AK251" s="135">
        <f t="shared" si="130"/>
        <v>0.15767405092122788</v>
      </c>
      <c r="AL251" s="135">
        <f t="shared" si="131"/>
        <v>2.5760598622202413</v>
      </c>
      <c r="AM251" s="135">
        <f t="shared" si="132"/>
        <v>3.4417263766979138</v>
      </c>
      <c r="AN251" s="135">
        <f t="shared" ref="AN251:AT260" si="145">$AU251+$AB$7*SIN(AO251)</f>
        <v>8.6750620789487858</v>
      </c>
      <c r="AO251" s="135">
        <f t="shared" si="145"/>
        <v>8.6750398802690398</v>
      </c>
      <c r="AP251" s="135">
        <f t="shared" si="145"/>
        <v>8.6751429591449547</v>
      </c>
      <c r="AQ251" s="135">
        <f t="shared" si="145"/>
        <v>8.6746642318786815</v>
      </c>
      <c r="AR251" s="135">
        <f t="shared" si="145"/>
        <v>8.6768857741175687</v>
      </c>
      <c r="AS251" s="135">
        <f t="shared" si="145"/>
        <v>8.6665374445860817</v>
      </c>
      <c r="AT251" s="135">
        <f t="shared" si="145"/>
        <v>8.7139313729832413</v>
      </c>
      <c r="AU251" s="135">
        <f t="shared" si="133"/>
        <v>8.4745519180375197</v>
      </c>
    </row>
    <row r="252" spans="1:47" s="135" customFormat="1" ht="12.95" customHeight="1" x14ac:dyDescent="0.2">
      <c r="A252" s="123" t="s">
        <v>120</v>
      </c>
      <c r="B252" s="124"/>
      <c r="C252" s="125">
        <v>44442.483999999997</v>
      </c>
      <c r="D252" s="125"/>
      <c r="E252" s="135">
        <f t="shared" si="124"/>
        <v>562.99829352697338</v>
      </c>
      <c r="F252" s="135">
        <f t="shared" si="143"/>
        <v>563</v>
      </c>
      <c r="G252" s="125">
        <f t="shared" si="142"/>
        <v>-7.8039300060481764E-3</v>
      </c>
      <c r="I252" s="135">
        <f>G252</f>
        <v>-7.8039300060481764E-3</v>
      </c>
      <c r="M252" s="135">
        <f>G252</f>
        <v>-7.8039300060481764E-3</v>
      </c>
      <c r="Q252" s="186">
        <f t="shared" si="134"/>
        <v>29423.983999999997</v>
      </c>
      <c r="R252" s="186"/>
      <c r="S252" s="124">
        <f>S$16</f>
        <v>0.1</v>
      </c>
      <c r="T252" s="186"/>
      <c r="Z252" s="135">
        <f t="shared" si="125"/>
        <v>563</v>
      </c>
      <c r="AA252" s="135">
        <f t="shared" si="126"/>
        <v>-2.1490035389079398E-2</v>
      </c>
      <c r="AB252" s="135">
        <f t="shared" si="135"/>
        <v>-0.15521550313940066</v>
      </c>
      <c r="AC252" s="135">
        <f t="shared" si="136"/>
        <v>-7.8039300060481764E-3</v>
      </c>
      <c r="AD252" s="135">
        <f t="shared" si="137"/>
        <v>1.3686105383031222E-2</v>
      </c>
      <c r="AE252" s="135">
        <f t="shared" si="138"/>
        <v>1.8730948055543622E-5</v>
      </c>
      <c r="AF252" s="135">
        <f t="shared" si="139"/>
        <v>-7.8039300060481764E-3</v>
      </c>
      <c r="AG252" s="124"/>
      <c r="AH252" s="135">
        <f t="shared" si="127"/>
        <v>0.14741157313335249</v>
      </c>
      <c r="AI252" s="135">
        <f t="shared" si="128"/>
        <v>0.75133959501442293</v>
      </c>
      <c r="AJ252" s="135">
        <f t="shared" si="129"/>
        <v>0.7535566552130889</v>
      </c>
      <c r="AK252" s="135">
        <f t="shared" si="130"/>
        <v>0.15730921608253848</v>
      </c>
      <c r="AL252" s="135">
        <f t="shared" si="131"/>
        <v>2.5775277454780041</v>
      </c>
      <c r="AM252" s="135">
        <f t="shared" si="132"/>
        <v>3.4511780865089916</v>
      </c>
      <c r="AN252" s="135">
        <f t="shared" si="145"/>
        <v>8.6769289922523107</v>
      </c>
      <c r="AO252" s="135">
        <f t="shared" si="145"/>
        <v>8.6769065867103592</v>
      </c>
      <c r="AP252" s="135">
        <f t="shared" si="145"/>
        <v>8.6770104457886497</v>
      </c>
      <c r="AQ252" s="135">
        <f t="shared" si="145"/>
        <v>8.6765289310806359</v>
      </c>
      <c r="AR252" s="135">
        <f t="shared" si="145"/>
        <v>8.6787595358475382</v>
      </c>
      <c r="AS252" s="135">
        <f t="shared" si="145"/>
        <v>8.6683870736710169</v>
      </c>
      <c r="AT252" s="135">
        <f t="shared" si="145"/>
        <v>8.7158117353118474</v>
      </c>
      <c r="AU252" s="135">
        <f t="shared" si="133"/>
        <v>8.4768211680567944</v>
      </c>
    </row>
    <row r="253" spans="1:47" s="135" customFormat="1" ht="12.95" customHeight="1" x14ac:dyDescent="0.2">
      <c r="A253" s="123" t="s">
        <v>121</v>
      </c>
      <c r="B253" s="124"/>
      <c r="C253" s="125">
        <v>44497.356</v>
      </c>
      <c r="D253" s="125"/>
      <c r="E253" s="135">
        <f t="shared" si="124"/>
        <v>574.99706694584506</v>
      </c>
      <c r="F253" s="135">
        <f t="shared" si="143"/>
        <v>575</v>
      </c>
      <c r="G253" s="125">
        <f t="shared" si="142"/>
        <v>-1.3413250002486166E-2</v>
      </c>
      <c r="I253" s="135">
        <f>G253</f>
        <v>-1.3413250002486166E-2</v>
      </c>
      <c r="M253" s="135">
        <f>G253</f>
        <v>-1.3413250002486166E-2</v>
      </c>
      <c r="Q253" s="186">
        <f t="shared" si="134"/>
        <v>29478.856</v>
      </c>
      <c r="R253" s="186"/>
      <c r="S253" s="124">
        <f>S$16</f>
        <v>0.1</v>
      </c>
      <c r="T253" s="186"/>
      <c r="Z253" s="135">
        <f t="shared" si="125"/>
        <v>575</v>
      </c>
      <c r="AA253" s="135">
        <f t="shared" si="126"/>
        <v>-2.2037458607352289E-2</v>
      </c>
      <c r="AB253" s="135">
        <f t="shared" si="135"/>
        <v>-0.16219112737611119</v>
      </c>
      <c r="AC253" s="135">
        <f t="shared" si="136"/>
        <v>-1.3413250002486166E-2</v>
      </c>
      <c r="AD253" s="135">
        <f t="shared" si="137"/>
        <v>8.6242086048661237E-3</v>
      </c>
      <c r="AE253" s="135">
        <f t="shared" si="138"/>
        <v>7.4376974060246902E-6</v>
      </c>
      <c r="AF253" s="135">
        <f t="shared" si="139"/>
        <v>-1.3413250002486166E-2</v>
      </c>
      <c r="AG253" s="124"/>
      <c r="AH253" s="135">
        <f t="shared" si="127"/>
        <v>0.14877787737362502</v>
      </c>
      <c r="AI253" s="135">
        <f t="shared" si="128"/>
        <v>0.75042164076875417</v>
      </c>
      <c r="AJ253" s="135">
        <f t="shared" si="129"/>
        <v>0.75739762207839423</v>
      </c>
      <c r="AK253" s="135">
        <f t="shared" si="130"/>
        <v>0.15584873780538991</v>
      </c>
      <c r="AL253" s="135">
        <f t="shared" si="131"/>
        <v>2.5833902925098662</v>
      </c>
      <c r="AM253" s="135">
        <f t="shared" si="132"/>
        <v>3.4894095470616393</v>
      </c>
      <c r="AN253" s="135">
        <f t="shared" si="145"/>
        <v>8.6843909296601112</v>
      </c>
      <c r="AO253" s="135">
        <f t="shared" si="145"/>
        <v>8.6843676894729178</v>
      </c>
      <c r="AP253" s="135">
        <f t="shared" si="145"/>
        <v>8.6844746798949348</v>
      </c>
      <c r="AQ253" s="135">
        <f t="shared" si="145"/>
        <v>8.6839820432463615</v>
      </c>
      <c r="AR253" s="135">
        <f t="shared" si="145"/>
        <v>8.6862485490392807</v>
      </c>
      <c r="AS253" s="135">
        <f t="shared" si="145"/>
        <v>8.6757815932871534</v>
      </c>
      <c r="AT253" s="135">
        <f t="shared" si="145"/>
        <v>8.7233208979434309</v>
      </c>
      <c r="AU253" s="135">
        <f t="shared" si="133"/>
        <v>8.4858981681338932</v>
      </c>
    </row>
    <row r="254" spans="1:47" s="135" customFormat="1" ht="12.95" customHeight="1" x14ac:dyDescent="0.2">
      <c r="A254" s="188" t="s">
        <v>1246</v>
      </c>
      <c r="B254" s="199" t="s">
        <v>63</v>
      </c>
      <c r="C254" s="189">
        <v>44803.696100000001</v>
      </c>
      <c r="D254" s="190">
        <v>1E-3</v>
      </c>
      <c r="E254" s="135">
        <f t="shared" si="124"/>
        <v>641.98397190674098</v>
      </c>
      <c r="F254" s="135">
        <f t="shared" si="143"/>
        <v>642</v>
      </c>
      <c r="G254" s="125">
        <f t="shared" si="142"/>
        <v>-7.3298620001878589E-2</v>
      </c>
      <c r="K254" s="135">
        <f>G254</f>
        <v>-7.3298620001878589E-2</v>
      </c>
      <c r="O254" s="135">
        <f ca="1">+C$11+C$12*F254</f>
        <v>-1.9643746722830924E-2</v>
      </c>
      <c r="Q254" s="186">
        <f t="shared" si="134"/>
        <v>29785.196100000001</v>
      </c>
      <c r="R254" s="186"/>
      <c r="S254" s="124">
        <f>S$18</f>
        <v>1</v>
      </c>
      <c r="T254" s="186"/>
      <c r="Z254" s="135">
        <f t="shared" si="125"/>
        <v>642</v>
      </c>
      <c r="AA254" s="135">
        <f t="shared" si="126"/>
        <v>-2.5249590905351726E-2</v>
      </c>
      <c r="AB254" s="135">
        <f t="shared" si="135"/>
        <v>-0.22952183987837324</v>
      </c>
      <c r="AC254" s="135">
        <f t="shared" si="136"/>
        <v>-7.3298620001878589E-2</v>
      </c>
      <c r="AD254" s="135">
        <f t="shared" si="137"/>
        <v>-4.8049029096526863E-2</v>
      </c>
      <c r="AE254" s="135">
        <f t="shared" si="138"/>
        <v>2.308709197118885E-3</v>
      </c>
      <c r="AF254" s="135">
        <f t="shared" si="139"/>
        <v>-7.3298620001878589E-2</v>
      </c>
      <c r="AG254" s="124"/>
      <c r="AH254" s="135">
        <f t="shared" si="127"/>
        <v>0.15622321987649465</v>
      </c>
      <c r="AI254" s="135">
        <f t="shared" si="128"/>
        <v>0.74549278585172796</v>
      </c>
      <c r="AJ254" s="135">
        <f t="shared" si="129"/>
        <v>0.77819986609399583</v>
      </c>
      <c r="AK254" s="135">
        <f t="shared" si="130"/>
        <v>0.14766267103970299</v>
      </c>
      <c r="AL254" s="135">
        <f t="shared" si="131"/>
        <v>2.6158663152475636</v>
      </c>
      <c r="AM254" s="135">
        <f t="shared" si="132"/>
        <v>3.7162332541385106</v>
      </c>
      <c r="AN254" s="135">
        <f t="shared" si="145"/>
        <v>8.7258897935447965</v>
      </c>
      <c r="AO254" s="135">
        <f t="shared" si="145"/>
        <v>8.7258617145270705</v>
      </c>
      <c r="AP254" s="135">
        <f t="shared" si="145"/>
        <v>8.7259863630351475</v>
      </c>
      <c r="AQ254" s="135">
        <f t="shared" si="145"/>
        <v>8.7254329230604615</v>
      </c>
      <c r="AR254" s="135">
        <f t="shared" si="145"/>
        <v>8.7278882380010057</v>
      </c>
      <c r="AS254" s="135">
        <f t="shared" si="145"/>
        <v>8.7169563022885175</v>
      </c>
      <c r="AT254" s="135">
        <f t="shared" si="145"/>
        <v>8.7648912563854218</v>
      </c>
      <c r="AU254" s="135">
        <f t="shared" si="133"/>
        <v>8.536578085231028</v>
      </c>
    </row>
    <row r="255" spans="1:47" s="135" customFormat="1" ht="12.95" customHeight="1" x14ac:dyDescent="0.2">
      <c r="A255" s="123" t="s">
        <v>122</v>
      </c>
      <c r="B255" s="124"/>
      <c r="C255" s="125">
        <v>44817.46</v>
      </c>
      <c r="D255" s="125"/>
      <c r="E255" s="135">
        <f t="shared" si="124"/>
        <v>644.99370214183307</v>
      </c>
      <c r="F255" s="135">
        <f t="shared" si="143"/>
        <v>645</v>
      </c>
      <c r="G255" s="125">
        <f t="shared" si="142"/>
        <v>-2.8800950000004377E-2</v>
      </c>
      <c r="J255" s="135">
        <f>G255</f>
        <v>-2.8800950000004377E-2</v>
      </c>
      <c r="Q255" s="186">
        <f t="shared" si="134"/>
        <v>29798.959999999999</v>
      </c>
      <c r="R255" s="186"/>
      <c r="S255" s="124">
        <f t="shared" ref="S255:S260" si="146">S$17</f>
        <v>1</v>
      </c>
      <c r="T255" s="186"/>
      <c r="Z255" s="135">
        <f t="shared" si="125"/>
        <v>645</v>
      </c>
      <c r="AA255" s="135">
        <f t="shared" si="126"/>
        <v>-2.5399636142250992E-2</v>
      </c>
      <c r="AB255" s="135">
        <f t="shared" si="135"/>
        <v>-0.18535023380091545</v>
      </c>
      <c r="AC255" s="135">
        <f t="shared" si="136"/>
        <v>-2.8800950000004377E-2</v>
      </c>
      <c r="AD255" s="135">
        <f t="shared" si="137"/>
        <v>-3.4013138577533852E-3</v>
      </c>
      <c r="AE255" s="135">
        <f t="shared" si="138"/>
        <v>1.1568935958945216E-5</v>
      </c>
      <c r="AF255" s="135">
        <f t="shared" si="139"/>
        <v>-2.8800950000004377E-2</v>
      </c>
      <c r="AG255" s="124"/>
      <c r="AH255" s="135">
        <f t="shared" si="127"/>
        <v>0.15654928380091107</v>
      </c>
      <c r="AI255" s="135">
        <f t="shared" si="128"/>
        <v>0.74527978605812284</v>
      </c>
      <c r="AJ255" s="135">
        <f t="shared" si="129"/>
        <v>0.77910608212752575</v>
      </c>
      <c r="AK255" s="135">
        <f t="shared" si="130"/>
        <v>0.14729493908990332</v>
      </c>
      <c r="AL255" s="135">
        <f t="shared" si="131"/>
        <v>2.6173105889280173</v>
      </c>
      <c r="AM255" s="135">
        <f t="shared" si="132"/>
        <v>3.7269571629422984</v>
      </c>
      <c r="AN255" s="135">
        <f t="shared" si="145"/>
        <v>8.7277416350644454</v>
      </c>
      <c r="AO255" s="135">
        <f t="shared" si="145"/>
        <v>8.7277133337034876</v>
      </c>
      <c r="AP255" s="135">
        <f t="shared" si="145"/>
        <v>8.7278387742300882</v>
      </c>
      <c r="AQ255" s="135">
        <f t="shared" si="145"/>
        <v>8.7272826821275142</v>
      </c>
      <c r="AR255" s="135">
        <f t="shared" si="145"/>
        <v>8.7297459359802261</v>
      </c>
      <c r="AS255" s="135">
        <f t="shared" si="145"/>
        <v>8.7187957660134447</v>
      </c>
      <c r="AT255" s="135">
        <f t="shared" si="145"/>
        <v>8.766738722136278</v>
      </c>
      <c r="AU255" s="135">
        <f t="shared" si="133"/>
        <v>8.5388473352503027</v>
      </c>
    </row>
    <row r="256" spans="1:47" s="135" customFormat="1" ht="12.95" customHeight="1" x14ac:dyDescent="0.2">
      <c r="A256" s="123" t="s">
        <v>122</v>
      </c>
      <c r="B256" s="124"/>
      <c r="C256" s="125">
        <v>44817.463000000003</v>
      </c>
      <c r="D256" s="125"/>
      <c r="E256" s="135">
        <f t="shared" si="124"/>
        <v>644.99435814708727</v>
      </c>
      <c r="F256" s="135">
        <f t="shared" si="143"/>
        <v>645</v>
      </c>
      <c r="G256" s="125">
        <f t="shared" si="142"/>
        <v>-2.5800949995755218E-2</v>
      </c>
      <c r="J256" s="135">
        <f>G256</f>
        <v>-2.5800949995755218E-2</v>
      </c>
      <c r="Q256" s="186">
        <f t="shared" si="134"/>
        <v>29798.963000000003</v>
      </c>
      <c r="R256" s="186"/>
      <c r="S256" s="124">
        <f t="shared" si="146"/>
        <v>1</v>
      </c>
      <c r="T256" s="186"/>
      <c r="Z256" s="135">
        <f t="shared" si="125"/>
        <v>645</v>
      </c>
      <c r="AA256" s="135">
        <f t="shared" si="126"/>
        <v>-2.5399636142250992E-2</v>
      </c>
      <c r="AB256" s="135">
        <f t="shared" si="135"/>
        <v>-0.18235023379666629</v>
      </c>
      <c r="AC256" s="135">
        <f t="shared" si="136"/>
        <v>-2.5800949995755218E-2</v>
      </c>
      <c r="AD256" s="135">
        <f t="shared" si="137"/>
        <v>-4.0131385350422599E-4</v>
      </c>
      <c r="AE256" s="135">
        <f t="shared" si="138"/>
        <v>1.6105280901441137E-7</v>
      </c>
      <c r="AF256" s="135">
        <f t="shared" si="139"/>
        <v>-2.5800949995755218E-2</v>
      </c>
      <c r="AG256" s="124"/>
      <c r="AH256" s="135">
        <f t="shared" si="127"/>
        <v>0.15654928380091107</v>
      </c>
      <c r="AI256" s="135">
        <f t="shared" si="128"/>
        <v>0.74527978605812284</v>
      </c>
      <c r="AJ256" s="135">
        <f t="shared" si="129"/>
        <v>0.77910608212752575</v>
      </c>
      <c r="AK256" s="135">
        <f t="shared" si="130"/>
        <v>0.14729493908990332</v>
      </c>
      <c r="AL256" s="135">
        <f t="shared" si="131"/>
        <v>2.6173105889280173</v>
      </c>
      <c r="AM256" s="135">
        <f t="shared" si="132"/>
        <v>3.7269571629422984</v>
      </c>
      <c r="AN256" s="135">
        <f t="shared" si="145"/>
        <v>8.7277416350644454</v>
      </c>
      <c r="AO256" s="135">
        <f t="shared" si="145"/>
        <v>8.7277133337034876</v>
      </c>
      <c r="AP256" s="135">
        <f t="shared" si="145"/>
        <v>8.7278387742300882</v>
      </c>
      <c r="AQ256" s="135">
        <f t="shared" si="145"/>
        <v>8.7272826821275142</v>
      </c>
      <c r="AR256" s="135">
        <f t="shared" si="145"/>
        <v>8.7297459359802261</v>
      </c>
      <c r="AS256" s="135">
        <f t="shared" si="145"/>
        <v>8.7187957660134447</v>
      </c>
      <c r="AT256" s="135">
        <f t="shared" si="145"/>
        <v>8.766738722136278</v>
      </c>
      <c r="AU256" s="135">
        <f t="shared" si="133"/>
        <v>8.5388473352503027</v>
      </c>
    </row>
    <row r="257" spans="1:47" s="135" customFormat="1" ht="12.95" customHeight="1" x14ac:dyDescent="0.2">
      <c r="A257" s="123" t="s">
        <v>122</v>
      </c>
      <c r="B257" s="124"/>
      <c r="C257" s="125">
        <v>44817.468000000001</v>
      </c>
      <c r="D257" s="125"/>
      <c r="E257" s="135">
        <f t="shared" si="124"/>
        <v>644.99545148917548</v>
      </c>
      <c r="F257" s="135">
        <f t="shared" si="143"/>
        <v>645</v>
      </c>
      <c r="G257" s="125">
        <f t="shared" si="142"/>
        <v>-2.0800949998374563E-2</v>
      </c>
      <c r="J257" s="135">
        <f>G257</f>
        <v>-2.0800949998374563E-2</v>
      </c>
      <c r="Q257" s="186">
        <f t="shared" si="134"/>
        <v>29798.968000000001</v>
      </c>
      <c r="R257" s="186"/>
      <c r="S257" s="124">
        <f t="shared" si="146"/>
        <v>1</v>
      </c>
      <c r="T257" s="186"/>
      <c r="Z257" s="135">
        <f t="shared" si="125"/>
        <v>645</v>
      </c>
      <c r="AA257" s="135">
        <f t="shared" si="126"/>
        <v>-2.5399636142250992E-2</v>
      </c>
      <c r="AB257" s="135">
        <f t="shared" si="135"/>
        <v>-0.17735023379928563</v>
      </c>
      <c r="AC257" s="135">
        <f t="shared" si="136"/>
        <v>-2.0800949998374563E-2</v>
      </c>
      <c r="AD257" s="135">
        <f t="shared" si="137"/>
        <v>4.5986861438764293E-3</v>
      </c>
      <c r="AE257" s="135">
        <f t="shared" si="138"/>
        <v>2.1147914249881062E-5</v>
      </c>
      <c r="AF257" s="135">
        <f t="shared" si="139"/>
        <v>-2.0800949998374563E-2</v>
      </c>
      <c r="AG257" s="124"/>
      <c r="AH257" s="135">
        <f t="shared" si="127"/>
        <v>0.15654928380091107</v>
      </c>
      <c r="AI257" s="135">
        <f t="shared" si="128"/>
        <v>0.74527978605812284</v>
      </c>
      <c r="AJ257" s="135">
        <f t="shared" si="129"/>
        <v>0.77910608212752575</v>
      </c>
      <c r="AK257" s="135">
        <f t="shared" si="130"/>
        <v>0.14729493908990332</v>
      </c>
      <c r="AL257" s="135">
        <f t="shared" si="131"/>
        <v>2.6173105889280173</v>
      </c>
      <c r="AM257" s="135">
        <f t="shared" si="132"/>
        <v>3.7269571629422984</v>
      </c>
      <c r="AN257" s="135">
        <f t="shared" si="145"/>
        <v>8.7277416350644454</v>
      </c>
      <c r="AO257" s="135">
        <f t="shared" si="145"/>
        <v>8.7277133337034876</v>
      </c>
      <c r="AP257" s="135">
        <f t="shared" si="145"/>
        <v>8.7278387742300882</v>
      </c>
      <c r="AQ257" s="135">
        <f t="shared" si="145"/>
        <v>8.7272826821275142</v>
      </c>
      <c r="AR257" s="135">
        <f t="shared" si="145"/>
        <v>8.7297459359802261</v>
      </c>
      <c r="AS257" s="135">
        <f t="shared" si="145"/>
        <v>8.7187957660134447</v>
      </c>
      <c r="AT257" s="135">
        <f t="shared" si="145"/>
        <v>8.766738722136278</v>
      </c>
      <c r="AU257" s="135">
        <f t="shared" si="133"/>
        <v>8.5388473352503027</v>
      </c>
    </row>
    <row r="258" spans="1:47" s="135" customFormat="1" ht="12.95" customHeight="1" x14ac:dyDescent="0.2">
      <c r="A258" s="123" t="s">
        <v>122</v>
      </c>
      <c r="B258" s="124"/>
      <c r="C258" s="125">
        <v>44817.47</v>
      </c>
      <c r="D258" s="125"/>
      <c r="E258" s="135">
        <f t="shared" si="124"/>
        <v>644.99588882601097</v>
      </c>
      <c r="F258" s="135">
        <f t="shared" si="143"/>
        <v>645</v>
      </c>
      <c r="G258" s="125">
        <f t="shared" si="142"/>
        <v>-1.8800949997967109E-2</v>
      </c>
      <c r="J258" s="135">
        <f>G258</f>
        <v>-1.8800949997967109E-2</v>
      </c>
      <c r="Q258" s="186">
        <f t="shared" si="134"/>
        <v>29798.97</v>
      </c>
      <c r="R258" s="186"/>
      <c r="S258" s="124">
        <f t="shared" si="146"/>
        <v>1</v>
      </c>
      <c r="T258" s="186"/>
      <c r="Z258" s="135">
        <f t="shared" si="125"/>
        <v>645</v>
      </c>
      <c r="AA258" s="135">
        <f t="shared" si="126"/>
        <v>-2.5399636142250992E-2</v>
      </c>
      <c r="AB258" s="135">
        <f t="shared" si="135"/>
        <v>-0.17535023379887818</v>
      </c>
      <c r="AC258" s="135">
        <f t="shared" si="136"/>
        <v>-1.8800949997967109E-2</v>
      </c>
      <c r="AD258" s="135">
        <f t="shared" si="137"/>
        <v>6.5986861442838829E-3</v>
      </c>
      <c r="AE258" s="135">
        <f t="shared" si="138"/>
        <v>4.3542658830764098E-5</v>
      </c>
      <c r="AF258" s="135">
        <f t="shared" si="139"/>
        <v>-1.8800949997967109E-2</v>
      </c>
      <c r="AG258" s="124"/>
      <c r="AH258" s="135">
        <f t="shared" si="127"/>
        <v>0.15654928380091107</v>
      </c>
      <c r="AI258" s="135">
        <f t="shared" si="128"/>
        <v>0.74527978605812284</v>
      </c>
      <c r="AJ258" s="135">
        <f t="shared" si="129"/>
        <v>0.77910608212752575</v>
      </c>
      <c r="AK258" s="135">
        <f t="shared" si="130"/>
        <v>0.14729493908990332</v>
      </c>
      <c r="AL258" s="135">
        <f t="shared" si="131"/>
        <v>2.6173105889280173</v>
      </c>
      <c r="AM258" s="135">
        <f t="shared" si="132"/>
        <v>3.7269571629422984</v>
      </c>
      <c r="AN258" s="135">
        <f t="shared" si="145"/>
        <v>8.7277416350644454</v>
      </c>
      <c r="AO258" s="135">
        <f t="shared" si="145"/>
        <v>8.7277133337034876</v>
      </c>
      <c r="AP258" s="135">
        <f t="shared" si="145"/>
        <v>8.7278387742300882</v>
      </c>
      <c r="AQ258" s="135">
        <f t="shared" si="145"/>
        <v>8.7272826821275142</v>
      </c>
      <c r="AR258" s="135">
        <f t="shared" si="145"/>
        <v>8.7297459359802261</v>
      </c>
      <c r="AS258" s="135">
        <f t="shared" si="145"/>
        <v>8.7187957660134447</v>
      </c>
      <c r="AT258" s="135">
        <f t="shared" si="145"/>
        <v>8.766738722136278</v>
      </c>
      <c r="AU258" s="135">
        <f t="shared" si="133"/>
        <v>8.5388473352503027</v>
      </c>
    </row>
    <row r="259" spans="1:47" s="135" customFormat="1" ht="12.95" customHeight="1" x14ac:dyDescent="0.2">
      <c r="A259" s="123" t="s">
        <v>93</v>
      </c>
      <c r="B259" s="124"/>
      <c r="C259" s="125">
        <v>44835.74</v>
      </c>
      <c r="D259" s="125"/>
      <c r="E259" s="135">
        <f t="shared" si="124"/>
        <v>648.99096081833375</v>
      </c>
      <c r="F259" s="135">
        <f t="shared" si="143"/>
        <v>649</v>
      </c>
      <c r="G259" s="125">
        <f t="shared" si="142"/>
        <v>-4.1337390000990126E-2</v>
      </c>
      <c r="J259" s="135">
        <f>+G259</f>
        <v>-4.1337390000990126E-2</v>
      </c>
      <c r="Q259" s="186">
        <f t="shared" si="134"/>
        <v>29817.239999999998</v>
      </c>
      <c r="R259" s="186"/>
      <c r="S259" s="124">
        <f t="shared" si="146"/>
        <v>1</v>
      </c>
      <c r="T259" s="186"/>
      <c r="Z259" s="135">
        <f t="shared" si="125"/>
        <v>649</v>
      </c>
      <c r="AA259" s="135">
        <f t="shared" si="126"/>
        <v>-2.5600530451478698E-2</v>
      </c>
      <c r="AB259" s="135">
        <f t="shared" si="135"/>
        <v>-0.19832044621404077</v>
      </c>
      <c r="AC259" s="135">
        <f t="shared" si="136"/>
        <v>-4.1337390000990126E-2</v>
      </c>
      <c r="AD259" s="135">
        <f t="shared" si="137"/>
        <v>-1.5736859549511428E-2</v>
      </c>
      <c r="AE259" s="135">
        <f t="shared" si="138"/>
        <v>2.4764874848104906E-4</v>
      </c>
      <c r="AF259" s="135">
        <f t="shared" si="139"/>
        <v>-4.1337390000990126E-2</v>
      </c>
      <c r="AG259" s="124"/>
      <c r="AH259" s="135">
        <f t="shared" si="127"/>
        <v>0.15698305621305064</v>
      </c>
      <c r="AI259" s="135">
        <f t="shared" si="128"/>
        <v>0.74499680099850607</v>
      </c>
      <c r="AJ259" s="135">
        <f t="shared" si="129"/>
        <v>0.78031104060008982</v>
      </c>
      <c r="AK259" s="135">
        <f t="shared" si="130"/>
        <v>0.14680447871607477</v>
      </c>
      <c r="AL259" s="135">
        <f t="shared" si="131"/>
        <v>2.6192350060138754</v>
      </c>
      <c r="AM259" s="135">
        <f t="shared" si="132"/>
        <v>3.741336219231715</v>
      </c>
      <c r="AN259" s="135">
        <f t="shared" si="145"/>
        <v>8.7302099357379479</v>
      </c>
      <c r="AO259" s="135">
        <f t="shared" si="145"/>
        <v>8.7301813373445682</v>
      </c>
      <c r="AP259" s="135">
        <f t="shared" si="145"/>
        <v>8.7303078333817279</v>
      </c>
      <c r="AQ259" s="135">
        <f t="shared" si="145"/>
        <v>8.7297482168049729</v>
      </c>
      <c r="AR259" s="135">
        <f t="shared" si="145"/>
        <v>8.7322219808785242</v>
      </c>
      <c r="AS259" s="135">
        <f t="shared" si="145"/>
        <v>8.721247854860918</v>
      </c>
      <c r="AT259" s="135">
        <f t="shared" si="145"/>
        <v>8.7692001846967145</v>
      </c>
      <c r="AU259" s="135">
        <f t="shared" si="133"/>
        <v>8.541873001942669</v>
      </c>
    </row>
    <row r="260" spans="1:47" s="135" customFormat="1" ht="12.95" customHeight="1" x14ac:dyDescent="0.2">
      <c r="A260" s="123" t="s">
        <v>93</v>
      </c>
      <c r="B260" s="124"/>
      <c r="C260" s="125">
        <v>44835.767999999996</v>
      </c>
      <c r="D260" s="125"/>
      <c r="E260" s="135">
        <f t="shared" si="124"/>
        <v>648.99708353403048</v>
      </c>
      <c r="F260" s="135">
        <f t="shared" si="143"/>
        <v>649</v>
      </c>
      <c r="G260" s="125">
        <f t="shared" si="142"/>
        <v>-1.3337390002561733E-2</v>
      </c>
      <c r="J260" s="135">
        <f>+G260</f>
        <v>-1.3337390002561733E-2</v>
      </c>
      <c r="Q260" s="186">
        <f t="shared" si="134"/>
        <v>29817.267999999996</v>
      </c>
      <c r="R260" s="186"/>
      <c r="S260" s="124">
        <f t="shared" si="146"/>
        <v>1</v>
      </c>
      <c r="T260" s="186"/>
      <c r="Z260" s="135">
        <f t="shared" si="125"/>
        <v>649</v>
      </c>
      <c r="AA260" s="135">
        <f t="shared" si="126"/>
        <v>-2.5600530451478698E-2</v>
      </c>
      <c r="AB260" s="135">
        <f t="shared" si="135"/>
        <v>-0.17032044621561238</v>
      </c>
      <c r="AC260" s="135">
        <f t="shared" si="136"/>
        <v>-1.3337390002561733E-2</v>
      </c>
      <c r="AD260" s="135">
        <f t="shared" si="137"/>
        <v>1.2263140448916965E-2</v>
      </c>
      <c r="AE260" s="135">
        <f t="shared" si="138"/>
        <v>1.5038461366986337E-4</v>
      </c>
      <c r="AF260" s="135">
        <f t="shared" si="139"/>
        <v>-1.3337390002561733E-2</v>
      </c>
      <c r="AG260" s="124"/>
      <c r="AH260" s="135">
        <f t="shared" si="127"/>
        <v>0.15698305621305064</v>
      </c>
      <c r="AI260" s="135">
        <f t="shared" si="128"/>
        <v>0.74499680099850607</v>
      </c>
      <c r="AJ260" s="135">
        <f t="shared" si="129"/>
        <v>0.78031104060008982</v>
      </c>
      <c r="AK260" s="135">
        <f t="shared" si="130"/>
        <v>0.14680447871607477</v>
      </c>
      <c r="AL260" s="135">
        <f t="shared" si="131"/>
        <v>2.6192350060138754</v>
      </c>
      <c r="AM260" s="135">
        <f t="shared" si="132"/>
        <v>3.741336219231715</v>
      </c>
      <c r="AN260" s="135">
        <f t="shared" si="145"/>
        <v>8.7302099357379479</v>
      </c>
      <c r="AO260" s="135">
        <f t="shared" si="145"/>
        <v>8.7301813373445682</v>
      </c>
      <c r="AP260" s="135">
        <f t="shared" si="145"/>
        <v>8.7303078333817279</v>
      </c>
      <c r="AQ260" s="135">
        <f t="shared" si="145"/>
        <v>8.7297482168049729</v>
      </c>
      <c r="AR260" s="135">
        <f t="shared" si="145"/>
        <v>8.7322219808785242</v>
      </c>
      <c r="AS260" s="135">
        <f t="shared" si="145"/>
        <v>8.721247854860918</v>
      </c>
      <c r="AT260" s="135">
        <f t="shared" si="145"/>
        <v>8.7692001846967145</v>
      </c>
      <c r="AU260" s="135">
        <f t="shared" si="133"/>
        <v>8.541873001942669</v>
      </c>
    </row>
    <row r="261" spans="1:47" s="135" customFormat="1" ht="12.95" customHeight="1" x14ac:dyDescent="0.2">
      <c r="A261" s="123" t="s">
        <v>123</v>
      </c>
      <c r="B261" s="124"/>
      <c r="C261" s="125">
        <v>44840.349000000002</v>
      </c>
      <c r="D261" s="125"/>
      <c r="E261" s="135">
        <f t="shared" si="124"/>
        <v>649.99880355575215</v>
      </c>
      <c r="F261" s="135">
        <f t="shared" si="143"/>
        <v>650</v>
      </c>
      <c r="G261" s="125">
        <f t="shared" si="142"/>
        <v>-5.4715000005671754E-3</v>
      </c>
      <c r="I261" s="135">
        <f t="shared" ref="I261:I269" si="147">G261</f>
        <v>-5.4715000005671754E-3</v>
      </c>
      <c r="M261" s="135">
        <f t="shared" ref="M261:M269" si="148">G261</f>
        <v>-5.4715000005671754E-3</v>
      </c>
      <c r="Q261" s="186">
        <f t="shared" si="134"/>
        <v>29821.849000000002</v>
      </c>
      <c r="R261" s="186"/>
      <c r="S261" s="124">
        <f t="shared" ref="S261:S269" si="149">S$16</f>
        <v>0.1</v>
      </c>
      <c r="T261" s="186"/>
      <c r="Z261" s="135">
        <f t="shared" si="125"/>
        <v>650</v>
      </c>
      <c r="AA261" s="135">
        <f t="shared" si="126"/>
        <v>-2.5650903048067747E-2</v>
      </c>
      <c r="AB261" s="135">
        <f t="shared" si="135"/>
        <v>-0.16256282431634911</v>
      </c>
      <c r="AC261" s="135">
        <f t="shared" si="136"/>
        <v>-5.4715000005671754E-3</v>
      </c>
      <c r="AD261" s="135">
        <f t="shared" si="137"/>
        <v>2.0179403047500571E-2</v>
      </c>
      <c r="AE261" s="135">
        <f t="shared" si="138"/>
        <v>4.072083073534754E-5</v>
      </c>
      <c r="AF261" s="135">
        <f t="shared" si="139"/>
        <v>-5.4715000005671754E-3</v>
      </c>
      <c r="AG261" s="124"/>
      <c r="AH261" s="135">
        <f t="shared" si="127"/>
        <v>0.15709132431578193</v>
      </c>
      <c r="AI261" s="135">
        <f t="shared" si="128"/>
        <v>0.74492623570877736</v>
      </c>
      <c r="AJ261" s="135">
        <f t="shared" si="129"/>
        <v>0.78061168629873856</v>
      </c>
      <c r="AK261" s="135">
        <f t="shared" si="130"/>
        <v>0.14668183678424462</v>
      </c>
      <c r="AL261" s="135">
        <f t="shared" si="131"/>
        <v>2.6197158821886202</v>
      </c>
      <c r="AM261" s="135">
        <f t="shared" si="132"/>
        <v>3.7449454594954563</v>
      </c>
      <c r="AN261" s="135">
        <f t="shared" ref="AN261:AT270" si="150">$AU261+$AB$7*SIN(AO261)</f>
        <v>8.7308268646353717</v>
      </c>
      <c r="AO261" s="135">
        <f t="shared" si="150"/>
        <v>8.730798191884972</v>
      </c>
      <c r="AP261" s="135">
        <f t="shared" si="150"/>
        <v>8.7309249516941687</v>
      </c>
      <c r="AQ261" s="135">
        <f t="shared" si="150"/>
        <v>8.7303644561321949</v>
      </c>
      <c r="AR261" s="135">
        <f t="shared" si="150"/>
        <v>8.7328408342498829</v>
      </c>
      <c r="AS261" s="135">
        <f t="shared" si="150"/>
        <v>8.7218607830526462</v>
      </c>
      <c r="AT261" s="135">
        <f t="shared" si="150"/>
        <v>8.7698152249625743</v>
      </c>
      <c r="AU261" s="135">
        <f t="shared" si="133"/>
        <v>8.5426294186157605</v>
      </c>
    </row>
    <row r="262" spans="1:47" s="135" customFormat="1" ht="12.95" customHeight="1" x14ac:dyDescent="0.2">
      <c r="A262" s="123" t="s">
        <v>124</v>
      </c>
      <c r="B262" s="124"/>
      <c r="C262" s="125">
        <v>44927.24</v>
      </c>
      <c r="D262" s="125"/>
      <c r="E262" s="135">
        <f t="shared" si="124"/>
        <v>668.99912104261375</v>
      </c>
      <c r="F262" s="135">
        <f t="shared" si="143"/>
        <v>669</v>
      </c>
      <c r="G262" s="125">
        <f t="shared" si="142"/>
        <v>-4.0195900073740631E-3</v>
      </c>
      <c r="I262" s="135">
        <f t="shared" si="147"/>
        <v>-4.0195900073740631E-3</v>
      </c>
      <c r="M262" s="135">
        <f t="shared" si="148"/>
        <v>-4.0195900073740631E-3</v>
      </c>
      <c r="Q262" s="186">
        <f t="shared" si="134"/>
        <v>29908.739999999998</v>
      </c>
      <c r="R262" s="186"/>
      <c r="S262" s="124">
        <f t="shared" si="149"/>
        <v>0.1</v>
      </c>
      <c r="T262" s="186"/>
      <c r="Z262" s="135">
        <f t="shared" si="125"/>
        <v>669</v>
      </c>
      <c r="AA262" s="135">
        <f t="shared" si="126"/>
        <v>-2.6619328630905242E-2</v>
      </c>
      <c r="AB262" s="135">
        <f t="shared" si="135"/>
        <v>-0.16315468746977202</v>
      </c>
      <c r="AC262" s="135">
        <f t="shared" si="136"/>
        <v>-4.0195900073740631E-3</v>
      </c>
      <c r="AD262" s="135">
        <f t="shared" si="137"/>
        <v>2.2599738623531179E-2</v>
      </c>
      <c r="AE262" s="135">
        <f t="shared" si="138"/>
        <v>5.1074818585192698E-5</v>
      </c>
      <c r="AF262" s="135">
        <f t="shared" si="139"/>
        <v>-4.0195900073740631E-3</v>
      </c>
      <c r="AG262" s="124"/>
      <c r="AH262" s="135">
        <f t="shared" si="127"/>
        <v>0.15913509746239796</v>
      </c>
      <c r="AI262" s="135">
        <f t="shared" si="128"/>
        <v>0.74359920063961304</v>
      </c>
      <c r="AJ262" s="135">
        <f t="shared" si="129"/>
        <v>0.78627896322982216</v>
      </c>
      <c r="AK262" s="135">
        <f t="shared" si="130"/>
        <v>0.14434963304230644</v>
      </c>
      <c r="AL262" s="135">
        <f t="shared" si="131"/>
        <v>2.6288353487059224</v>
      </c>
      <c r="AM262" s="135">
        <f t="shared" si="132"/>
        <v>3.814644361190656</v>
      </c>
      <c r="AN262" s="135">
        <f t="shared" si="150"/>
        <v>8.7425374878278195</v>
      </c>
      <c r="AO262" s="135">
        <f t="shared" si="150"/>
        <v>8.7425073956415673</v>
      </c>
      <c r="AP262" s="135">
        <f t="shared" si="150"/>
        <v>8.7426391559222143</v>
      </c>
      <c r="AQ262" s="135">
        <f t="shared" si="150"/>
        <v>8.7420621319638521</v>
      </c>
      <c r="AR262" s="135">
        <f t="shared" si="150"/>
        <v>8.7445871231679373</v>
      </c>
      <c r="AS262" s="135">
        <f t="shared" si="150"/>
        <v>8.7334993917700334</v>
      </c>
      <c r="AT262" s="135">
        <f t="shared" si="150"/>
        <v>8.7814763849480055</v>
      </c>
      <c r="AU262" s="135">
        <f t="shared" si="133"/>
        <v>8.5570013354045003</v>
      </c>
    </row>
    <row r="263" spans="1:47" s="135" customFormat="1" ht="12.95" customHeight="1" x14ac:dyDescent="0.2">
      <c r="A263" s="123" t="s">
        <v>126</v>
      </c>
      <c r="B263" s="124"/>
      <c r="C263" s="125">
        <v>44927.254000000001</v>
      </c>
      <c r="D263" s="125"/>
      <c r="E263" s="135">
        <f t="shared" si="124"/>
        <v>669.00218240046286</v>
      </c>
      <c r="F263" s="135">
        <f t="shared" si="143"/>
        <v>669</v>
      </c>
      <c r="G263" s="125">
        <f t="shared" si="142"/>
        <v>9.9804099954781123E-3</v>
      </c>
      <c r="I263" s="135">
        <f t="shared" si="147"/>
        <v>9.9804099954781123E-3</v>
      </c>
      <c r="M263" s="135">
        <f t="shared" si="148"/>
        <v>9.9804099954781123E-3</v>
      </c>
      <c r="Q263" s="186">
        <f t="shared" si="134"/>
        <v>29908.754000000001</v>
      </c>
      <c r="R263" s="186"/>
      <c r="S263" s="124">
        <f t="shared" si="149"/>
        <v>0.1</v>
      </c>
      <c r="T263" s="186"/>
      <c r="Z263" s="135">
        <f t="shared" si="125"/>
        <v>669</v>
      </c>
      <c r="AA263" s="135">
        <f t="shared" si="126"/>
        <v>-2.6619328630905242E-2</v>
      </c>
      <c r="AB263" s="135">
        <f t="shared" si="135"/>
        <v>-0.14915468746691984</v>
      </c>
      <c r="AC263" s="135">
        <f t="shared" si="136"/>
        <v>9.9804099954781123E-3</v>
      </c>
      <c r="AD263" s="135">
        <f t="shared" si="137"/>
        <v>3.6599738626383355E-2</v>
      </c>
      <c r="AE263" s="135">
        <f t="shared" si="138"/>
        <v>1.3395408675195779E-4</v>
      </c>
      <c r="AF263" s="135">
        <f t="shared" si="139"/>
        <v>9.9804099954781123E-3</v>
      </c>
      <c r="AG263" s="124"/>
      <c r="AH263" s="135">
        <f t="shared" si="127"/>
        <v>0.15913509746239796</v>
      </c>
      <c r="AI263" s="135">
        <f t="shared" si="128"/>
        <v>0.74359920063961304</v>
      </c>
      <c r="AJ263" s="135">
        <f t="shared" si="129"/>
        <v>0.78627896322982216</v>
      </c>
      <c r="AK263" s="135">
        <f t="shared" si="130"/>
        <v>0.14434963304230644</v>
      </c>
      <c r="AL263" s="135">
        <f t="shared" si="131"/>
        <v>2.6288353487059224</v>
      </c>
      <c r="AM263" s="135">
        <f t="shared" si="132"/>
        <v>3.814644361190656</v>
      </c>
      <c r="AN263" s="135">
        <f t="shared" si="150"/>
        <v>8.7425374878278195</v>
      </c>
      <c r="AO263" s="135">
        <f t="shared" si="150"/>
        <v>8.7425073956415673</v>
      </c>
      <c r="AP263" s="135">
        <f t="shared" si="150"/>
        <v>8.7426391559222143</v>
      </c>
      <c r="AQ263" s="135">
        <f t="shared" si="150"/>
        <v>8.7420621319638521</v>
      </c>
      <c r="AR263" s="135">
        <f t="shared" si="150"/>
        <v>8.7445871231679373</v>
      </c>
      <c r="AS263" s="135">
        <f t="shared" si="150"/>
        <v>8.7334993917700334</v>
      </c>
      <c r="AT263" s="135">
        <f t="shared" si="150"/>
        <v>8.7814763849480055</v>
      </c>
      <c r="AU263" s="135">
        <f t="shared" si="133"/>
        <v>8.5570013354045003</v>
      </c>
    </row>
    <row r="264" spans="1:47" s="135" customFormat="1" ht="12.95" customHeight="1" x14ac:dyDescent="0.2">
      <c r="A264" s="123" t="s">
        <v>127</v>
      </c>
      <c r="B264" s="124"/>
      <c r="C264" s="125">
        <v>45128.446000000004</v>
      </c>
      <c r="D264" s="125"/>
      <c r="E264" s="135">
        <f t="shared" si="124"/>
        <v>712.99651870476225</v>
      </c>
      <c r="F264" s="135">
        <f t="shared" si="143"/>
        <v>713</v>
      </c>
      <c r="G264" s="125">
        <f t="shared" si="142"/>
        <v>-1.5920429999823682E-2</v>
      </c>
      <c r="I264" s="135">
        <f t="shared" si="147"/>
        <v>-1.5920429999823682E-2</v>
      </c>
      <c r="M264" s="135">
        <f t="shared" si="148"/>
        <v>-1.5920429999823682E-2</v>
      </c>
      <c r="Q264" s="186">
        <f t="shared" si="134"/>
        <v>30109.946000000004</v>
      </c>
      <c r="R264" s="186"/>
      <c r="S264" s="124">
        <f t="shared" si="149"/>
        <v>0.1</v>
      </c>
      <c r="T264" s="186"/>
      <c r="Z264" s="135">
        <f t="shared" si="125"/>
        <v>713</v>
      </c>
      <c r="AA264" s="135">
        <f t="shared" si="126"/>
        <v>-2.894516241904932E-2</v>
      </c>
      <c r="AB264" s="135">
        <f t="shared" si="135"/>
        <v>-0.17969090790608025</v>
      </c>
      <c r="AC264" s="135">
        <f t="shared" si="136"/>
        <v>-1.5920429999823682E-2</v>
      </c>
      <c r="AD264" s="135">
        <f t="shared" si="137"/>
        <v>1.3024732419225638E-2</v>
      </c>
      <c r="AE264" s="135">
        <f t="shared" si="138"/>
        <v>1.6964365459242735E-5</v>
      </c>
      <c r="AF264" s="135">
        <f t="shared" si="139"/>
        <v>-1.5920429999823682E-2</v>
      </c>
      <c r="AG264" s="124"/>
      <c r="AH264" s="135">
        <f t="shared" si="127"/>
        <v>0.16377047790625657</v>
      </c>
      <c r="AI264" s="135">
        <f t="shared" si="128"/>
        <v>0.74062511452256108</v>
      </c>
      <c r="AJ264" s="135">
        <f t="shared" si="129"/>
        <v>0.79907778662532192</v>
      </c>
      <c r="AK264" s="135">
        <f t="shared" si="130"/>
        <v>0.13893471580443617</v>
      </c>
      <c r="AL264" s="135">
        <f t="shared" si="131"/>
        <v>2.6498317565066389</v>
      </c>
      <c r="AM264" s="135">
        <f t="shared" si="132"/>
        <v>3.9847247438220892</v>
      </c>
      <c r="AN264" s="135">
        <f t="shared" si="150"/>
        <v>8.7695781466227611</v>
      </c>
      <c r="AO264" s="135">
        <f t="shared" si="150"/>
        <v>8.769544736357</v>
      </c>
      <c r="AP264" s="135">
        <f t="shared" si="150"/>
        <v>8.7696879321239507</v>
      </c>
      <c r="AQ264" s="135">
        <f t="shared" si="150"/>
        <v>8.7690740867548893</v>
      </c>
      <c r="AR264" s="135">
        <f t="shared" si="150"/>
        <v>8.7717034573317836</v>
      </c>
      <c r="AS264" s="135">
        <f t="shared" si="150"/>
        <v>8.7604029541842721</v>
      </c>
      <c r="AT264" s="135">
        <f t="shared" si="150"/>
        <v>8.8083041260468971</v>
      </c>
      <c r="AU264" s="135">
        <f t="shared" si="133"/>
        <v>8.5902836690205309</v>
      </c>
    </row>
    <row r="265" spans="1:47" s="135" customFormat="1" ht="12.95" customHeight="1" x14ac:dyDescent="0.2">
      <c r="A265" s="123" t="s">
        <v>128</v>
      </c>
      <c r="B265" s="124"/>
      <c r="C265" s="125">
        <v>45192.468000000001</v>
      </c>
      <c r="D265" s="125"/>
      <c r="E265" s="135">
        <f t="shared" si="124"/>
        <v>726.99610814606058</v>
      </c>
      <c r="F265" s="135">
        <f t="shared" si="143"/>
        <v>727</v>
      </c>
      <c r="G265" s="125">
        <f t="shared" si="142"/>
        <v>-1.7797970001993235E-2</v>
      </c>
      <c r="I265" s="135">
        <f t="shared" si="147"/>
        <v>-1.7797970001993235E-2</v>
      </c>
      <c r="M265" s="135">
        <f t="shared" si="148"/>
        <v>-1.7797970001993235E-2</v>
      </c>
      <c r="Q265" s="186">
        <f t="shared" si="134"/>
        <v>30173.968000000001</v>
      </c>
      <c r="R265" s="186"/>
      <c r="S265" s="124">
        <f t="shared" si="149"/>
        <v>0.1</v>
      </c>
      <c r="T265" s="186"/>
      <c r="Z265" s="135">
        <f t="shared" si="125"/>
        <v>727</v>
      </c>
      <c r="AA265" s="135">
        <f t="shared" si="126"/>
        <v>-2.9709698023278663E-2</v>
      </c>
      <c r="AB265" s="135">
        <f t="shared" si="135"/>
        <v>-0.18301462478722319</v>
      </c>
      <c r="AC265" s="135">
        <f t="shared" si="136"/>
        <v>-1.7797970001993235E-2</v>
      </c>
      <c r="AD265" s="135">
        <f t="shared" si="137"/>
        <v>1.1911728021285428E-2</v>
      </c>
      <c r="AE265" s="135">
        <f t="shared" si="138"/>
        <v>1.4188926445307647E-5</v>
      </c>
      <c r="AF265" s="135">
        <f t="shared" si="139"/>
        <v>-1.7797970001993235E-2</v>
      </c>
      <c r="AG265" s="124"/>
      <c r="AH265" s="135">
        <f t="shared" si="127"/>
        <v>0.16521665478522995</v>
      </c>
      <c r="AI265" s="135">
        <f t="shared" si="128"/>
        <v>0.73970750754216974</v>
      </c>
      <c r="AJ265" s="135">
        <f t="shared" si="129"/>
        <v>0.80305579003300531</v>
      </c>
      <c r="AK265" s="135">
        <f t="shared" si="130"/>
        <v>0.13720788913974435</v>
      </c>
      <c r="AL265" s="135">
        <f t="shared" si="131"/>
        <v>2.6564776241604391</v>
      </c>
      <c r="AM265" s="135">
        <f t="shared" si="132"/>
        <v>4.041562116427813</v>
      </c>
      <c r="AN265" s="135">
        <f t="shared" si="150"/>
        <v>8.7781595571852744</v>
      </c>
      <c r="AO265" s="135">
        <f t="shared" si="150"/>
        <v>8.7781250885655133</v>
      </c>
      <c r="AP265" s="135">
        <f t="shared" si="150"/>
        <v>8.778271857985068</v>
      </c>
      <c r="AQ265" s="135">
        <f t="shared" si="150"/>
        <v>8.7776467922639423</v>
      </c>
      <c r="AR265" s="135">
        <f t="shared" si="150"/>
        <v>8.7803067978886453</v>
      </c>
      <c r="AS265" s="135">
        <f t="shared" si="150"/>
        <v>8.7689495968430098</v>
      </c>
      <c r="AT265" s="135">
        <f t="shared" si="150"/>
        <v>8.8167892359216395</v>
      </c>
      <c r="AU265" s="135">
        <f t="shared" si="133"/>
        <v>8.6008735024438128</v>
      </c>
    </row>
    <row r="266" spans="1:47" s="135" customFormat="1" ht="12.95" customHeight="1" x14ac:dyDescent="0.2">
      <c r="A266" s="123" t="s">
        <v>128</v>
      </c>
      <c r="B266" s="124"/>
      <c r="C266" s="125">
        <v>45215.338000000003</v>
      </c>
      <c r="D266" s="125"/>
      <c r="E266" s="135">
        <f t="shared" si="124"/>
        <v>731.99705486004234</v>
      </c>
      <c r="F266" s="135">
        <f t="shared" si="143"/>
        <v>732</v>
      </c>
      <c r="G266" s="125">
        <f t="shared" ref="G266:G297" si="151">+C266-(C$7+F266*C$8)</f>
        <v>-1.3468519995512906E-2</v>
      </c>
      <c r="I266" s="135">
        <f t="shared" si="147"/>
        <v>-1.3468519995512906E-2</v>
      </c>
      <c r="M266" s="135">
        <f t="shared" si="148"/>
        <v>-1.3468519995512906E-2</v>
      </c>
      <c r="Q266" s="186">
        <f t="shared" si="134"/>
        <v>30196.838000000003</v>
      </c>
      <c r="R266" s="186"/>
      <c r="S266" s="124">
        <f t="shared" si="149"/>
        <v>0.1</v>
      </c>
      <c r="T266" s="186"/>
      <c r="Z266" s="135">
        <f t="shared" si="125"/>
        <v>732</v>
      </c>
      <c r="AA266" s="135">
        <f t="shared" si="126"/>
        <v>-2.9985625293074275E-2</v>
      </c>
      <c r="AB266" s="135">
        <f t="shared" si="135"/>
        <v>-0.17919829404411147</v>
      </c>
      <c r="AC266" s="135">
        <f t="shared" si="136"/>
        <v>-1.3468519995512906E-2</v>
      </c>
      <c r="AD266" s="135">
        <f t="shared" si="137"/>
        <v>1.6517105297561369E-2</v>
      </c>
      <c r="AE266" s="135">
        <f t="shared" si="138"/>
        <v>2.7281476741072982E-5</v>
      </c>
      <c r="AF266" s="135">
        <f t="shared" si="139"/>
        <v>-1.3468519995512906E-2</v>
      </c>
      <c r="AG266" s="124"/>
      <c r="AH266" s="135">
        <f t="shared" si="127"/>
        <v>0.16572977404859857</v>
      </c>
      <c r="AI266" s="135">
        <f t="shared" si="128"/>
        <v>0.73938311769532228</v>
      </c>
      <c r="AJ266" s="135">
        <f t="shared" si="129"/>
        <v>0.80446555792412255</v>
      </c>
      <c r="AK266" s="135">
        <f t="shared" si="130"/>
        <v>0.13659072856487625</v>
      </c>
      <c r="AL266" s="135">
        <f t="shared" si="131"/>
        <v>2.6588471737059116</v>
      </c>
      <c r="AM266" s="135">
        <f t="shared" si="132"/>
        <v>4.062198089861754</v>
      </c>
      <c r="AN266" s="135">
        <f t="shared" si="150"/>
        <v>8.7812217798959544</v>
      </c>
      <c r="AO266" s="135">
        <f t="shared" si="150"/>
        <v>8.7811869336336397</v>
      </c>
      <c r="AP266" s="135">
        <f t="shared" si="150"/>
        <v>8.7813349695689134</v>
      </c>
      <c r="AQ266" s="135">
        <f t="shared" si="150"/>
        <v>8.7807059611438145</v>
      </c>
      <c r="AR266" s="135">
        <f t="shared" si="150"/>
        <v>8.7833765902123364</v>
      </c>
      <c r="AS266" s="135">
        <f t="shared" si="150"/>
        <v>8.7720004521196859</v>
      </c>
      <c r="AT266" s="135">
        <f t="shared" si="150"/>
        <v>8.8198137518846504</v>
      </c>
      <c r="AU266" s="135">
        <f t="shared" si="133"/>
        <v>8.6046555858092706</v>
      </c>
    </row>
    <row r="267" spans="1:47" s="135" customFormat="1" ht="12.95" customHeight="1" x14ac:dyDescent="0.2">
      <c r="A267" s="123" t="s">
        <v>128</v>
      </c>
      <c r="B267" s="124"/>
      <c r="C267" s="125">
        <v>45224.472000000002</v>
      </c>
      <c r="D267" s="125"/>
      <c r="E267" s="135">
        <f t="shared" si="124"/>
        <v>733.99437218778598</v>
      </c>
      <c r="F267" s="135">
        <f t="shared" si="143"/>
        <v>734</v>
      </c>
      <c r="G267" s="125">
        <f t="shared" si="151"/>
        <v>-2.5736739997228142E-2</v>
      </c>
      <c r="I267" s="135">
        <f t="shared" si="147"/>
        <v>-2.5736739997228142E-2</v>
      </c>
      <c r="M267" s="135">
        <f t="shared" si="148"/>
        <v>-2.5736739997228142E-2</v>
      </c>
      <c r="Q267" s="186">
        <f t="shared" si="134"/>
        <v>30205.972000000002</v>
      </c>
      <c r="R267" s="186"/>
      <c r="S267" s="124">
        <f t="shared" si="149"/>
        <v>0.1</v>
      </c>
      <c r="T267" s="186"/>
      <c r="Z267" s="135">
        <f t="shared" si="125"/>
        <v>734</v>
      </c>
      <c r="AA267" s="135">
        <f t="shared" si="126"/>
        <v>-3.0096421065176487E-2</v>
      </c>
      <c r="AB267" s="135">
        <f t="shared" si="135"/>
        <v>-0.19167126414013003</v>
      </c>
      <c r="AC267" s="135">
        <f t="shared" si="136"/>
        <v>-2.5736739997228142E-2</v>
      </c>
      <c r="AD267" s="135">
        <f t="shared" si="137"/>
        <v>4.3596810679483455E-3</v>
      </c>
      <c r="AE267" s="135">
        <f t="shared" si="138"/>
        <v>1.9006819014227228E-6</v>
      </c>
      <c r="AF267" s="135">
        <f t="shared" si="139"/>
        <v>-2.5736739997228142E-2</v>
      </c>
      <c r="AG267" s="124"/>
      <c r="AH267" s="135">
        <f t="shared" si="127"/>
        <v>0.16593452414290188</v>
      </c>
      <c r="AI267" s="135">
        <f t="shared" si="128"/>
        <v>0.73925385059289439</v>
      </c>
      <c r="AJ267" s="135">
        <f t="shared" si="129"/>
        <v>0.80502785613474637</v>
      </c>
      <c r="AK267" s="135">
        <f t="shared" si="130"/>
        <v>0.13634380089120784</v>
      </c>
      <c r="AL267" s="135">
        <f t="shared" si="131"/>
        <v>2.6597944125402204</v>
      </c>
      <c r="AM267" s="135">
        <f t="shared" si="132"/>
        <v>4.0705030969052425</v>
      </c>
      <c r="AN267" s="135">
        <f t="shared" si="150"/>
        <v>8.7824462935503789</v>
      </c>
      <c r="AO267" s="135">
        <f t="shared" si="150"/>
        <v>8.7824112963139385</v>
      </c>
      <c r="AP267" s="135">
        <f t="shared" si="150"/>
        <v>8.7825598373040865</v>
      </c>
      <c r="AQ267" s="135">
        <f t="shared" si="150"/>
        <v>8.7819292616329765</v>
      </c>
      <c r="AR267" s="135">
        <f t="shared" si="150"/>
        <v>8.7846040924955204</v>
      </c>
      <c r="AS267" s="135">
        <f t="shared" si="150"/>
        <v>8.7732205741068885</v>
      </c>
      <c r="AT267" s="135">
        <f t="shared" si="150"/>
        <v>8.8210226959189786</v>
      </c>
      <c r="AU267" s="135">
        <f t="shared" si="133"/>
        <v>8.6061684191554537</v>
      </c>
    </row>
    <row r="268" spans="1:47" s="135" customFormat="1" ht="12.95" customHeight="1" x14ac:dyDescent="0.2">
      <c r="A268" s="123" t="s">
        <v>128</v>
      </c>
      <c r="B268" s="124"/>
      <c r="C268" s="125">
        <v>45224.476999999999</v>
      </c>
      <c r="D268" s="125"/>
      <c r="E268" s="135">
        <f t="shared" si="124"/>
        <v>733.9954655298742</v>
      </c>
      <c r="F268" s="135">
        <f t="shared" si="143"/>
        <v>734</v>
      </c>
      <c r="G268" s="125">
        <f t="shared" si="151"/>
        <v>-2.0736739999847487E-2</v>
      </c>
      <c r="I268" s="135">
        <f t="shared" si="147"/>
        <v>-2.0736739999847487E-2</v>
      </c>
      <c r="M268" s="135">
        <f t="shared" si="148"/>
        <v>-2.0736739999847487E-2</v>
      </c>
      <c r="Q268" s="186">
        <f t="shared" si="134"/>
        <v>30205.976999999999</v>
      </c>
      <c r="R268" s="186"/>
      <c r="S268" s="124">
        <f t="shared" si="149"/>
        <v>0.1</v>
      </c>
      <c r="T268" s="186"/>
      <c r="Z268" s="135">
        <f t="shared" si="125"/>
        <v>734</v>
      </c>
      <c r="AA268" s="135">
        <f t="shared" si="126"/>
        <v>-3.0096421065176487E-2</v>
      </c>
      <c r="AB268" s="135">
        <f t="shared" si="135"/>
        <v>-0.18667126414274937</v>
      </c>
      <c r="AC268" s="135">
        <f t="shared" si="136"/>
        <v>-2.0736739999847487E-2</v>
      </c>
      <c r="AD268" s="135">
        <f t="shared" si="137"/>
        <v>9.3596810653290008E-3</v>
      </c>
      <c r="AE268" s="135">
        <f t="shared" si="138"/>
        <v>8.7603629644678221E-6</v>
      </c>
      <c r="AF268" s="135">
        <f t="shared" si="139"/>
        <v>-2.0736739999847487E-2</v>
      </c>
      <c r="AG268" s="124"/>
      <c r="AH268" s="135">
        <f t="shared" si="127"/>
        <v>0.16593452414290188</v>
      </c>
      <c r="AI268" s="135">
        <f t="shared" si="128"/>
        <v>0.73925385059289439</v>
      </c>
      <c r="AJ268" s="135">
        <f t="shared" si="129"/>
        <v>0.80502785613474637</v>
      </c>
      <c r="AK268" s="135">
        <f t="shared" si="130"/>
        <v>0.13634380089120784</v>
      </c>
      <c r="AL268" s="135">
        <f t="shared" si="131"/>
        <v>2.6597944125402204</v>
      </c>
      <c r="AM268" s="135">
        <f t="shared" si="132"/>
        <v>4.0705030969052425</v>
      </c>
      <c r="AN268" s="135">
        <f t="shared" si="150"/>
        <v>8.7824462935503789</v>
      </c>
      <c r="AO268" s="135">
        <f t="shared" si="150"/>
        <v>8.7824112963139385</v>
      </c>
      <c r="AP268" s="135">
        <f t="shared" si="150"/>
        <v>8.7825598373040865</v>
      </c>
      <c r="AQ268" s="135">
        <f t="shared" si="150"/>
        <v>8.7819292616329765</v>
      </c>
      <c r="AR268" s="135">
        <f t="shared" si="150"/>
        <v>8.7846040924955204</v>
      </c>
      <c r="AS268" s="135">
        <f t="shared" si="150"/>
        <v>8.7732205741068885</v>
      </c>
      <c r="AT268" s="135">
        <f t="shared" si="150"/>
        <v>8.8210226959189786</v>
      </c>
      <c r="AU268" s="135">
        <f t="shared" si="133"/>
        <v>8.6061684191554537</v>
      </c>
    </row>
    <row r="269" spans="1:47" s="135" customFormat="1" ht="12.95" customHeight="1" x14ac:dyDescent="0.2">
      <c r="A269" s="123" t="s">
        <v>129</v>
      </c>
      <c r="B269" s="124"/>
      <c r="C269" s="125">
        <v>45471.423999999999</v>
      </c>
      <c r="D269" s="125"/>
      <c r="E269" s="135">
        <f t="shared" si="124"/>
        <v>787.99497528840163</v>
      </c>
      <c r="F269" s="135">
        <f t="shared" si="143"/>
        <v>788</v>
      </c>
      <c r="G269" s="125">
        <f t="shared" si="151"/>
        <v>-2.2978680004598573E-2</v>
      </c>
      <c r="I269" s="135">
        <f t="shared" si="147"/>
        <v>-2.2978680004598573E-2</v>
      </c>
      <c r="M269" s="135">
        <f t="shared" si="148"/>
        <v>-2.2978680004598573E-2</v>
      </c>
      <c r="Q269" s="186">
        <f t="shared" si="134"/>
        <v>30452.923999999999</v>
      </c>
      <c r="R269" s="186"/>
      <c r="S269" s="124">
        <f t="shared" si="149"/>
        <v>0.1</v>
      </c>
      <c r="T269" s="186"/>
      <c r="Z269" s="135">
        <f t="shared" si="125"/>
        <v>788</v>
      </c>
      <c r="AA269" s="135">
        <f t="shared" si="126"/>
        <v>-3.3180054630093658E-2</v>
      </c>
      <c r="AB269" s="135">
        <f t="shared" si="135"/>
        <v>-0.19433359565373903</v>
      </c>
      <c r="AC269" s="135">
        <f t="shared" si="136"/>
        <v>-2.2978680004598573E-2</v>
      </c>
      <c r="AD269" s="135">
        <f t="shared" si="137"/>
        <v>1.0201374625495085E-2</v>
      </c>
      <c r="AE269" s="135">
        <f t="shared" si="138"/>
        <v>1.04068044249695E-5</v>
      </c>
      <c r="AF269" s="135">
        <f t="shared" si="139"/>
        <v>-2.2978680004598573E-2</v>
      </c>
      <c r="AG269" s="124"/>
      <c r="AH269" s="135">
        <f t="shared" si="127"/>
        <v>0.17135491564914046</v>
      </c>
      <c r="AI269" s="135">
        <f t="shared" si="128"/>
        <v>0.73586833772904514</v>
      </c>
      <c r="AJ269" s="135">
        <f t="shared" si="129"/>
        <v>0.81986507387284369</v>
      </c>
      <c r="AK269" s="135">
        <f t="shared" si="130"/>
        <v>0.12966360884255917</v>
      </c>
      <c r="AL269" s="135">
        <f t="shared" si="131"/>
        <v>2.6852473131932166</v>
      </c>
      <c r="AM269" s="135">
        <f t="shared" si="132"/>
        <v>4.3063229661711304</v>
      </c>
      <c r="AN269" s="135">
        <f t="shared" si="150"/>
        <v>8.8154288320322056</v>
      </c>
      <c r="AO269" s="135">
        <f t="shared" si="150"/>
        <v>8.8153897974624567</v>
      </c>
      <c r="AP269" s="135">
        <f t="shared" si="150"/>
        <v>8.8155515710624801</v>
      </c>
      <c r="AQ269" s="135">
        <f t="shared" si="150"/>
        <v>8.8148810027345306</v>
      </c>
      <c r="AR269" s="135">
        <f t="shared" si="150"/>
        <v>8.8176585371039948</v>
      </c>
      <c r="AS269" s="135">
        <f t="shared" si="150"/>
        <v>8.8061184262355248</v>
      </c>
      <c r="AT269" s="135">
        <f t="shared" si="150"/>
        <v>8.8534806161647346</v>
      </c>
      <c r="AU269" s="135">
        <f t="shared" si="133"/>
        <v>8.6470149195024</v>
      </c>
    </row>
    <row r="270" spans="1:47" s="135" customFormat="1" ht="12.95" customHeight="1" x14ac:dyDescent="0.2">
      <c r="A270" s="123" t="s">
        <v>93</v>
      </c>
      <c r="B270" s="124"/>
      <c r="C270" s="125">
        <v>45521.726000000002</v>
      </c>
      <c r="D270" s="125"/>
      <c r="E270" s="135">
        <f t="shared" si="124"/>
        <v>798.99443403814814</v>
      </c>
      <c r="F270" s="135">
        <f t="shared" si="143"/>
        <v>799</v>
      </c>
      <c r="G270" s="125">
        <f t="shared" si="151"/>
        <v>-2.5453889997152146E-2</v>
      </c>
      <c r="J270" s="135">
        <f>+G270</f>
        <v>-2.5453889997152146E-2</v>
      </c>
      <c r="Q270" s="186">
        <f t="shared" si="134"/>
        <v>30503.226000000002</v>
      </c>
      <c r="R270" s="186"/>
      <c r="S270" s="124">
        <f>S$17</f>
        <v>1</v>
      </c>
      <c r="T270" s="186"/>
      <c r="Z270" s="135">
        <f t="shared" si="125"/>
        <v>799</v>
      </c>
      <c r="AA270" s="135">
        <f t="shared" si="126"/>
        <v>-3.3830085698770579E-2</v>
      </c>
      <c r="AB270" s="135">
        <f t="shared" si="135"/>
        <v>-0.19788736069492699</v>
      </c>
      <c r="AC270" s="135">
        <f t="shared" si="136"/>
        <v>-2.5453889997152146E-2</v>
      </c>
      <c r="AD270" s="135">
        <f t="shared" si="137"/>
        <v>8.376195701618433E-3</v>
      </c>
      <c r="AE270" s="135">
        <f t="shared" si="138"/>
        <v>7.0160654431811116E-5</v>
      </c>
      <c r="AF270" s="135">
        <f t="shared" si="139"/>
        <v>-2.5453889997152146E-2</v>
      </c>
      <c r="AG270" s="124"/>
      <c r="AH270" s="135">
        <f t="shared" si="127"/>
        <v>0.17243347069777484</v>
      </c>
      <c r="AI270" s="135">
        <f t="shared" si="128"/>
        <v>0.73520322505816882</v>
      </c>
      <c r="AJ270" s="135">
        <f t="shared" si="129"/>
        <v>0.82280662430146001</v>
      </c>
      <c r="AK270" s="135">
        <f t="shared" si="130"/>
        <v>0.12829986146718608</v>
      </c>
      <c r="AL270" s="135">
        <f t="shared" si="131"/>
        <v>2.6904039440623206</v>
      </c>
      <c r="AM270" s="135">
        <f t="shared" si="132"/>
        <v>4.3572805372763286</v>
      </c>
      <c r="AN270" s="135">
        <f t="shared" si="150"/>
        <v>8.8221291946125824</v>
      </c>
      <c r="AO270" s="135">
        <f t="shared" si="150"/>
        <v>8.822089352435313</v>
      </c>
      <c r="AP270" s="135">
        <f t="shared" si="150"/>
        <v>8.8222537081533563</v>
      </c>
      <c r="AQ270" s="135">
        <f t="shared" si="150"/>
        <v>8.821575593151163</v>
      </c>
      <c r="AR270" s="135">
        <f t="shared" si="150"/>
        <v>8.8243713914888264</v>
      </c>
      <c r="AS270" s="135">
        <f t="shared" si="150"/>
        <v>8.8128096283567974</v>
      </c>
      <c r="AT270" s="135">
        <f t="shared" si="150"/>
        <v>8.8600497223274424</v>
      </c>
      <c r="AU270" s="135">
        <f t="shared" si="133"/>
        <v>8.6553355029064072</v>
      </c>
    </row>
    <row r="271" spans="1:47" s="135" customFormat="1" ht="12.95" customHeight="1" x14ac:dyDescent="0.2">
      <c r="A271" s="123" t="s">
        <v>130</v>
      </c>
      <c r="B271" s="124"/>
      <c r="C271" s="125">
        <v>45535.463000000003</v>
      </c>
      <c r="D271" s="125"/>
      <c r="E271" s="135">
        <f t="shared" si="124"/>
        <v>801.99828209280338</v>
      </c>
      <c r="F271" s="135">
        <f t="shared" si="143"/>
        <v>802</v>
      </c>
      <c r="G271" s="125">
        <f t="shared" si="151"/>
        <v>-7.8562199996667914E-3</v>
      </c>
      <c r="I271" s="135">
        <f>G271</f>
        <v>-7.8562199996667914E-3</v>
      </c>
      <c r="M271" s="135">
        <f>G271</f>
        <v>-7.8562199996667914E-3</v>
      </c>
      <c r="Q271" s="186">
        <f t="shared" si="134"/>
        <v>30516.963000000003</v>
      </c>
      <c r="R271" s="186"/>
      <c r="S271" s="124">
        <f>S$16</f>
        <v>0.1</v>
      </c>
      <c r="T271" s="186"/>
      <c r="Z271" s="135">
        <f t="shared" si="125"/>
        <v>802</v>
      </c>
      <c r="AA271" s="135">
        <f t="shared" si="126"/>
        <v>-3.4008657968379846E-2</v>
      </c>
      <c r="AB271" s="135">
        <f t="shared" si="135"/>
        <v>-0.18058233276470048</v>
      </c>
      <c r="AC271" s="135">
        <f t="shared" si="136"/>
        <v>-7.8562199996667914E-3</v>
      </c>
      <c r="AD271" s="135">
        <f t="shared" si="137"/>
        <v>2.6152437968713055E-2</v>
      </c>
      <c r="AE271" s="135">
        <f t="shared" si="138"/>
        <v>6.8395001170738418E-5</v>
      </c>
      <c r="AF271" s="135">
        <f t="shared" si="139"/>
        <v>-7.8562199996667914E-3</v>
      </c>
      <c r="AG271" s="124"/>
      <c r="AH271" s="135">
        <f t="shared" si="127"/>
        <v>0.17272611276503369</v>
      </c>
      <c r="AI271" s="135">
        <f t="shared" si="128"/>
        <v>0.73502325832421711</v>
      </c>
      <c r="AJ271" s="135">
        <f t="shared" si="129"/>
        <v>0.82360415655203634</v>
      </c>
      <c r="AK271" s="135">
        <f t="shared" si="130"/>
        <v>0.12792776416001106</v>
      </c>
      <c r="AL271" s="135">
        <f t="shared" si="131"/>
        <v>2.6918086848970928</v>
      </c>
      <c r="AM271" s="135">
        <f t="shared" si="132"/>
        <v>4.371361132683476</v>
      </c>
      <c r="AN271" s="135">
        <f t="shared" ref="AN271:AT280" si="152">$AU271+$AB$7*SIN(AO271)</f>
        <v>8.8239555179920348</v>
      </c>
      <c r="AO271" s="135">
        <f t="shared" si="152"/>
        <v>8.8239154567685532</v>
      </c>
      <c r="AP271" s="135">
        <f t="shared" si="152"/>
        <v>8.8240805089692245</v>
      </c>
      <c r="AQ271" s="135">
        <f t="shared" si="152"/>
        <v>8.8234003739965967</v>
      </c>
      <c r="AR271" s="135">
        <f t="shared" si="152"/>
        <v>8.8262009906669103</v>
      </c>
      <c r="AS271" s="135">
        <f t="shared" si="152"/>
        <v>8.8146339326641243</v>
      </c>
      <c r="AT271" s="135">
        <f t="shared" si="152"/>
        <v>8.8618388318827392</v>
      </c>
      <c r="AU271" s="135">
        <f t="shared" si="133"/>
        <v>8.6576047529256819</v>
      </c>
    </row>
    <row r="272" spans="1:47" s="135" customFormat="1" ht="12.95" customHeight="1" x14ac:dyDescent="0.2">
      <c r="A272" s="123" t="s">
        <v>131</v>
      </c>
      <c r="B272" s="124"/>
      <c r="C272" s="125">
        <v>45576.597999999998</v>
      </c>
      <c r="D272" s="125"/>
      <c r="E272" s="135">
        <f t="shared" si="124"/>
        <v>810.99320745701812</v>
      </c>
      <c r="F272" s="135">
        <f t="shared" si="143"/>
        <v>811</v>
      </c>
      <c r="G272" s="125">
        <f t="shared" si="151"/>
        <v>-3.1063210000866093E-2</v>
      </c>
      <c r="I272" s="135">
        <f>G272</f>
        <v>-3.1063210000866093E-2</v>
      </c>
      <c r="Q272" s="186">
        <f t="shared" si="134"/>
        <v>30558.097999999998</v>
      </c>
      <c r="R272" s="186"/>
      <c r="S272" s="124">
        <f>S$16</f>
        <v>0.1</v>
      </c>
      <c r="T272" s="186"/>
      <c r="Z272" s="135">
        <f t="shared" si="125"/>
        <v>811</v>
      </c>
      <c r="AA272" s="135">
        <f t="shared" si="126"/>
        <v>-3.4547699438780555E-2</v>
      </c>
      <c r="AB272" s="135">
        <f t="shared" si="135"/>
        <v>-0.20466336311603928</v>
      </c>
      <c r="AC272" s="135">
        <f t="shared" si="136"/>
        <v>-3.1063210000866093E-2</v>
      </c>
      <c r="AD272" s="135">
        <f t="shared" si="137"/>
        <v>3.484489437914462E-3</v>
      </c>
      <c r="AE272" s="135">
        <f t="shared" si="138"/>
        <v>1.2141666642937444E-6</v>
      </c>
      <c r="AF272" s="135">
        <f t="shared" si="139"/>
        <v>-3.1063210000866093E-2</v>
      </c>
      <c r="AG272" s="124"/>
      <c r="AH272" s="135">
        <f t="shared" si="127"/>
        <v>0.17360015311517318</v>
      </c>
      <c r="AI272" s="135">
        <f t="shared" si="128"/>
        <v>0.73448701792901838</v>
      </c>
      <c r="AJ272" s="135">
        <f t="shared" si="129"/>
        <v>0.82598467925713703</v>
      </c>
      <c r="AK272" s="135">
        <f t="shared" si="130"/>
        <v>0.12681105166297058</v>
      </c>
      <c r="AL272" s="135">
        <f t="shared" si="131"/>
        <v>2.6960187979212269</v>
      </c>
      <c r="AM272" s="135">
        <f t="shared" si="132"/>
        <v>4.4140844910193309</v>
      </c>
      <c r="AN272" s="135">
        <f t="shared" si="152"/>
        <v>8.829431815874667</v>
      </c>
      <c r="AO272" s="135">
        <f t="shared" si="152"/>
        <v>8.8293911009262267</v>
      </c>
      <c r="AP272" s="135">
        <f t="shared" si="152"/>
        <v>8.8295582217660211</v>
      </c>
      <c r="AQ272" s="135">
        <f t="shared" si="152"/>
        <v>8.8288721276699338</v>
      </c>
      <c r="AR272" s="135">
        <f t="shared" si="152"/>
        <v>8.8316867753207138</v>
      </c>
      <c r="AS272" s="135">
        <f t="shared" si="152"/>
        <v>8.8201054085045296</v>
      </c>
      <c r="AT272" s="135">
        <f t="shared" si="152"/>
        <v>8.8671998602533186</v>
      </c>
      <c r="AU272" s="135">
        <f t="shared" si="133"/>
        <v>8.664412502983506</v>
      </c>
    </row>
    <row r="273" spans="1:47" s="135" customFormat="1" ht="12.95" customHeight="1" x14ac:dyDescent="0.2">
      <c r="A273" s="123" t="s">
        <v>93</v>
      </c>
      <c r="B273" s="124"/>
      <c r="C273" s="125">
        <v>45608.614000000001</v>
      </c>
      <c r="D273" s="125"/>
      <c r="E273" s="135">
        <f t="shared" si="124"/>
        <v>817.99409551975702</v>
      </c>
      <c r="F273" s="135">
        <f t="shared" si="143"/>
        <v>818</v>
      </c>
      <c r="G273" s="125">
        <f t="shared" si="151"/>
        <v>-2.7001980000932235E-2</v>
      </c>
      <c r="J273" s="135">
        <f>+G273</f>
        <v>-2.7001980000932235E-2</v>
      </c>
      <c r="Q273" s="186">
        <f t="shared" si="134"/>
        <v>30590.114000000001</v>
      </c>
      <c r="R273" s="186"/>
      <c r="S273" s="124">
        <f>S$17</f>
        <v>1</v>
      </c>
      <c r="T273" s="186"/>
      <c r="Z273" s="135">
        <f t="shared" si="125"/>
        <v>818</v>
      </c>
      <c r="AA273" s="135">
        <f t="shared" si="126"/>
        <v>-3.4970405764835344E-2</v>
      </c>
      <c r="AB273" s="135">
        <f t="shared" si="135"/>
        <v>-0.20127790845336732</v>
      </c>
      <c r="AC273" s="135">
        <f t="shared" si="136"/>
        <v>-2.7001980000932235E-2</v>
      </c>
      <c r="AD273" s="135">
        <f t="shared" si="137"/>
        <v>7.9684257639031086E-3</v>
      </c>
      <c r="AE273" s="135">
        <f t="shared" si="138"/>
        <v>6.3495809154834838E-5</v>
      </c>
      <c r="AF273" s="135">
        <f t="shared" si="139"/>
        <v>-2.7001980000932235E-2</v>
      </c>
      <c r="AG273" s="124"/>
      <c r="AH273" s="135">
        <f t="shared" si="127"/>
        <v>0.17427592845243509</v>
      </c>
      <c r="AI273" s="135">
        <f t="shared" si="128"/>
        <v>0.73407372787385761</v>
      </c>
      <c r="AJ273" s="135">
        <f t="shared" si="129"/>
        <v>0.82782370476473988</v>
      </c>
      <c r="AK273" s="135">
        <f t="shared" si="130"/>
        <v>0.1259420670990706</v>
      </c>
      <c r="AL273" s="135">
        <f t="shared" si="131"/>
        <v>2.6992891012816309</v>
      </c>
      <c r="AM273" s="135">
        <f t="shared" si="132"/>
        <v>4.4478227124053928</v>
      </c>
      <c r="AN273" s="135">
        <f t="shared" si="152"/>
        <v>8.8336884072601762</v>
      </c>
      <c r="AO273" s="135">
        <f t="shared" si="152"/>
        <v>8.8336471876585918</v>
      </c>
      <c r="AP273" s="135">
        <f t="shared" si="152"/>
        <v>8.8338158950670653</v>
      </c>
      <c r="AQ273" s="135">
        <f t="shared" si="152"/>
        <v>8.83312527275897</v>
      </c>
      <c r="AR273" s="135">
        <f t="shared" si="152"/>
        <v>8.8359503890420985</v>
      </c>
      <c r="AS273" s="135">
        <f t="shared" si="152"/>
        <v>8.8243595325762687</v>
      </c>
      <c r="AT273" s="135">
        <f t="shared" si="152"/>
        <v>8.8713630479900676</v>
      </c>
      <c r="AU273" s="135">
        <f t="shared" si="133"/>
        <v>8.6697074196951469</v>
      </c>
    </row>
    <row r="274" spans="1:47" s="135" customFormat="1" ht="12.95" customHeight="1" x14ac:dyDescent="0.2">
      <c r="A274" s="123" t="s">
        <v>93</v>
      </c>
      <c r="B274" s="124"/>
      <c r="C274" s="125">
        <v>45617.758000000002</v>
      </c>
      <c r="D274" s="125"/>
      <c r="E274" s="135">
        <f t="shared" si="124"/>
        <v>819.99359953167857</v>
      </c>
      <c r="F274" s="135">
        <f t="shared" si="143"/>
        <v>820</v>
      </c>
      <c r="G274" s="125">
        <f t="shared" si="151"/>
        <v>-2.9270200000610203E-2</v>
      </c>
      <c r="J274" s="135">
        <f>+G274</f>
        <v>-2.9270200000610203E-2</v>
      </c>
      <c r="Q274" s="186">
        <f t="shared" si="134"/>
        <v>30599.258000000002</v>
      </c>
      <c r="R274" s="186"/>
      <c r="S274" s="124">
        <f>S$17</f>
        <v>1</v>
      </c>
      <c r="T274" s="186"/>
      <c r="Z274" s="135">
        <f t="shared" si="125"/>
        <v>820</v>
      </c>
      <c r="AA274" s="135">
        <f t="shared" si="126"/>
        <v>-3.5091734375623379E-2</v>
      </c>
      <c r="AB274" s="135">
        <f t="shared" si="135"/>
        <v>-0.20373855821438464</v>
      </c>
      <c r="AC274" s="135">
        <f t="shared" si="136"/>
        <v>-2.9270200000610203E-2</v>
      </c>
      <c r="AD274" s="135">
        <f t="shared" si="137"/>
        <v>5.8215343750131765E-3</v>
      </c>
      <c r="AE274" s="135">
        <f t="shared" si="138"/>
        <v>3.3890262479460058E-5</v>
      </c>
      <c r="AF274" s="135">
        <f t="shared" si="139"/>
        <v>-2.9270200000610203E-2</v>
      </c>
      <c r="AG274" s="124"/>
      <c r="AH274" s="135">
        <f t="shared" si="127"/>
        <v>0.17446835821377443</v>
      </c>
      <c r="AI274" s="135">
        <f t="shared" si="128"/>
        <v>0.73395625198978587</v>
      </c>
      <c r="AJ274" s="135">
        <f t="shared" si="129"/>
        <v>0.82834713735852505</v>
      </c>
      <c r="AK274" s="135">
        <f t="shared" si="130"/>
        <v>0.12569371749125599</v>
      </c>
      <c r="AL274" s="135">
        <f t="shared" si="131"/>
        <v>2.7002227989727472</v>
      </c>
      <c r="AM274" s="135">
        <f t="shared" si="132"/>
        <v>4.4575454808517261</v>
      </c>
      <c r="AN274" s="135">
        <f t="shared" si="152"/>
        <v>8.8349041370469674</v>
      </c>
      <c r="AO274" s="135">
        <f t="shared" si="152"/>
        <v>8.8348627739090677</v>
      </c>
      <c r="AP274" s="135">
        <f t="shared" si="152"/>
        <v>8.8350319309066556</v>
      </c>
      <c r="AQ274" s="135">
        <f t="shared" si="152"/>
        <v>8.8343400322893508</v>
      </c>
      <c r="AR274" s="135">
        <f t="shared" si="152"/>
        <v>8.8371680675019455</v>
      </c>
      <c r="AS274" s="135">
        <f t="shared" si="152"/>
        <v>8.8255747639586275</v>
      </c>
      <c r="AT274" s="135">
        <f t="shared" si="152"/>
        <v>8.8725514903866678</v>
      </c>
      <c r="AU274" s="135">
        <f t="shared" si="133"/>
        <v>8.67122025304133</v>
      </c>
    </row>
    <row r="275" spans="1:47" s="135" customFormat="1" ht="12.95" customHeight="1" x14ac:dyDescent="0.2">
      <c r="A275" s="188" t="s">
        <v>1246</v>
      </c>
      <c r="B275" s="199" t="s">
        <v>63</v>
      </c>
      <c r="C275" s="189">
        <v>45617.768400000001</v>
      </c>
      <c r="D275" s="190">
        <v>2E-3</v>
      </c>
      <c r="E275" s="135">
        <f t="shared" si="124"/>
        <v>819.99587368322307</v>
      </c>
      <c r="F275" s="135">
        <f t="shared" si="143"/>
        <v>820</v>
      </c>
      <c r="G275" s="125">
        <f t="shared" si="151"/>
        <v>-1.8870200001401827E-2</v>
      </c>
      <c r="K275" s="135">
        <f>G275</f>
        <v>-1.8870200001401827E-2</v>
      </c>
      <c r="O275" s="135">
        <f ca="1">+C$11+C$12*F275</f>
        <v>-4.0832813880255101E-2</v>
      </c>
      <c r="Q275" s="186">
        <f t="shared" si="134"/>
        <v>30599.268400000001</v>
      </c>
      <c r="R275" s="186"/>
      <c r="S275" s="124">
        <f>S$18</f>
        <v>1</v>
      </c>
      <c r="T275" s="186"/>
      <c r="Z275" s="135">
        <f t="shared" si="125"/>
        <v>820</v>
      </c>
      <c r="AA275" s="135">
        <f t="shared" si="126"/>
        <v>-3.5091734375623379E-2</v>
      </c>
      <c r="AB275" s="135">
        <f t="shared" si="135"/>
        <v>-0.19333855821517626</v>
      </c>
      <c r="AC275" s="135">
        <f t="shared" si="136"/>
        <v>-1.8870200001401827E-2</v>
      </c>
      <c r="AD275" s="135">
        <f t="shared" si="137"/>
        <v>1.6221534374221552E-2</v>
      </c>
      <c r="AE275" s="135">
        <f t="shared" si="138"/>
        <v>2.631381774540514E-4</v>
      </c>
      <c r="AF275" s="135">
        <f t="shared" si="139"/>
        <v>-1.8870200001401827E-2</v>
      </c>
      <c r="AG275" s="124"/>
      <c r="AH275" s="135">
        <f t="shared" si="127"/>
        <v>0.17446835821377443</v>
      </c>
      <c r="AI275" s="135">
        <f t="shared" si="128"/>
        <v>0.73395625198978587</v>
      </c>
      <c r="AJ275" s="135">
        <f t="shared" si="129"/>
        <v>0.82834713735852505</v>
      </c>
      <c r="AK275" s="135">
        <f t="shared" si="130"/>
        <v>0.12569371749125599</v>
      </c>
      <c r="AL275" s="135">
        <f t="shared" si="131"/>
        <v>2.7002227989727472</v>
      </c>
      <c r="AM275" s="135">
        <f t="shared" si="132"/>
        <v>4.4575454808517261</v>
      </c>
      <c r="AN275" s="135">
        <f t="shared" si="152"/>
        <v>8.8349041370469674</v>
      </c>
      <c r="AO275" s="135">
        <f t="shared" si="152"/>
        <v>8.8348627739090677</v>
      </c>
      <c r="AP275" s="135">
        <f t="shared" si="152"/>
        <v>8.8350319309066556</v>
      </c>
      <c r="AQ275" s="135">
        <f t="shared" si="152"/>
        <v>8.8343400322893508</v>
      </c>
      <c r="AR275" s="135">
        <f t="shared" si="152"/>
        <v>8.8371680675019455</v>
      </c>
      <c r="AS275" s="135">
        <f t="shared" si="152"/>
        <v>8.8255747639586275</v>
      </c>
      <c r="AT275" s="135">
        <f t="shared" si="152"/>
        <v>8.8725514903866678</v>
      </c>
      <c r="AU275" s="135">
        <f t="shared" si="133"/>
        <v>8.67122025304133</v>
      </c>
    </row>
    <row r="276" spans="1:47" s="135" customFormat="1" ht="12.95" customHeight="1" x14ac:dyDescent="0.2">
      <c r="A276" s="123" t="s">
        <v>132</v>
      </c>
      <c r="B276" s="124"/>
      <c r="C276" s="125">
        <v>45814.400999999998</v>
      </c>
      <c r="D276" s="125"/>
      <c r="E276" s="135">
        <f t="shared" si="124"/>
        <v>862.99321320362412</v>
      </c>
      <c r="F276" s="135">
        <f t="shared" si="143"/>
        <v>863</v>
      </c>
      <c r="G276" s="125">
        <f t="shared" si="151"/>
        <v>-3.1036930005939212E-2</v>
      </c>
      <c r="I276" s="135">
        <f>G276</f>
        <v>-3.1036930005939212E-2</v>
      </c>
      <c r="Q276" s="186">
        <f t="shared" si="134"/>
        <v>30795.900999999998</v>
      </c>
      <c r="R276" s="186"/>
      <c r="S276" s="124">
        <f>S$16</f>
        <v>0.1</v>
      </c>
      <c r="T276" s="186"/>
      <c r="Z276" s="135">
        <f t="shared" si="125"/>
        <v>863</v>
      </c>
      <c r="AA276" s="135">
        <f t="shared" si="126"/>
        <v>-3.7760189575665154E-2</v>
      </c>
      <c r="AB276" s="135">
        <f t="shared" si="135"/>
        <v>-0.20957258336509715</v>
      </c>
      <c r="AC276" s="135">
        <f t="shared" si="136"/>
        <v>-3.1036930005939212E-2</v>
      </c>
      <c r="AD276" s="135">
        <f t="shared" si="137"/>
        <v>6.7232595697259423E-3</v>
      </c>
      <c r="AE276" s="135">
        <f t="shared" si="138"/>
        <v>4.5202219241911464E-6</v>
      </c>
      <c r="AF276" s="135">
        <f t="shared" si="139"/>
        <v>-3.1036930005939212E-2</v>
      </c>
      <c r="AG276" s="124"/>
      <c r="AH276" s="135">
        <f t="shared" si="127"/>
        <v>0.17853565335915794</v>
      </c>
      <c r="AI276" s="135">
        <f t="shared" si="128"/>
        <v>0.73149533129777111</v>
      </c>
      <c r="AJ276" s="135">
        <f t="shared" si="129"/>
        <v>0.83938693059195324</v>
      </c>
      <c r="AK276" s="135">
        <f t="shared" si="130"/>
        <v>0.1203471202696611</v>
      </c>
      <c r="AL276" s="135">
        <f t="shared" si="131"/>
        <v>2.720226296396024</v>
      </c>
      <c r="AM276" s="135">
        <f t="shared" si="132"/>
        <v>4.6760269942951194</v>
      </c>
      <c r="AN276" s="135">
        <f t="shared" si="152"/>
        <v>8.8609960449022882</v>
      </c>
      <c r="AO276" s="135">
        <f t="shared" si="152"/>
        <v>8.8609516780484245</v>
      </c>
      <c r="AP276" s="135">
        <f t="shared" si="152"/>
        <v>8.8611300645394895</v>
      </c>
      <c r="AQ276" s="135">
        <f t="shared" si="152"/>
        <v>8.8604127009818505</v>
      </c>
      <c r="AR276" s="135">
        <f t="shared" si="152"/>
        <v>8.863295535519562</v>
      </c>
      <c r="AS276" s="135">
        <f t="shared" si="152"/>
        <v>8.8516782391729105</v>
      </c>
      <c r="AT276" s="135">
        <f t="shared" si="152"/>
        <v>8.8979927881040357</v>
      </c>
      <c r="AU276" s="135">
        <f t="shared" si="133"/>
        <v>8.7037461699842673</v>
      </c>
    </row>
    <row r="277" spans="1:47" s="135" customFormat="1" ht="12.95" customHeight="1" x14ac:dyDescent="0.2">
      <c r="A277" s="123" t="s">
        <v>133</v>
      </c>
      <c r="B277" s="124"/>
      <c r="C277" s="125">
        <v>45878.432999999997</v>
      </c>
      <c r="D277" s="125"/>
      <c r="E277" s="135">
        <f t="shared" ref="E277:E340" si="153">+(C277-C$7)/C$8</f>
        <v>876.99498932910035</v>
      </c>
      <c r="F277" s="135">
        <f t="shared" si="143"/>
        <v>877</v>
      </c>
      <c r="G277" s="125">
        <f t="shared" si="151"/>
        <v>-2.2914470006071497E-2</v>
      </c>
      <c r="I277" s="135">
        <f>G277</f>
        <v>-2.2914470006071497E-2</v>
      </c>
      <c r="M277" s="135">
        <f>G277</f>
        <v>-2.2914470006071497E-2</v>
      </c>
      <c r="Q277" s="186">
        <f t="shared" si="134"/>
        <v>30859.932999999997</v>
      </c>
      <c r="R277" s="186"/>
      <c r="S277" s="124">
        <f>S$16</f>
        <v>0.1</v>
      </c>
      <c r="T277" s="186"/>
      <c r="Z277" s="135">
        <f t="shared" ref="Z277:Z340" si="154">F277</f>
        <v>877</v>
      </c>
      <c r="AA277" s="135">
        <f t="shared" ref="AA277:AA340" si="155">AB$3+AB$4*Z277+AB$5*Z277^2+AH277</f>
        <v>-3.8653773850579942E-2</v>
      </c>
      <c r="AB277" s="135">
        <f t="shared" si="135"/>
        <v>-0.20274542751547076</v>
      </c>
      <c r="AC277" s="135">
        <f t="shared" si="136"/>
        <v>-2.2914470006071497E-2</v>
      </c>
      <c r="AD277" s="135">
        <f t="shared" si="137"/>
        <v>1.5739303844508445E-2</v>
      </c>
      <c r="AE277" s="135">
        <f t="shared" si="138"/>
        <v>2.4772568550975836E-5</v>
      </c>
      <c r="AF277" s="135">
        <f t="shared" si="139"/>
        <v>-2.2914470006071497E-2</v>
      </c>
      <c r="AG277" s="124"/>
      <c r="AH277" s="135">
        <f t="shared" ref="AH277:AH340" si="156">$AB$6*($AB$11/AI277*AJ277+$AB$12)</f>
        <v>0.17983095750939926</v>
      </c>
      <c r="AI277" s="135">
        <f t="shared" ref="AI277:AI340" si="157">1+$AB$7*COS(AL277)</f>
        <v>0.73072062746529376</v>
      </c>
      <c r="AJ277" s="135">
        <f t="shared" ref="AJ277:AJ340" si="158">SIN(AL277+RADIANS($AB$9))</f>
        <v>0.8428936413177901</v>
      </c>
      <c r="AK277" s="135">
        <f t="shared" ref="AK277:AK340" si="159">$AB$7*SIN(AL277)</f>
        <v>0.11860356655433613</v>
      </c>
      <c r="AL277" s="135">
        <f t="shared" ref="AL277:AL340" si="160">2*ATAN(AM277)</f>
        <v>2.7267104888327136</v>
      </c>
      <c r="AM277" s="135">
        <f t="shared" ref="AM277:AM340" si="161">SQRT((1+$AB$7)/(1-$AB$7))*TAN(AN277/2)</f>
        <v>4.7512996722651399</v>
      </c>
      <c r="AN277" s="135">
        <f t="shared" si="152"/>
        <v>8.8694724296454677</v>
      </c>
      <c r="AO277" s="135">
        <f t="shared" si="152"/>
        <v>8.8694271246227974</v>
      </c>
      <c r="AP277" s="135">
        <f t="shared" si="152"/>
        <v>8.8696083187635466</v>
      </c>
      <c r="AQ277" s="135">
        <f t="shared" si="152"/>
        <v>8.8688835237318635</v>
      </c>
      <c r="AR277" s="135">
        <f t="shared" si="152"/>
        <v>8.8717808267896725</v>
      </c>
      <c r="AS277" s="135">
        <f t="shared" si="152"/>
        <v>8.8601676071254971</v>
      </c>
      <c r="AT277" s="135">
        <f t="shared" si="152"/>
        <v>8.9062312900552332</v>
      </c>
      <c r="AU277" s="135">
        <f t="shared" ref="AU277:AU340" si="162">RADIANS($AB$9)+$AB$18*(F277-AB$15)</f>
        <v>8.7143360034075492</v>
      </c>
    </row>
    <row r="278" spans="1:47" s="135" customFormat="1" ht="12.95" customHeight="1" x14ac:dyDescent="0.2">
      <c r="A278" s="123" t="s">
        <v>134</v>
      </c>
      <c r="B278" s="124"/>
      <c r="C278" s="125">
        <v>45919.587</v>
      </c>
      <c r="D278" s="125"/>
      <c r="E278" s="135">
        <f t="shared" si="153"/>
        <v>885.99406939325411</v>
      </c>
      <c r="F278" s="135">
        <f t="shared" si="143"/>
        <v>886</v>
      </c>
      <c r="G278" s="125">
        <f t="shared" si="151"/>
        <v>-2.712145999976201E-2</v>
      </c>
      <c r="I278" s="135">
        <f>G278</f>
        <v>-2.712145999976201E-2</v>
      </c>
      <c r="M278" s="135">
        <f>G278</f>
        <v>-2.712145999976201E-2</v>
      </c>
      <c r="Q278" s="186">
        <f t="shared" si="134"/>
        <v>30901.087</v>
      </c>
      <c r="R278" s="186"/>
      <c r="S278" s="124">
        <f>S$16</f>
        <v>0.1</v>
      </c>
      <c r="T278" s="186"/>
      <c r="Z278" s="135">
        <f t="shared" si="154"/>
        <v>886</v>
      </c>
      <c r="AA278" s="135">
        <f t="shared" si="155"/>
        <v>-3.9234674564884442E-2</v>
      </c>
      <c r="AB278" s="135">
        <f t="shared" si="135"/>
        <v>-0.20777758373959626</v>
      </c>
      <c r="AC278" s="135">
        <f t="shared" si="136"/>
        <v>-2.712145999976201E-2</v>
      </c>
      <c r="AD278" s="135">
        <f t="shared" si="137"/>
        <v>1.2113214565122432E-2</v>
      </c>
      <c r="AE278" s="135">
        <f t="shared" si="138"/>
        <v>1.4672996710069425E-5</v>
      </c>
      <c r="AF278" s="135">
        <f t="shared" si="139"/>
        <v>-2.712145999976201E-2</v>
      </c>
      <c r="AG278" s="124"/>
      <c r="AH278" s="135">
        <f t="shared" si="156"/>
        <v>0.18065612373983425</v>
      </c>
      <c r="AI278" s="135">
        <f t="shared" si="157"/>
        <v>0.73022942701218951</v>
      </c>
      <c r="AJ278" s="135">
        <f t="shared" si="158"/>
        <v>0.84512539698090239</v>
      </c>
      <c r="AK278" s="135">
        <f t="shared" si="159"/>
        <v>0.11748201744063809</v>
      </c>
      <c r="AL278" s="135">
        <f t="shared" si="160"/>
        <v>2.730871689495681</v>
      </c>
      <c r="AM278" s="135">
        <f t="shared" si="161"/>
        <v>4.8008393083408274</v>
      </c>
      <c r="AN278" s="135">
        <f t="shared" si="152"/>
        <v>8.8749168195840191</v>
      </c>
      <c r="AO278" s="135">
        <f t="shared" si="152"/>
        <v>8.8748709234719527</v>
      </c>
      <c r="AP278" s="135">
        <f t="shared" si="152"/>
        <v>8.8750538664215437</v>
      </c>
      <c r="AQ278" s="135">
        <f t="shared" si="152"/>
        <v>8.8743245294968833</v>
      </c>
      <c r="AR278" s="135">
        <f t="shared" si="152"/>
        <v>8.8772302337987039</v>
      </c>
      <c r="AS278" s="135">
        <f t="shared" si="152"/>
        <v>8.865622739371263</v>
      </c>
      <c r="AT278" s="135">
        <f t="shared" si="152"/>
        <v>8.9115160894247687</v>
      </c>
      <c r="AU278" s="135">
        <f t="shared" si="162"/>
        <v>8.7211437534653733</v>
      </c>
    </row>
    <row r="279" spans="1:47" s="135" customFormat="1" ht="12.95" customHeight="1" x14ac:dyDescent="0.2">
      <c r="A279" s="123" t="s">
        <v>132</v>
      </c>
      <c r="B279" s="124"/>
      <c r="C279" s="125">
        <v>45942.447</v>
      </c>
      <c r="D279" s="125"/>
      <c r="E279" s="135">
        <f t="shared" si="153"/>
        <v>890.99282942305797</v>
      </c>
      <c r="F279" s="135">
        <f t="shared" si="143"/>
        <v>891</v>
      </c>
      <c r="G279" s="125">
        <f t="shared" si="151"/>
        <v>-3.2792010002594907E-2</v>
      </c>
      <c r="I279" s="135">
        <f>G279</f>
        <v>-3.2792010002594907E-2</v>
      </c>
      <c r="Q279" s="186">
        <f t="shared" ref="Q279:Q342" si="163">+C279-15018.5</f>
        <v>30923.947</v>
      </c>
      <c r="R279" s="186"/>
      <c r="S279" s="124">
        <f>S$16</f>
        <v>0.1</v>
      </c>
      <c r="T279" s="186"/>
      <c r="Z279" s="135">
        <f t="shared" si="154"/>
        <v>891</v>
      </c>
      <c r="AA279" s="135">
        <f t="shared" si="155"/>
        <v>-3.9559583037528961E-2</v>
      </c>
      <c r="AB279" s="135">
        <f t="shared" si="135"/>
        <v>-0.21390400983811697</v>
      </c>
      <c r="AC279" s="135">
        <f t="shared" si="136"/>
        <v>-3.2792010002594907E-2</v>
      </c>
      <c r="AD279" s="135">
        <f t="shared" si="137"/>
        <v>6.7675730349340546E-3</v>
      </c>
      <c r="AE279" s="135">
        <f t="shared" si="138"/>
        <v>4.5800044783166537E-6</v>
      </c>
      <c r="AF279" s="135">
        <f t="shared" si="139"/>
        <v>-3.2792010002594907E-2</v>
      </c>
      <c r="AG279" s="124"/>
      <c r="AH279" s="135">
        <f t="shared" si="156"/>
        <v>0.18111199983552206</v>
      </c>
      <c r="AI279" s="135">
        <f t="shared" si="157"/>
        <v>0.729958837259714</v>
      </c>
      <c r="AJ279" s="135">
        <f t="shared" si="158"/>
        <v>0.84635765744687153</v>
      </c>
      <c r="AK279" s="135">
        <f t="shared" si="159"/>
        <v>0.11685870484464712</v>
      </c>
      <c r="AL279" s="135">
        <f t="shared" si="160"/>
        <v>2.7331810587728422</v>
      </c>
      <c r="AM279" s="135">
        <f t="shared" si="161"/>
        <v>4.828762032360669</v>
      </c>
      <c r="AN279" s="135">
        <f t="shared" si="152"/>
        <v>8.8779399041192111</v>
      </c>
      <c r="AO279" s="135">
        <f t="shared" si="152"/>
        <v>8.8778936839322995</v>
      </c>
      <c r="AP279" s="135">
        <f t="shared" si="152"/>
        <v>8.8780775787731088</v>
      </c>
      <c r="AQ279" s="135">
        <f t="shared" si="152"/>
        <v>8.8773457999413274</v>
      </c>
      <c r="AR279" s="135">
        <f t="shared" si="152"/>
        <v>8.8802558639259459</v>
      </c>
      <c r="AS279" s="135">
        <f t="shared" si="152"/>
        <v>8.8686526023736434</v>
      </c>
      <c r="AT279" s="135">
        <f t="shared" si="152"/>
        <v>8.9144482721927663</v>
      </c>
      <c r="AU279" s="135">
        <f t="shared" si="162"/>
        <v>8.7249258368308311</v>
      </c>
    </row>
    <row r="280" spans="1:47" s="135" customFormat="1" ht="12.95" customHeight="1" x14ac:dyDescent="0.2">
      <c r="A280" s="123" t="s">
        <v>93</v>
      </c>
      <c r="B280" s="124"/>
      <c r="C280" s="125">
        <v>45960.735999999997</v>
      </c>
      <c r="D280" s="125"/>
      <c r="E280" s="135">
        <f t="shared" si="153"/>
        <v>894.99205611531806</v>
      </c>
      <c r="F280" s="135">
        <f t="shared" si="143"/>
        <v>895</v>
      </c>
      <c r="G280" s="125">
        <f t="shared" si="151"/>
        <v>-3.6328450005385093E-2</v>
      </c>
      <c r="J280" s="135">
        <f>+G280</f>
        <v>-3.6328450005385093E-2</v>
      </c>
      <c r="Q280" s="186">
        <f t="shared" si="163"/>
        <v>30942.235999999997</v>
      </c>
      <c r="R280" s="186"/>
      <c r="S280" s="124">
        <f>S$17</f>
        <v>1</v>
      </c>
      <c r="T280" s="186"/>
      <c r="Z280" s="135">
        <f t="shared" si="154"/>
        <v>895</v>
      </c>
      <c r="AA280" s="135">
        <f t="shared" si="155"/>
        <v>-3.9820635099637791E-2</v>
      </c>
      <c r="AB280" s="135">
        <f t="shared" si="135"/>
        <v>-0.21780383837010941</v>
      </c>
      <c r="AC280" s="135">
        <f t="shared" si="136"/>
        <v>-3.6328450005385093E-2</v>
      </c>
      <c r="AD280" s="135">
        <f t="shared" si="137"/>
        <v>3.4921850942526977E-3</v>
      </c>
      <c r="AE280" s="135">
        <f t="shared" si="138"/>
        <v>1.2195356732520723E-5</v>
      </c>
      <c r="AF280" s="135">
        <f t="shared" si="139"/>
        <v>-3.6328450005385093E-2</v>
      </c>
      <c r="AG280" s="124"/>
      <c r="AH280" s="135">
        <f t="shared" si="156"/>
        <v>0.18147538836472432</v>
      </c>
      <c r="AI280" s="135">
        <f t="shared" si="157"/>
        <v>0.72974354536384767</v>
      </c>
      <c r="AJ280" s="135">
        <f t="shared" si="158"/>
        <v>0.84733956336803296</v>
      </c>
      <c r="AK280" s="135">
        <f t="shared" si="159"/>
        <v>0.11635993812129362</v>
      </c>
      <c r="AL280" s="135">
        <f t="shared" si="160"/>
        <v>2.7350273248515142</v>
      </c>
      <c r="AM280" s="135">
        <f t="shared" si="161"/>
        <v>4.8513103230779224</v>
      </c>
      <c r="AN280" s="135">
        <f t="shared" si="152"/>
        <v>8.8803575668041113</v>
      </c>
      <c r="AO280" s="135">
        <f t="shared" si="152"/>
        <v>8.8803110896534054</v>
      </c>
      <c r="AP280" s="135">
        <f t="shared" si="152"/>
        <v>8.8804957356637733</v>
      </c>
      <c r="AQ280" s="135">
        <f t="shared" si="152"/>
        <v>8.8797620457152817</v>
      </c>
      <c r="AR280" s="135">
        <f t="shared" si="152"/>
        <v>8.8826754381434512</v>
      </c>
      <c r="AS280" s="135">
        <f t="shared" si="152"/>
        <v>8.8710761047025404</v>
      </c>
      <c r="AT280" s="135">
        <f t="shared" si="152"/>
        <v>8.9167920659347342</v>
      </c>
      <c r="AU280" s="135">
        <f t="shared" si="162"/>
        <v>8.7279515035231974</v>
      </c>
    </row>
    <row r="281" spans="1:47" s="135" customFormat="1" ht="12.95" customHeight="1" x14ac:dyDescent="0.2">
      <c r="A281" s="123" t="s">
        <v>136</v>
      </c>
      <c r="B281" s="124"/>
      <c r="C281" s="125">
        <v>45974.466</v>
      </c>
      <c r="D281" s="125"/>
      <c r="E281" s="135">
        <f t="shared" si="153"/>
        <v>897.99437349104949</v>
      </c>
      <c r="F281" s="135">
        <f t="shared" si="143"/>
        <v>898</v>
      </c>
      <c r="G281" s="125">
        <f t="shared" si="151"/>
        <v>-2.5730780005687848E-2</v>
      </c>
      <c r="I281" s="135">
        <f>G281</f>
        <v>-2.5730780005687848E-2</v>
      </c>
      <c r="M281" s="135">
        <f>G281</f>
        <v>-2.5730780005687848E-2</v>
      </c>
      <c r="Q281" s="186">
        <f t="shared" si="163"/>
        <v>30955.966</v>
      </c>
      <c r="R281" s="186"/>
      <c r="S281" s="124">
        <f>S$16</f>
        <v>0.1</v>
      </c>
      <c r="T281" s="186"/>
      <c r="Z281" s="135">
        <f t="shared" si="154"/>
        <v>898</v>
      </c>
      <c r="AA281" s="135">
        <f t="shared" si="155"/>
        <v>-4.0017080999147664E-2</v>
      </c>
      <c r="AB281" s="135">
        <f t="shared" si="135"/>
        <v>-0.20747794379409545</v>
      </c>
      <c r="AC281" s="135">
        <f t="shared" si="136"/>
        <v>-2.5730780005687848E-2</v>
      </c>
      <c r="AD281" s="135">
        <f t="shared" si="137"/>
        <v>1.4286300993459816E-2</v>
      </c>
      <c r="AE281" s="135">
        <f t="shared" si="138"/>
        <v>2.0409839607573097E-5</v>
      </c>
      <c r="AF281" s="135">
        <f t="shared" si="139"/>
        <v>-2.5730780005687848E-2</v>
      </c>
      <c r="AG281" s="124"/>
      <c r="AH281" s="135">
        <f t="shared" si="156"/>
        <v>0.18174716378840761</v>
      </c>
      <c r="AI281" s="135">
        <f t="shared" si="157"/>
        <v>0.72958276370206931</v>
      </c>
      <c r="AJ281" s="135">
        <f t="shared" si="158"/>
        <v>0.84807371949706534</v>
      </c>
      <c r="AK281" s="135">
        <f t="shared" si="159"/>
        <v>0.11598579561775264</v>
      </c>
      <c r="AL281" s="135">
        <f t="shared" si="160"/>
        <v>2.7364113109788017</v>
      </c>
      <c r="AM281" s="135">
        <f t="shared" si="161"/>
        <v>4.8683457112561488</v>
      </c>
      <c r="AN281" s="135">
        <f t="shared" ref="AN281:AT290" si="164">$AU281+$AB$7*SIN(AO281)</f>
        <v>8.8821703465379596</v>
      </c>
      <c r="AO281" s="135">
        <f t="shared" si="164"/>
        <v>8.8821236780350379</v>
      </c>
      <c r="AP281" s="135">
        <f t="shared" si="164"/>
        <v>8.8823088813008795</v>
      </c>
      <c r="AQ281" s="135">
        <f t="shared" si="164"/>
        <v>8.8815737829697721</v>
      </c>
      <c r="AR281" s="135">
        <f t="shared" si="164"/>
        <v>8.8844895783972717</v>
      </c>
      <c r="AS281" s="135">
        <f t="shared" si="164"/>
        <v>8.8728935073398123</v>
      </c>
      <c r="AT281" s="135">
        <f t="shared" si="164"/>
        <v>8.9185487763941733</v>
      </c>
      <c r="AU281" s="135">
        <f t="shared" si="162"/>
        <v>8.7302207535424721</v>
      </c>
    </row>
    <row r="282" spans="1:47" s="135" customFormat="1" ht="12.95" customHeight="1" x14ac:dyDescent="0.2">
      <c r="A282" s="123" t="s">
        <v>93</v>
      </c>
      <c r="B282" s="124"/>
      <c r="C282" s="125">
        <v>46239.677000000003</v>
      </c>
      <c r="D282" s="125"/>
      <c r="E282" s="135">
        <f t="shared" si="153"/>
        <v>955.9876432313946</v>
      </c>
      <c r="F282" s="135">
        <f t="shared" si="143"/>
        <v>956</v>
      </c>
      <c r="G282" s="125">
        <f t="shared" si="151"/>
        <v>-5.6509160000132397E-2</v>
      </c>
      <c r="J282" s="135">
        <f>+G282</f>
        <v>-5.6509160000132397E-2</v>
      </c>
      <c r="Q282" s="186">
        <f t="shared" si="163"/>
        <v>31221.177000000003</v>
      </c>
      <c r="R282" s="186"/>
      <c r="S282" s="124">
        <f>S$17</f>
        <v>1</v>
      </c>
      <c r="T282" s="186"/>
      <c r="Z282" s="135">
        <f t="shared" si="154"/>
        <v>956</v>
      </c>
      <c r="AA282" s="135">
        <f t="shared" si="155"/>
        <v>-4.3926090886380886E-2</v>
      </c>
      <c r="AB282" s="135">
        <f t="shared" si="135"/>
        <v>-0.24338120864557156</v>
      </c>
      <c r="AC282" s="135">
        <f t="shared" si="136"/>
        <v>-5.6509160000132397E-2</v>
      </c>
      <c r="AD282" s="135">
        <f t="shared" si="137"/>
        <v>-1.258306911375151E-2</v>
      </c>
      <c r="AE282" s="135">
        <f t="shared" si="138"/>
        <v>1.5833362832144723E-4</v>
      </c>
      <c r="AF282" s="135">
        <f t="shared" si="139"/>
        <v>-5.6509160000132397E-2</v>
      </c>
      <c r="AG282" s="124"/>
      <c r="AH282" s="135">
        <f t="shared" si="156"/>
        <v>0.18687204864543916</v>
      </c>
      <c r="AI282" s="135">
        <f t="shared" si="157"/>
        <v>0.72658919634913643</v>
      </c>
      <c r="AJ282" s="135">
        <f t="shared" si="158"/>
        <v>0.86188719105478007</v>
      </c>
      <c r="AK282" s="135">
        <f t="shared" si="159"/>
        <v>0.10874152343554387</v>
      </c>
      <c r="AL282" s="135">
        <f t="shared" si="160"/>
        <v>2.763051510477724</v>
      </c>
      <c r="AM282" s="135">
        <f t="shared" si="161"/>
        <v>5.2202001598011902</v>
      </c>
      <c r="AN282" s="135">
        <f t="shared" si="164"/>
        <v>8.9171407545070149</v>
      </c>
      <c r="AO282" s="135">
        <f t="shared" si="164"/>
        <v>8.9170906457389947</v>
      </c>
      <c r="AP282" s="135">
        <f t="shared" si="164"/>
        <v>8.9172855128436215</v>
      </c>
      <c r="AQ282" s="135">
        <f t="shared" si="164"/>
        <v>8.9165275788648461</v>
      </c>
      <c r="AR282" s="135">
        <f t="shared" si="164"/>
        <v>8.9194737654203173</v>
      </c>
      <c r="AS282" s="135">
        <f t="shared" si="164"/>
        <v>8.90799420703725</v>
      </c>
      <c r="AT282" s="135">
        <f t="shared" si="164"/>
        <v>8.9523244288612496</v>
      </c>
      <c r="AU282" s="135">
        <f t="shared" si="162"/>
        <v>8.7740929205817846</v>
      </c>
    </row>
    <row r="283" spans="1:47" s="135" customFormat="1" ht="12.95" customHeight="1" x14ac:dyDescent="0.2">
      <c r="A283" s="123" t="s">
        <v>93</v>
      </c>
      <c r="B283" s="124"/>
      <c r="C283" s="125">
        <v>46239.69</v>
      </c>
      <c r="D283" s="125"/>
      <c r="E283" s="135">
        <f t="shared" si="153"/>
        <v>955.99048592082511</v>
      </c>
      <c r="F283" s="135">
        <f t="shared" si="143"/>
        <v>956</v>
      </c>
      <c r="G283" s="125">
        <f t="shared" si="151"/>
        <v>-4.3509160001121927E-2</v>
      </c>
      <c r="J283" s="135">
        <f>+G283</f>
        <v>-4.3509160001121927E-2</v>
      </c>
      <c r="Q283" s="186">
        <f t="shared" si="163"/>
        <v>31221.190000000002</v>
      </c>
      <c r="R283" s="186"/>
      <c r="S283" s="124">
        <f>S$17</f>
        <v>1</v>
      </c>
      <c r="T283" s="186"/>
      <c r="Z283" s="135">
        <f t="shared" si="154"/>
        <v>956</v>
      </c>
      <c r="AA283" s="135">
        <f t="shared" si="155"/>
        <v>-4.3926090886380886E-2</v>
      </c>
      <c r="AB283" s="135">
        <f t="shared" si="135"/>
        <v>-0.23038120864656109</v>
      </c>
      <c r="AC283" s="135">
        <f t="shared" si="136"/>
        <v>-4.3509160001121927E-2</v>
      </c>
      <c r="AD283" s="135">
        <f t="shared" si="137"/>
        <v>4.1693088525895927E-4</v>
      </c>
      <c r="AE283" s="135">
        <f t="shared" si="138"/>
        <v>1.7383136308281945E-7</v>
      </c>
      <c r="AF283" s="135">
        <f t="shared" si="139"/>
        <v>-4.3509160001121927E-2</v>
      </c>
      <c r="AG283" s="124"/>
      <c r="AH283" s="135">
        <f t="shared" si="156"/>
        <v>0.18687204864543916</v>
      </c>
      <c r="AI283" s="135">
        <f t="shared" si="157"/>
        <v>0.72658919634913643</v>
      </c>
      <c r="AJ283" s="135">
        <f t="shared" si="158"/>
        <v>0.86188719105478007</v>
      </c>
      <c r="AK283" s="135">
        <f t="shared" si="159"/>
        <v>0.10874152343554387</v>
      </c>
      <c r="AL283" s="135">
        <f t="shared" si="160"/>
        <v>2.763051510477724</v>
      </c>
      <c r="AM283" s="135">
        <f t="shared" si="161"/>
        <v>5.2202001598011902</v>
      </c>
      <c r="AN283" s="135">
        <f t="shared" si="164"/>
        <v>8.9171407545070149</v>
      </c>
      <c r="AO283" s="135">
        <f t="shared" si="164"/>
        <v>8.9170906457389947</v>
      </c>
      <c r="AP283" s="135">
        <f t="shared" si="164"/>
        <v>8.9172855128436215</v>
      </c>
      <c r="AQ283" s="135">
        <f t="shared" si="164"/>
        <v>8.9165275788648461</v>
      </c>
      <c r="AR283" s="135">
        <f t="shared" si="164"/>
        <v>8.9194737654203173</v>
      </c>
      <c r="AS283" s="135">
        <f t="shared" si="164"/>
        <v>8.90799420703725</v>
      </c>
      <c r="AT283" s="135">
        <f t="shared" si="164"/>
        <v>8.9523244288612496</v>
      </c>
      <c r="AU283" s="135">
        <f t="shared" si="162"/>
        <v>8.7740929205817846</v>
      </c>
    </row>
    <row r="284" spans="1:47" s="135" customFormat="1" ht="12.95" customHeight="1" x14ac:dyDescent="0.2">
      <c r="A284" s="123" t="s">
        <v>137</v>
      </c>
      <c r="B284" s="124"/>
      <c r="C284" s="125">
        <v>46285.428</v>
      </c>
      <c r="D284" s="125"/>
      <c r="E284" s="135">
        <f t="shared" si="153"/>
        <v>965.99194201195155</v>
      </c>
      <c r="F284" s="135">
        <f t="shared" si="143"/>
        <v>966</v>
      </c>
      <c r="G284" s="125">
        <f t="shared" si="151"/>
        <v>-3.6850260003120638E-2</v>
      </c>
      <c r="I284" s="135">
        <f>G284</f>
        <v>-3.6850260003120638E-2</v>
      </c>
      <c r="M284" s="135">
        <f>G284</f>
        <v>-3.6850260003120638E-2</v>
      </c>
      <c r="Q284" s="186">
        <f t="shared" si="163"/>
        <v>31266.928</v>
      </c>
      <c r="R284" s="186"/>
      <c r="S284" s="124">
        <f>S$16</f>
        <v>0.1</v>
      </c>
      <c r="T284" s="186"/>
      <c r="Z284" s="135">
        <f t="shared" si="154"/>
        <v>966</v>
      </c>
      <c r="AA284" s="135">
        <f t="shared" si="155"/>
        <v>-4.4621483574011161E-2</v>
      </c>
      <c r="AB284" s="135">
        <f t="shared" ref="AB284:AB347" si="165">IF(S284&lt;&gt;0,G284-AH284, -9999)</f>
        <v>-0.22458095060136365</v>
      </c>
      <c r="AC284" s="135">
        <f t="shared" ref="AC284:AC347" si="166">+G284-P284</f>
        <v>-3.6850260003120638E-2</v>
      </c>
      <c r="AD284" s="135">
        <f t="shared" ref="AD284:AD347" si="167">IF(S284&lt;&gt;0,G284-AA284, -9999)</f>
        <v>7.7712235708905231E-3</v>
      </c>
      <c r="AE284" s="135">
        <f t="shared" ref="AE284:AE347" si="168">+(G284-AA284)^2*S284</f>
        <v>6.0391915788764456E-6</v>
      </c>
      <c r="AF284" s="135">
        <f t="shared" ref="AF284:AF347" si="169">IF(S284&lt;&gt;0,G284-P284, -9999)</f>
        <v>-3.6850260003120638E-2</v>
      </c>
      <c r="AG284" s="124"/>
      <c r="AH284" s="135">
        <f t="shared" si="156"/>
        <v>0.18773069059824302</v>
      </c>
      <c r="AI284" s="135">
        <f t="shared" si="157"/>
        <v>0.7260949572860298</v>
      </c>
      <c r="AJ284" s="135">
        <f t="shared" si="158"/>
        <v>0.86419631864397028</v>
      </c>
      <c r="AK284" s="135">
        <f t="shared" si="159"/>
        <v>0.10749053003847406</v>
      </c>
      <c r="AL284" s="135">
        <f t="shared" si="160"/>
        <v>2.7676228790095667</v>
      </c>
      <c r="AM284" s="135">
        <f t="shared" si="161"/>
        <v>5.2855517306966631</v>
      </c>
      <c r="AN284" s="135">
        <f t="shared" si="164"/>
        <v>8.9231558291644024</v>
      </c>
      <c r="AO284" s="135">
        <f t="shared" si="164"/>
        <v>8.9231051829356325</v>
      </c>
      <c r="AP284" s="135">
        <f t="shared" si="164"/>
        <v>8.9233014869473379</v>
      </c>
      <c r="AQ284" s="135">
        <f t="shared" si="164"/>
        <v>8.9225404977208527</v>
      </c>
      <c r="AR284" s="135">
        <f t="shared" si="164"/>
        <v>8.9254887707988164</v>
      </c>
      <c r="AS284" s="135">
        <f t="shared" si="164"/>
        <v>8.9140395876459788</v>
      </c>
      <c r="AT284" s="135">
        <f t="shared" si="164"/>
        <v>8.9581125982933028</v>
      </c>
      <c r="AU284" s="135">
        <f t="shared" si="162"/>
        <v>8.7816570873127002</v>
      </c>
    </row>
    <row r="285" spans="1:47" s="135" customFormat="1" ht="12.95" customHeight="1" x14ac:dyDescent="0.2">
      <c r="A285" s="123" t="s">
        <v>139</v>
      </c>
      <c r="B285" s="124"/>
      <c r="C285" s="125">
        <v>46285.440000000002</v>
      </c>
      <c r="D285" s="125"/>
      <c r="E285" s="135">
        <f t="shared" si="153"/>
        <v>965.99456603296505</v>
      </c>
      <c r="F285" s="135">
        <f t="shared" si="143"/>
        <v>966</v>
      </c>
      <c r="G285" s="125">
        <f t="shared" si="151"/>
        <v>-2.4850260000675917E-2</v>
      </c>
      <c r="I285" s="135">
        <f>G285</f>
        <v>-2.4850260000675917E-2</v>
      </c>
      <c r="M285" s="135">
        <f>G285</f>
        <v>-2.4850260000675917E-2</v>
      </c>
      <c r="Q285" s="186">
        <f t="shared" si="163"/>
        <v>31266.940000000002</v>
      </c>
      <c r="R285" s="186"/>
      <c r="S285" s="124">
        <f>S$16</f>
        <v>0.1</v>
      </c>
      <c r="T285" s="186"/>
      <c r="Z285" s="135">
        <f t="shared" si="154"/>
        <v>966</v>
      </c>
      <c r="AA285" s="135">
        <f t="shared" si="155"/>
        <v>-4.4621483574011161E-2</v>
      </c>
      <c r="AB285" s="135">
        <f t="shared" si="165"/>
        <v>-0.21258095059891893</v>
      </c>
      <c r="AC285" s="135">
        <f t="shared" si="166"/>
        <v>-2.4850260000675917E-2</v>
      </c>
      <c r="AD285" s="135">
        <f t="shared" si="167"/>
        <v>1.9771223573335245E-2</v>
      </c>
      <c r="AE285" s="135">
        <f t="shared" si="168"/>
        <v>3.909012815868073E-5</v>
      </c>
      <c r="AF285" s="135">
        <f t="shared" si="169"/>
        <v>-2.4850260000675917E-2</v>
      </c>
      <c r="AG285" s="124"/>
      <c r="AH285" s="135">
        <f t="shared" si="156"/>
        <v>0.18773069059824302</v>
      </c>
      <c r="AI285" s="135">
        <f t="shared" si="157"/>
        <v>0.7260949572860298</v>
      </c>
      <c r="AJ285" s="135">
        <f t="shared" si="158"/>
        <v>0.86419631864397028</v>
      </c>
      <c r="AK285" s="135">
        <f t="shared" si="159"/>
        <v>0.10749053003847406</v>
      </c>
      <c r="AL285" s="135">
        <f t="shared" si="160"/>
        <v>2.7676228790095667</v>
      </c>
      <c r="AM285" s="135">
        <f t="shared" si="161"/>
        <v>5.2855517306966631</v>
      </c>
      <c r="AN285" s="135">
        <f t="shared" si="164"/>
        <v>8.9231558291644024</v>
      </c>
      <c r="AO285" s="135">
        <f t="shared" si="164"/>
        <v>8.9231051829356325</v>
      </c>
      <c r="AP285" s="135">
        <f t="shared" si="164"/>
        <v>8.9233014869473379</v>
      </c>
      <c r="AQ285" s="135">
        <f t="shared" si="164"/>
        <v>8.9225404977208527</v>
      </c>
      <c r="AR285" s="135">
        <f t="shared" si="164"/>
        <v>8.9254887707988164</v>
      </c>
      <c r="AS285" s="135">
        <f t="shared" si="164"/>
        <v>8.9140395876459788</v>
      </c>
      <c r="AT285" s="135">
        <f t="shared" si="164"/>
        <v>8.9581125982933028</v>
      </c>
      <c r="AU285" s="135">
        <f t="shared" si="162"/>
        <v>8.7816570873127002</v>
      </c>
    </row>
    <row r="286" spans="1:47" s="135" customFormat="1" ht="12.95" customHeight="1" x14ac:dyDescent="0.2">
      <c r="A286" s="123" t="s">
        <v>139</v>
      </c>
      <c r="B286" s="124"/>
      <c r="C286" s="125">
        <v>46349.440000000002</v>
      </c>
      <c r="D286" s="125"/>
      <c r="E286" s="135">
        <f t="shared" si="153"/>
        <v>979.98934476907345</v>
      </c>
      <c r="F286" s="135">
        <f t="shared" si="143"/>
        <v>980</v>
      </c>
      <c r="G286" s="125">
        <f t="shared" si="151"/>
        <v>-4.8727800000051502E-2</v>
      </c>
      <c r="I286" s="135">
        <f>G286</f>
        <v>-4.8727800000051502E-2</v>
      </c>
      <c r="M286" s="135">
        <f>G286</f>
        <v>-4.8727800000051502E-2</v>
      </c>
      <c r="Q286" s="186">
        <f t="shared" si="163"/>
        <v>31330.940000000002</v>
      </c>
      <c r="R286" s="186"/>
      <c r="S286" s="124">
        <f>S$16</f>
        <v>0.1</v>
      </c>
      <c r="T286" s="186"/>
      <c r="Z286" s="135">
        <f t="shared" si="154"/>
        <v>980</v>
      </c>
      <c r="AA286" s="135">
        <f t="shared" si="155"/>
        <v>-4.5605665058878503E-2</v>
      </c>
      <c r="AB286" s="135">
        <f t="shared" si="165"/>
        <v>-0.23764821168539127</v>
      </c>
      <c r="AC286" s="135">
        <f t="shared" si="166"/>
        <v>-4.8727800000051502E-2</v>
      </c>
      <c r="AD286" s="135">
        <f t="shared" si="167"/>
        <v>-3.1221349411729993E-3</v>
      </c>
      <c r="AE286" s="135">
        <f t="shared" si="168"/>
        <v>9.7477265908933275E-7</v>
      </c>
      <c r="AF286" s="135">
        <f t="shared" si="169"/>
        <v>-4.8727800000051502E-2</v>
      </c>
      <c r="AG286" s="124"/>
      <c r="AH286" s="135">
        <f t="shared" si="156"/>
        <v>0.18892041168533977</v>
      </c>
      <c r="AI286" s="135">
        <f t="shared" si="157"/>
        <v>0.72541373711006774</v>
      </c>
      <c r="AJ286" s="135">
        <f t="shared" si="158"/>
        <v>0.867393588332382</v>
      </c>
      <c r="AK286" s="135">
        <f t="shared" si="159"/>
        <v>0.10573821780337962</v>
      </c>
      <c r="AL286" s="135">
        <f t="shared" si="160"/>
        <v>2.7740124288729033</v>
      </c>
      <c r="AM286" s="135">
        <f t="shared" si="161"/>
        <v>5.3795873343738076</v>
      </c>
      <c r="AN286" s="135">
        <f t="shared" si="164"/>
        <v>8.9315701079550784</v>
      </c>
      <c r="AO286" s="135">
        <f t="shared" si="164"/>
        <v>8.9315187400851936</v>
      </c>
      <c r="AP286" s="135">
        <f t="shared" si="164"/>
        <v>8.931716933712373</v>
      </c>
      <c r="AQ286" s="135">
        <f t="shared" si="164"/>
        <v>8.9309521229772457</v>
      </c>
      <c r="AR286" s="135">
        <f t="shared" si="164"/>
        <v>8.9339017261530866</v>
      </c>
      <c r="AS286" s="135">
        <f t="shared" si="164"/>
        <v>8.9225001499456891</v>
      </c>
      <c r="AT286" s="135">
        <f t="shared" si="164"/>
        <v>8.9661990968559628</v>
      </c>
      <c r="AU286" s="135">
        <f t="shared" si="162"/>
        <v>8.7922469207359821</v>
      </c>
    </row>
    <row r="287" spans="1:47" s="135" customFormat="1" ht="12.95" customHeight="1" x14ac:dyDescent="0.2">
      <c r="A287" s="123" t="s">
        <v>140</v>
      </c>
      <c r="B287" s="124"/>
      <c r="C287" s="125">
        <v>46372.313999999998</v>
      </c>
      <c r="D287" s="125"/>
      <c r="E287" s="135">
        <f t="shared" si="153"/>
        <v>984.99116615672494</v>
      </c>
      <c r="F287" s="135">
        <f t="shared" si="143"/>
        <v>985</v>
      </c>
      <c r="G287" s="125">
        <f t="shared" si="151"/>
        <v>-4.0398350000032224E-2</v>
      </c>
      <c r="I287" s="135">
        <f>G287</f>
        <v>-4.0398350000032224E-2</v>
      </c>
      <c r="Q287" s="186">
        <f t="shared" si="163"/>
        <v>31353.813999999998</v>
      </c>
      <c r="R287" s="186"/>
      <c r="S287" s="124">
        <f>S$16</f>
        <v>0.1</v>
      </c>
      <c r="T287" s="186"/>
      <c r="Z287" s="135">
        <f t="shared" si="154"/>
        <v>985</v>
      </c>
      <c r="AA287" s="135">
        <f t="shared" si="155"/>
        <v>-4.5960168841532117E-2</v>
      </c>
      <c r="AB287" s="135">
        <f t="shared" si="165"/>
        <v>-0.22974015803901168</v>
      </c>
      <c r="AC287" s="135">
        <f t="shared" si="166"/>
        <v>-4.0398350000032224E-2</v>
      </c>
      <c r="AD287" s="135">
        <f t="shared" si="167"/>
        <v>5.5618188414998937E-3</v>
      </c>
      <c r="AE287" s="135">
        <f t="shared" si="168"/>
        <v>3.0933828825663223E-6</v>
      </c>
      <c r="AF287" s="135">
        <f t="shared" si="169"/>
        <v>-4.0398350000032224E-2</v>
      </c>
      <c r="AG287" s="124"/>
      <c r="AH287" s="135">
        <f t="shared" si="156"/>
        <v>0.18934180803897946</v>
      </c>
      <c r="AI287" s="135">
        <f t="shared" si="157"/>
        <v>0.72517346355828294</v>
      </c>
      <c r="AJ287" s="135">
        <f t="shared" si="158"/>
        <v>0.86852546147391951</v>
      </c>
      <c r="AK287" s="135">
        <f t="shared" si="159"/>
        <v>0.1051121369754394</v>
      </c>
      <c r="AL287" s="135">
        <f t="shared" si="160"/>
        <v>2.7762915186855182</v>
      </c>
      <c r="AM287" s="135">
        <f t="shared" si="161"/>
        <v>5.413915720684793</v>
      </c>
      <c r="AN287" s="135">
        <f t="shared" si="164"/>
        <v>8.9345733017571334</v>
      </c>
      <c r="AO287" s="135">
        <f t="shared" si="164"/>
        <v>8.9345216851885532</v>
      </c>
      <c r="AP287" s="135">
        <f t="shared" si="164"/>
        <v>8.9347205183317939</v>
      </c>
      <c r="AQ287" s="135">
        <f t="shared" si="164"/>
        <v>8.9339544735117666</v>
      </c>
      <c r="AR287" s="135">
        <f t="shared" si="164"/>
        <v>8.9369040990367754</v>
      </c>
      <c r="AS287" s="135">
        <f t="shared" si="164"/>
        <v>8.9255209609048531</v>
      </c>
      <c r="AT287" s="135">
        <f t="shared" si="164"/>
        <v>8.9690823898012031</v>
      </c>
      <c r="AU287" s="135">
        <f t="shared" si="162"/>
        <v>8.79602900410144</v>
      </c>
    </row>
    <row r="288" spans="1:47" s="135" customFormat="1" ht="12.95" customHeight="1" x14ac:dyDescent="0.2">
      <c r="A288" s="123" t="s">
        <v>93</v>
      </c>
      <c r="B288" s="124"/>
      <c r="C288" s="125">
        <v>46591.817999999999</v>
      </c>
      <c r="D288" s="125"/>
      <c r="E288" s="135">
        <f t="shared" si="153"/>
        <v>1032.989758526893</v>
      </c>
      <c r="F288" s="135">
        <f t="shared" si="143"/>
        <v>1033</v>
      </c>
      <c r="G288" s="125">
        <f t="shared" si="151"/>
        <v>-4.6835630004352424E-2</v>
      </c>
      <c r="J288" s="135">
        <f>+G288</f>
        <v>-4.6835630004352424E-2</v>
      </c>
      <c r="Q288" s="186">
        <f t="shared" si="163"/>
        <v>31573.317999999999</v>
      </c>
      <c r="R288" s="186"/>
      <c r="S288" s="124">
        <f>S$17</f>
        <v>1</v>
      </c>
      <c r="T288" s="186"/>
      <c r="Z288" s="135">
        <f t="shared" si="154"/>
        <v>1033</v>
      </c>
      <c r="AA288" s="135">
        <f t="shared" si="155"/>
        <v>-4.9444287529002234E-2</v>
      </c>
      <c r="AB288" s="135">
        <f t="shared" si="165"/>
        <v>-0.24012874152054597</v>
      </c>
      <c r="AC288" s="135">
        <f t="shared" si="166"/>
        <v>-4.6835630004352424E-2</v>
      </c>
      <c r="AD288" s="135">
        <f t="shared" si="167"/>
        <v>2.60865752464981E-3</v>
      </c>
      <c r="AE288" s="135">
        <f t="shared" si="168"/>
        <v>6.8050940809120741E-6</v>
      </c>
      <c r="AF288" s="135">
        <f t="shared" si="169"/>
        <v>-4.6835630004352424E-2</v>
      </c>
      <c r="AG288" s="124"/>
      <c r="AH288" s="135">
        <f t="shared" si="156"/>
        <v>0.19329311151619355</v>
      </c>
      <c r="AI288" s="135">
        <f t="shared" si="157"/>
        <v>0.72294708843371436</v>
      </c>
      <c r="AJ288" s="135">
        <f t="shared" si="158"/>
        <v>0.87912527585158162</v>
      </c>
      <c r="AK288" s="135">
        <f t="shared" si="159"/>
        <v>9.9095260556384984E-2</v>
      </c>
      <c r="AL288" s="135">
        <f t="shared" si="160"/>
        <v>2.798095693706856</v>
      </c>
      <c r="AM288" s="135">
        <f t="shared" si="161"/>
        <v>5.7651054422083865</v>
      </c>
      <c r="AN288" s="135">
        <f t="shared" si="164"/>
        <v>8.9633544109501511</v>
      </c>
      <c r="AO288" s="135">
        <f t="shared" si="164"/>
        <v>8.9633006679844112</v>
      </c>
      <c r="AP288" s="135">
        <f t="shared" si="164"/>
        <v>8.9635046445943338</v>
      </c>
      <c r="AQ288" s="135">
        <f t="shared" si="164"/>
        <v>8.962730359833861</v>
      </c>
      <c r="AR288" s="135">
        <f t="shared" si="164"/>
        <v>8.9656679270037944</v>
      </c>
      <c r="AS288" s="135">
        <f t="shared" si="164"/>
        <v>8.9545001088729013</v>
      </c>
      <c r="AT288" s="135">
        <f t="shared" si="164"/>
        <v>8.9966379448145233</v>
      </c>
      <c r="AU288" s="135">
        <f t="shared" si="162"/>
        <v>8.8323370044098368</v>
      </c>
    </row>
    <row r="289" spans="1:47" s="135" customFormat="1" ht="12.95" customHeight="1" x14ac:dyDescent="0.2">
      <c r="A289" s="123" t="s">
        <v>93</v>
      </c>
      <c r="B289" s="124"/>
      <c r="C289" s="125">
        <v>46623.817000000003</v>
      </c>
      <c r="D289" s="125"/>
      <c r="E289" s="135">
        <f t="shared" si="153"/>
        <v>1039.98692922653</v>
      </c>
      <c r="F289" s="135">
        <f t="shared" si="143"/>
        <v>1040</v>
      </c>
      <c r="G289" s="125">
        <f t="shared" si="151"/>
        <v>-5.9774399996967986E-2</v>
      </c>
      <c r="J289" s="135">
        <f>+G289</f>
        <v>-5.9774399996967986E-2</v>
      </c>
      <c r="Q289" s="186">
        <f t="shared" si="163"/>
        <v>31605.317000000003</v>
      </c>
      <c r="R289" s="186"/>
      <c r="S289" s="124">
        <f>S$17</f>
        <v>1</v>
      </c>
      <c r="T289" s="186"/>
      <c r="Z289" s="135">
        <f t="shared" si="154"/>
        <v>1040</v>
      </c>
      <c r="AA289" s="135">
        <f t="shared" si="155"/>
        <v>-4.9964664172219592E-2</v>
      </c>
      <c r="AB289" s="135">
        <f t="shared" si="165"/>
        <v>-0.25362946673030634</v>
      </c>
      <c r="AC289" s="135">
        <f t="shared" si="166"/>
        <v>-5.9774399996967986E-2</v>
      </c>
      <c r="AD289" s="135">
        <f t="shared" si="167"/>
        <v>-9.8097358247483946E-3</v>
      </c>
      <c r="AE289" s="135">
        <f t="shared" si="168"/>
        <v>9.6230916951352066E-5</v>
      </c>
      <c r="AF289" s="135">
        <f t="shared" si="169"/>
        <v>-5.9774399996967986E-2</v>
      </c>
      <c r="AG289" s="124"/>
      <c r="AH289" s="135">
        <f t="shared" si="156"/>
        <v>0.19385506673333835</v>
      </c>
      <c r="AI289" s="135">
        <f t="shared" si="157"/>
        <v>0.72263447378968304</v>
      </c>
      <c r="AJ289" s="135">
        <f t="shared" si="158"/>
        <v>0.8806310470133939</v>
      </c>
      <c r="AK289" s="135">
        <f t="shared" si="159"/>
        <v>9.8216858747202707E-2</v>
      </c>
      <c r="AL289" s="135">
        <f t="shared" si="160"/>
        <v>2.8012644233678436</v>
      </c>
      <c r="AM289" s="135">
        <f t="shared" si="161"/>
        <v>5.8198485256583776</v>
      </c>
      <c r="AN289" s="135">
        <f t="shared" si="164"/>
        <v>8.9675443568937112</v>
      </c>
      <c r="AO289" s="135">
        <f t="shared" si="164"/>
        <v>8.9674903458749178</v>
      </c>
      <c r="AP289" s="135">
        <f t="shared" si="164"/>
        <v>8.9676949155141976</v>
      </c>
      <c r="AQ289" s="135">
        <f t="shared" si="164"/>
        <v>8.9669199882337605</v>
      </c>
      <c r="AR289" s="135">
        <f t="shared" si="164"/>
        <v>8.9698539224868945</v>
      </c>
      <c r="AS289" s="135">
        <f t="shared" si="164"/>
        <v>8.9587232787289359</v>
      </c>
      <c r="AT289" s="135">
        <f t="shared" si="164"/>
        <v>9.0006380906479571</v>
      </c>
      <c r="AU289" s="135">
        <f t="shared" si="162"/>
        <v>8.8376319211214778</v>
      </c>
    </row>
    <row r="290" spans="1:47" s="135" customFormat="1" ht="12.95" customHeight="1" x14ac:dyDescent="0.2">
      <c r="A290" s="188" t="s">
        <v>1246</v>
      </c>
      <c r="B290" s="199" t="s">
        <v>63</v>
      </c>
      <c r="C290" s="189">
        <v>46623.818299999999</v>
      </c>
      <c r="D290" s="190">
        <v>6.8999999999999997E-4</v>
      </c>
      <c r="E290" s="135">
        <f t="shared" si="153"/>
        <v>1039.9872134954724</v>
      </c>
      <c r="F290" s="135">
        <f t="shared" si="143"/>
        <v>1040</v>
      </c>
      <c r="G290" s="125">
        <f t="shared" si="151"/>
        <v>-5.8474400000704918E-2</v>
      </c>
      <c r="K290" s="135">
        <f>G290</f>
        <v>-5.8474400000704918E-2</v>
      </c>
      <c r="O290" s="135">
        <f ca="1">+C$11+C$12*F290</f>
        <v>-6.7021548569206335E-2</v>
      </c>
      <c r="Q290" s="186">
        <f t="shared" si="163"/>
        <v>31605.318299999999</v>
      </c>
      <c r="R290" s="186"/>
      <c r="S290" s="124">
        <f>S$18</f>
        <v>1</v>
      </c>
      <c r="T290" s="186"/>
      <c r="Z290" s="135">
        <f t="shared" si="154"/>
        <v>1040</v>
      </c>
      <c r="AA290" s="135">
        <f t="shared" si="155"/>
        <v>-4.9964664172219592E-2</v>
      </c>
      <c r="AB290" s="135">
        <f t="shared" si="165"/>
        <v>-0.25232946673404327</v>
      </c>
      <c r="AC290" s="135">
        <f t="shared" si="166"/>
        <v>-5.8474400000704918E-2</v>
      </c>
      <c r="AD290" s="135">
        <f t="shared" si="167"/>
        <v>-8.5097358284853264E-3</v>
      </c>
      <c r="AE290" s="135">
        <f t="shared" si="168"/>
        <v>7.2415603870606843E-5</v>
      </c>
      <c r="AF290" s="135">
        <f t="shared" si="169"/>
        <v>-5.8474400000704918E-2</v>
      </c>
      <c r="AG290" s="124"/>
      <c r="AH290" s="135">
        <f t="shared" si="156"/>
        <v>0.19385506673333835</v>
      </c>
      <c r="AI290" s="135">
        <f t="shared" si="157"/>
        <v>0.72263447378968304</v>
      </c>
      <c r="AJ290" s="135">
        <f t="shared" si="158"/>
        <v>0.8806310470133939</v>
      </c>
      <c r="AK290" s="135">
        <f t="shared" si="159"/>
        <v>9.8216858747202707E-2</v>
      </c>
      <c r="AL290" s="135">
        <f t="shared" si="160"/>
        <v>2.8012644233678436</v>
      </c>
      <c r="AM290" s="135">
        <f t="shared" si="161"/>
        <v>5.8198485256583776</v>
      </c>
      <c r="AN290" s="135">
        <f t="shared" si="164"/>
        <v>8.9675443568937112</v>
      </c>
      <c r="AO290" s="135">
        <f t="shared" si="164"/>
        <v>8.9674903458749178</v>
      </c>
      <c r="AP290" s="135">
        <f t="shared" si="164"/>
        <v>8.9676949155141976</v>
      </c>
      <c r="AQ290" s="135">
        <f t="shared" si="164"/>
        <v>8.9669199882337605</v>
      </c>
      <c r="AR290" s="135">
        <f t="shared" si="164"/>
        <v>8.9698539224868945</v>
      </c>
      <c r="AS290" s="135">
        <f t="shared" si="164"/>
        <v>8.9587232787289359</v>
      </c>
      <c r="AT290" s="135">
        <f t="shared" si="164"/>
        <v>9.0006380906479571</v>
      </c>
      <c r="AU290" s="135">
        <f t="shared" si="162"/>
        <v>8.8376319211214778</v>
      </c>
    </row>
    <row r="291" spans="1:47" s="135" customFormat="1" ht="12.95" customHeight="1" x14ac:dyDescent="0.2">
      <c r="A291" s="123" t="s">
        <v>93</v>
      </c>
      <c r="B291" s="124"/>
      <c r="C291" s="125">
        <v>46710.711000000003</v>
      </c>
      <c r="D291" s="125"/>
      <c r="E291" s="135">
        <f t="shared" si="153"/>
        <v>1058.9879027186457</v>
      </c>
      <c r="F291" s="135">
        <f t="shared" si="143"/>
        <v>1059</v>
      </c>
      <c r="G291" s="125">
        <f t="shared" si="151"/>
        <v>-5.5322489999525715E-2</v>
      </c>
      <c r="J291" s="135">
        <f>+G291</f>
        <v>-5.5322489999525715E-2</v>
      </c>
      <c r="Q291" s="186">
        <f t="shared" si="163"/>
        <v>31692.211000000003</v>
      </c>
      <c r="R291" s="186"/>
      <c r="S291" s="124">
        <f>S$17</f>
        <v>1</v>
      </c>
      <c r="T291" s="186"/>
      <c r="Z291" s="135">
        <f t="shared" si="154"/>
        <v>1059</v>
      </c>
      <c r="AA291" s="135">
        <f t="shared" si="155"/>
        <v>-5.1392921780954837E-2</v>
      </c>
      <c r="AB291" s="135">
        <f t="shared" si="165"/>
        <v>-0.25068449010590355</v>
      </c>
      <c r="AC291" s="135">
        <f t="shared" si="166"/>
        <v>-5.5322489999525715E-2</v>
      </c>
      <c r="AD291" s="135">
        <f t="shared" si="167"/>
        <v>-3.929568218570878E-3</v>
      </c>
      <c r="AE291" s="135">
        <f t="shared" si="168"/>
        <v>1.5441506384402302E-5</v>
      </c>
      <c r="AF291" s="135">
        <f t="shared" si="169"/>
        <v>-5.5322489999525715E-2</v>
      </c>
      <c r="AG291" s="124"/>
      <c r="AH291" s="135">
        <f t="shared" si="156"/>
        <v>0.1953620001063778</v>
      </c>
      <c r="AI291" s="135">
        <f t="shared" si="157"/>
        <v>0.72180130637127971</v>
      </c>
      <c r="AJ291" s="135">
        <f t="shared" si="158"/>
        <v>0.88466714891270426</v>
      </c>
      <c r="AK291" s="135">
        <f t="shared" si="159"/>
        <v>9.5831484050740795E-2</v>
      </c>
      <c r="AL291" s="135">
        <f t="shared" si="160"/>
        <v>2.8098515855833504</v>
      </c>
      <c r="AM291" s="135">
        <f t="shared" si="161"/>
        <v>5.9734064818406933</v>
      </c>
      <c r="AN291" s="135">
        <f t="shared" ref="AN291:AT300" si="170">$AU291+$AB$7*SIN(AO291)</f>
        <v>8.9789080157873133</v>
      </c>
      <c r="AO291" s="135">
        <f t="shared" si="170"/>
        <v>8.9788533349926851</v>
      </c>
      <c r="AP291" s="135">
        <f t="shared" si="170"/>
        <v>8.9790593033333455</v>
      </c>
      <c r="AQ291" s="135">
        <f t="shared" si="170"/>
        <v>8.9782833684000796</v>
      </c>
      <c r="AR291" s="135">
        <f t="shared" si="170"/>
        <v>8.9812050154537015</v>
      </c>
      <c r="AS291" s="135">
        <f t="shared" si="170"/>
        <v>8.9701826301273009</v>
      </c>
      <c r="AT291" s="135">
        <f t="shared" si="170"/>
        <v>9.0114726975341721</v>
      </c>
      <c r="AU291" s="135">
        <f t="shared" si="162"/>
        <v>8.8520038379102175</v>
      </c>
    </row>
    <row r="292" spans="1:47" s="135" customFormat="1" ht="12.95" customHeight="1" x14ac:dyDescent="0.2">
      <c r="A292" s="188" t="s">
        <v>1246</v>
      </c>
      <c r="B292" s="199" t="s">
        <v>63</v>
      </c>
      <c r="C292" s="189">
        <v>46710.711020000002</v>
      </c>
      <c r="D292" s="190">
        <v>9.7999999999999997E-4</v>
      </c>
      <c r="E292" s="135">
        <f t="shared" si="153"/>
        <v>1058.987907092014</v>
      </c>
      <c r="F292" s="135">
        <f t="shared" si="143"/>
        <v>1059</v>
      </c>
      <c r="G292" s="125">
        <f t="shared" si="151"/>
        <v>-5.5302490000030957E-2</v>
      </c>
      <c r="K292" s="135">
        <f>G292</f>
        <v>-5.5302490000030957E-2</v>
      </c>
      <c r="O292" s="135">
        <f ca="1">+C$11+C$12*F292</f>
        <v>-6.9283302928706658E-2</v>
      </c>
      <c r="Q292" s="186">
        <f t="shared" si="163"/>
        <v>31692.211020000002</v>
      </c>
      <c r="R292" s="186"/>
      <c r="S292" s="124">
        <f>S$18</f>
        <v>1</v>
      </c>
      <c r="T292" s="186"/>
      <c r="Z292" s="135">
        <f t="shared" si="154"/>
        <v>1059</v>
      </c>
      <c r="AA292" s="135">
        <f t="shared" si="155"/>
        <v>-5.1392921780954837E-2</v>
      </c>
      <c r="AB292" s="135">
        <f t="shared" si="165"/>
        <v>-0.25066449010640879</v>
      </c>
      <c r="AC292" s="135">
        <f t="shared" si="166"/>
        <v>-5.5302490000030957E-2</v>
      </c>
      <c r="AD292" s="135">
        <f t="shared" si="167"/>
        <v>-3.9095682190761205E-3</v>
      </c>
      <c r="AE292" s="135">
        <f t="shared" si="168"/>
        <v>1.5284723659610027E-5</v>
      </c>
      <c r="AF292" s="135">
        <f t="shared" si="169"/>
        <v>-5.5302490000030957E-2</v>
      </c>
      <c r="AG292" s="124"/>
      <c r="AH292" s="135">
        <f t="shared" si="156"/>
        <v>0.1953620001063778</v>
      </c>
      <c r="AI292" s="135">
        <f t="shared" si="157"/>
        <v>0.72180130637127971</v>
      </c>
      <c r="AJ292" s="135">
        <f t="shared" si="158"/>
        <v>0.88466714891270426</v>
      </c>
      <c r="AK292" s="135">
        <f t="shared" si="159"/>
        <v>9.5831484050740795E-2</v>
      </c>
      <c r="AL292" s="135">
        <f t="shared" si="160"/>
        <v>2.8098515855833504</v>
      </c>
      <c r="AM292" s="135">
        <f t="shared" si="161"/>
        <v>5.9734064818406933</v>
      </c>
      <c r="AN292" s="135">
        <f t="shared" si="170"/>
        <v>8.9789080157873133</v>
      </c>
      <c r="AO292" s="135">
        <f t="shared" si="170"/>
        <v>8.9788533349926851</v>
      </c>
      <c r="AP292" s="135">
        <f t="shared" si="170"/>
        <v>8.9790593033333455</v>
      </c>
      <c r="AQ292" s="135">
        <f t="shared" si="170"/>
        <v>8.9782833684000796</v>
      </c>
      <c r="AR292" s="135">
        <f t="shared" si="170"/>
        <v>8.9812050154537015</v>
      </c>
      <c r="AS292" s="135">
        <f t="shared" si="170"/>
        <v>8.9701826301273009</v>
      </c>
      <c r="AT292" s="135">
        <f t="shared" si="170"/>
        <v>9.0114726975341721</v>
      </c>
      <c r="AU292" s="135">
        <f t="shared" si="162"/>
        <v>8.8520038379102175</v>
      </c>
    </row>
    <row r="293" spans="1:47" s="135" customFormat="1" ht="12.95" customHeight="1" x14ac:dyDescent="0.2">
      <c r="A293" s="123" t="s">
        <v>141</v>
      </c>
      <c r="B293" s="124"/>
      <c r="C293" s="125">
        <v>46747.296000000002</v>
      </c>
      <c r="D293" s="125"/>
      <c r="E293" s="135">
        <f t="shared" si="153"/>
        <v>1066.9878867820912</v>
      </c>
      <c r="F293" s="135">
        <f t="shared" si="143"/>
        <v>1067</v>
      </c>
      <c r="G293" s="125">
        <f t="shared" si="151"/>
        <v>-5.5395370000042021E-2</v>
      </c>
      <c r="I293" s="135">
        <f>G293</f>
        <v>-5.5395370000042021E-2</v>
      </c>
      <c r="M293" s="135">
        <f>G293</f>
        <v>-5.5395370000042021E-2</v>
      </c>
      <c r="Q293" s="186">
        <f t="shared" si="163"/>
        <v>31728.796000000002</v>
      </c>
      <c r="R293" s="186"/>
      <c r="S293" s="124">
        <f>S$16</f>
        <v>0.1</v>
      </c>
      <c r="T293" s="186"/>
      <c r="Z293" s="135">
        <f t="shared" si="154"/>
        <v>1067</v>
      </c>
      <c r="AA293" s="135">
        <f t="shared" si="155"/>
        <v>-5.2001215712143806E-2</v>
      </c>
      <c r="AB293" s="135">
        <f t="shared" si="165"/>
        <v>-0.25138382368216583</v>
      </c>
      <c r="AC293" s="135">
        <f t="shared" si="166"/>
        <v>-5.5395370000042021E-2</v>
      </c>
      <c r="AD293" s="135">
        <f t="shared" si="167"/>
        <v>-3.3941542878982156E-3</v>
      </c>
      <c r="AE293" s="135">
        <f t="shared" si="168"/>
        <v>1.1520283330057845E-6</v>
      </c>
      <c r="AF293" s="135">
        <f t="shared" si="169"/>
        <v>-5.5395370000042021E-2</v>
      </c>
      <c r="AG293" s="124"/>
      <c r="AH293" s="135">
        <f t="shared" si="156"/>
        <v>0.19598845368212378</v>
      </c>
      <c r="AI293" s="135">
        <f t="shared" si="157"/>
        <v>0.72145719034219358</v>
      </c>
      <c r="AJ293" s="135">
        <f t="shared" si="158"/>
        <v>0.88634433831786652</v>
      </c>
      <c r="AK293" s="135">
        <f t="shared" si="159"/>
        <v>9.482662948786591E-2</v>
      </c>
      <c r="AL293" s="135">
        <f t="shared" si="160"/>
        <v>2.8134613522912515</v>
      </c>
      <c r="AM293" s="135">
        <f t="shared" si="161"/>
        <v>6.0403341035704354</v>
      </c>
      <c r="AN293" s="135">
        <f t="shared" si="170"/>
        <v>8.9836888192185427</v>
      </c>
      <c r="AO293" s="135">
        <f t="shared" si="170"/>
        <v>8.9836338824203708</v>
      </c>
      <c r="AP293" s="135">
        <f t="shared" si="170"/>
        <v>8.9838403456938902</v>
      </c>
      <c r="AQ293" s="135">
        <f t="shared" si="170"/>
        <v>8.9830643118014901</v>
      </c>
      <c r="AR293" s="135">
        <f t="shared" si="170"/>
        <v>8.9859797212533614</v>
      </c>
      <c r="AS293" s="135">
        <f t="shared" si="170"/>
        <v>8.975006122168427</v>
      </c>
      <c r="AT293" s="135">
        <f t="shared" si="170"/>
        <v>9.0160247408133358</v>
      </c>
      <c r="AU293" s="135">
        <f t="shared" si="162"/>
        <v>8.85805517129495</v>
      </c>
    </row>
    <row r="294" spans="1:47" s="135" customFormat="1" ht="12.95" customHeight="1" x14ac:dyDescent="0.2">
      <c r="A294" s="123" t="s">
        <v>141</v>
      </c>
      <c r="B294" s="124"/>
      <c r="C294" s="125">
        <v>46747.311000000002</v>
      </c>
      <c r="D294" s="125"/>
      <c r="E294" s="135">
        <f t="shared" si="153"/>
        <v>1066.9911668083575</v>
      </c>
      <c r="F294" s="135">
        <f t="shared" si="143"/>
        <v>1067</v>
      </c>
      <c r="G294" s="125">
        <f t="shared" si="151"/>
        <v>-4.0395370000624098E-2</v>
      </c>
      <c r="I294" s="135">
        <f>G294</f>
        <v>-4.0395370000624098E-2</v>
      </c>
      <c r="M294" s="135">
        <f>G294</f>
        <v>-4.0395370000624098E-2</v>
      </c>
      <c r="Q294" s="186">
        <f t="shared" si="163"/>
        <v>31728.811000000002</v>
      </c>
      <c r="R294" s="186"/>
      <c r="S294" s="124">
        <f>S$16</f>
        <v>0.1</v>
      </c>
      <c r="T294" s="186"/>
      <c r="Z294" s="135">
        <f t="shared" si="154"/>
        <v>1067</v>
      </c>
      <c r="AA294" s="135">
        <f t="shared" si="155"/>
        <v>-5.2001215712143806E-2</v>
      </c>
      <c r="AB294" s="135">
        <f t="shared" si="165"/>
        <v>-0.23638382368274788</v>
      </c>
      <c r="AC294" s="135">
        <f t="shared" si="166"/>
        <v>-4.0395370000624098E-2</v>
      </c>
      <c r="AD294" s="135">
        <f t="shared" si="167"/>
        <v>1.1605845711519708E-2</v>
      </c>
      <c r="AE294" s="135">
        <f t="shared" si="168"/>
        <v>1.3469565467960041E-5</v>
      </c>
      <c r="AF294" s="135">
        <f t="shared" si="169"/>
        <v>-4.0395370000624098E-2</v>
      </c>
      <c r="AG294" s="124"/>
      <c r="AH294" s="135">
        <f t="shared" si="156"/>
        <v>0.19598845368212378</v>
      </c>
      <c r="AI294" s="135">
        <f t="shared" si="157"/>
        <v>0.72145719034219358</v>
      </c>
      <c r="AJ294" s="135">
        <f t="shared" si="158"/>
        <v>0.88634433831786652</v>
      </c>
      <c r="AK294" s="135">
        <f t="shared" si="159"/>
        <v>9.482662948786591E-2</v>
      </c>
      <c r="AL294" s="135">
        <f t="shared" si="160"/>
        <v>2.8134613522912515</v>
      </c>
      <c r="AM294" s="135">
        <f t="shared" si="161"/>
        <v>6.0403341035704354</v>
      </c>
      <c r="AN294" s="135">
        <f t="shared" si="170"/>
        <v>8.9836888192185427</v>
      </c>
      <c r="AO294" s="135">
        <f t="shared" si="170"/>
        <v>8.9836338824203708</v>
      </c>
      <c r="AP294" s="135">
        <f t="shared" si="170"/>
        <v>8.9838403456938902</v>
      </c>
      <c r="AQ294" s="135">
        <f t="shared" si="170"/>
        <v>8.9830643118014901</v>
      </c>
      <c r="AR294" s="135">
        <f t="shared" si="170"/>
        <v>8.9859797212533614</v>
      </c>
      <c r="AS294" s="135">
        <f t="shared" si="170"/>
        <v>8.975006122168427</v>
      </c>
      <c r="AT294" s="135">
        <f t="shared" si="170"/>
        <v>9.0160247408133358</v>
      </c>
      <c r="AU294" s="135">
        <f t="shared" si="162"/>
        <v>8.85805517129495</v>
      </c>
    </row>
    <row r="295" spans="1:47" s="135" customFormat="1" ht="12.95" customHeight="1" x14ac:dyDescent="0.2">
      <c r="A295" s="123" t="s">
        <v>142</v>
      </c>
      <c r="B295" s="124"/>
      <c r="C295" s="125">
        <v>46861.614000000001</v>
      </c>
      <c r="D295" s="125"/>
      <c r="E295" s="135">
        <f t="shared" si="153"/>
        <v>1091.9856229626293</v>
      </c>
      <c r="F295" s="135">
        <f t="shared" si="143"/>
        <v>1092</v>
      </c>
      <c r="G295" s="125">
        <f t="shared" si="151"/>
        <v>-6.5748120003263466E-2</v>
      </c>
      <c r="I295" s="135">
        <f>G295</f>
        <v>-6.5748120003263466E-2</v>
      </c>
      <c r="M295" s="135">
        <f>G295</f>
        <v>-6.5748120003263466E-2</v>
      </c>
      <c r="Q295" s="186">
        <f t="shared" si="163"/>
        <v>31843.114000000001</v>
      </c>
      <c r="R295" s="186"/>
      <c r="S295" s="124">
        <f>S$16</f>
        <v>0.1</v>
      </c>
      <c r="T295" s="186"/>
      <c r="Z295" s="135">
        <f t="shared" si="154"/>
        <v>1092</v>
      </c>
      <c r="AA295" s="135">
        <f t="shared" si="155"/>
        <v>-5.3928636201299174E-2</v>
      </c>
      <c r="AB295" s="135">
        <f t="shared" si="165"/>
        <v>-0.26366345228685867</v>
      </c>
      <c r="AC295" s="135">
        <f t="shared" si="166"/>
        <v>-6.5748120003263466E-2</v>
      </c>
      <c r="AD295" s="135">
        <f t="shared" si="167"/>
        <v>-1.1819483801964292E-2</v>
      </c>
      <c r="AE295" s="135">
        <f t="shared" si="168"/>
        <v>1.397001973448963E-5</v>
      </c>
      <c r="AF295" s="135">
        <f t="shared" si="169"/>
        <v>-6.5748120003263466E-2</v>
      </c>
      <c r="AG295" s="124"/>
      <c r="AH295" s="135">
        <f t="shared" si="156"/>
        <v>0.1979153322835952</v>
      </c>
      <c r="AI295" s="135">
        <f t="shared" si="157"/>
        <v>0.72040724791667143</v>
      </c>
      <c r="AJ295" s="135">
        <f t="shared" si="158"/>
        <v>0.89150110209510269</v>
      </c>
      <c r="AK295" s="135">
        <f t="shared" si="159"/>
        <v>9.1684674044053574E-2</v>
      </c>
      <c r="AL295" s="135">
        <f t="shared" si="160"/>
        <v>2.8247199871836077</v>
      </c>
      <c r="AM295" s="135">
        <f t="shared" si="161"/>
        <v>6.2587828601756801</v>
      </c>
      <c r="AN295" s="135">
        <f t="shared" si="170"/>
        <v>8.9986143176305298</v>
      </c>
      <c r="AO295" s="135">
        <f t="shared" si="170"/>
        <v>8.9985586842809724</v>
      </c>
      <c r="AP295" s="135">
        <f t="shared" si="170"/>
        <v>8.9987663255617338</v>
      </c>
      <c r="AQ295" s="135">
        <f t="shared" si="170"/>
        <v>8.9979912426665472</v>
      </c>
      <c r="AR295" s="135">
        <f t="shared" si="170"/>
        <v>9.0008830825039645</v>
      </c>
      <c r="AS295" s="135">
        <f t="shared" si="170"/>
        <v>8.9900740911435406</v>
      </c>
      <c r="AT295" s="135">
        <f t="shared" si="170"/>
        <v>9.0302128443123184</v>
      </c>
      <c r="AU295" s="135">
        <f t="shared" si="162"/>
        <v>8.8769655881222391</v>
      </c>
    </row>
    <row r="296" spans="1:47" s="135" customFormat="1" ht="12.95" customHeight="1" x14ac:dyDescent="0.2">
      <c r="A296" s="123" t="s">
        <v>143</v>
      </c>
      <c r="B296" s="124"/>
      <c r="C296" s="125">
        <v>46948.482000000004</v>
      </c>
      <c r="D296" s="125"/>
      <c r="E296" s="135">
        <f t="shared" si="153"/>
        <v>1110.9809110758838</v>
      </c>
      <c r="F296" s="135">
        <f t="shared" si="143"/>
        <v>1111</v>
      </c>
      <c r="G296" s="125">
        <f t="shared" si="151"/>
        <v>-8.7296209996566176E-2</v>
      </c>
      <c r="I296" s="135">
        <f>G296</f>
        <v>-8.7296209996566176E-2</v>
      </c>
      <c r="M296" s="135">
        <f>G296</f>
        <v>-8.7296209996566176E-2</v>
      </c>
      <c r="Q296" s="186">
        <f t="shared" si="163"/>
        <v>31929.982000000004</v>
      </c>
      <c r="R296" s="186"/>
      <c r="S296" s="124">
        <f>S$16</f>
        <v>0.1</v>
      </c>
      <c r="T296" s="186"/>
      <c r="Z296" s="135">
        <f t="shared" si="154"/>
        <v>1111</v>
      </c>
      <c r="AA296" s="135">
        <f t="shared" si="155"/>
        <v>-5.542039345916383E-2</v>
      </c>
      <c r="AB296" s="135">
        <f t="shared" si="165"/>
        <v>-0.28664470830438088</v>
      </c>
      <c r="AC296" s="135">
        <f t="shared" si="166"/>
        <v>-8.7296209996566176E-2</v>
      </c>
      <c r="AD296" s="135">
        <f t="shared" si="167"/>
        <v>-3.1875816537402346E-2</v>
      </c>
      <c r="AE296" s="135">
        <f t="shared" si="168"/>
        <v>1.0160676799261329E-4</v>
      </c>
      <c r="AF296" s="135">
        <f t="shared" si="169"/>
        <v>-8.7296209996566176E-2</v>
      </c>
      <c r="AG296" s="124"/>
      <c r="AH296" s="135">
        <f t="shared" si="156"/>
        <v>0.1993484983078147</v>
      </c>
      <c r="AI296" s="135">
        <f t="shared" si="157"/>
        <v>0.71963491570484961</v>
      </c>
      <c r="AJ296" s="135">
        <f t="shared" si="158"/>
        <v>0.89533508024511022</v>
      </c>
      <c r="AK296" s="135">
        <f t="shared" si="159"/>
        <v>8.9295050144267363E-2</v>
      </c>
      <c r="AL296" s="135">
        <f t="shared" si="160"/>
        <v>2.8332549490625101</v>
      </c>
      <c r="AM296" s="135">
        <f t="shared" si="161"/>
        <v>6.4349232990091672</v>
      </c>
      <c r="AN296" s="135">
        <f t="shared" si="170"/>
        <v>9.0099433581316024</v>
      </c>
      <c r="AO296" s="135">
        <f t="shared" si="170"/>
        <v>9.009887304197493</v>
      </c>
      <c r="AP296" s="135">
        <f t="shared" si="170"/>
        <v>9.01009545818326</v>
      </c>
      <c r="AQ296" s="135">
        <f t="shared" si="170"/>
        <v>9.0093223906934945</v>
      </c>
      <c r="AR296" s="135">
        <f t="shared" si="170"/>
        <v>9.0121921790923025</v>
      </c>
      <c r="AS296" s="135">
        <f t="shared" si="170"/>
        <v>9.0015205027126299</v>
      </c>
      <c r="AT296" s="135">
        <f t="shared" si="170"/>
        <v>9.0409590615330622</v>
      </c>
      <c r="AU296" s="135">
        <f t="shared" si="162"/>
        <v>8.8913375049109789</v>
      </c>
    </row>
    <row r="297" spans="1:47" s="135" customFormat="1" ht="12.95" customHeight="1" x14ac:dyDescent="0.2">
      <c r="A297" s="123" t="s">
        <v>93</v>
      </c>
      <c r="B297" s="124"/>
      <c r="C297" s="125">
        <v>47085.701999999997</v>
      </c>
      <c r="D297" s="125"/>
      <c r="E297" s="135">
        <f t="shared" si="153"/>
        <v>1140.98659135977</v>
      </c>
      <c r="F297" s="135">
        <f t="shared" si="143"/>
        <v>1141</v>
      </c>
      <c r="G297" s="125">
        <f t="shared" si="151"/>
        <v>-6.1319510008615907E-2</v>
      </c>
      <c r="J297" s="135">
        <f>+G297</f>
        <v>-6.1319510008615907E-2</v>
      </c>
      <c r="Q297" s="186">
        <f t="shared" si="163"/>
        <v>32067.201999999997</v>
      </c>
      <c r="R297" s="186"/>
      <c r="S297" s="124">
        <f>S$17</f>
        <v>1</v>
      </c>
      <c r="T297" s="186"/>
      <c r="Z297" s="135">
        <f t="shared" si="154"/>
        <v>1141</v>
      </c>
      <c r="AA297" s="135">
        <f t="shared" si="155"/>
        <v>-5.7823284133762337E-2</v>
      </c>
      <c r="AB297" s="135">
        <f t="shared" si="165"/>
        <v>-0.26287577914059612</v>
      </c>
      <c r="AC297" s="135">
        <f t="shared" si="166"/>
        <v>-6.1319510008615907E-2</v>
      </c>
      <c r="AD297" s="135">
        <f t="shared" si="167"/>
        <v>-3.4962258748535702E-3</v>
      </c>
      <c r="AE297" s="135">
        <f t="shared" si="168"/>
        <v>1.2223595367995613E-5</v>
      </c>
      <c r="AF297" s="135">
        <f t="shared" si="169"/>
        <v>-6.1319510008615907E-2</v>
      </c>
      <c r="AG297" s="124"/>
      <c r="AH297" s="135">
        <f t="shared" si="156"/>
        <v>0.20155626913198019</v>
      </c>
      <c r="AI297" s="135">
        <f t="shared" si="157"/>
        <v>0.71846017290114506</v>
      </c>
      <c r="AJ297" s="135">
        <f t="shared" si="158"/>
        <v>0.90123999401948973</v>
      </c>
      <c r="AK297" s="135">
        <f t="shared" si="159"/>
        <v>8.551907523611825E-2</v>
      </c>
      <c r="AL297" s="135">
        <f t="shared" si="160"/>
        <v>2.8466946538770208</v>
      </c>
      <c r="AM297" s="135">
        <f t="shared" si="161"/>
        <v>6.7327849356825826</v>
      </c>
      <c r="AN297" s="135">
        <f t="shared" si="170"/>
        <v>9.0278070189047277</v>
      </c>
      <c r="AO297" s="135">
        <f t="shared" si="170"/>
        <v>9.0277505013809538</v>
      </c>
      <c r="AP297" s="135">
        <f t="shared" si="170"/>
        <v>9.0279587719890149</v>
      </c>
      <c r="AQ297" s="135">
        <f t="shared" si="170"/>
        <v>9.0271911917534187</v>
      </c>
      <c r="AR297" s="135">
        <f t="shared" si="170"/>
        <v>9.0300188851949912</v>
      </c>
      <c r="AS297" s="135">
        <f t="shared" si="170"/>
        <v>9.0195852117809707</v>
      </c>
      <c r="AT297" s="135">
        <f t="shared" si="170"/>
        <v>9.0578641483423823</v>
      </c>
      <c r="AU297" s="135">
        <f t="shared" si="162"/>
        <v>8.9140300051037258</v>
      </c>
    </row>
    <row r="298" spans="1:47" s="135" customFormat="1" ht="12.95" customHeight="1" x14ac:dyDescent="0.2">
      <c r="A298" s="188" t="s">
        <v>1246</v>
      </c>
      <c r="B298" s="199" t="s">
        <v>63</v>
      </c>
      <c r="C298" s="189">
        <v>47085.702299999997</v>
      </c>
      <c r="D298" s="190">
        <v>1.2999999999999999E-3</v>
      </c>
      <c r="E298" s="135">
        <f t="shared" si="153"/>
        <v>1140.9866569602952</v>
      </c>
      <c r="F298" s="135">
        <f t="shared" si="143"/>
        <v>1141</v>
      </c>
      <c r="G298" s="125">
        <f t="shared" ref="G298:G314" si="171">+C298-(C$7+F298*C$8)</f>
        <v>-6.1019510008918587E-2</v>
      </c>
      <c r="K298" s="135">
        <f>G298</f>
        <v>-6.1019510008918587E-2</v>
      </c>
      <c r="O298" s="135">
        <f ca="1">+C$11+C$12*F298</f>
        <v>-7.9044558585497582E-2</v>
      </c>
      <c r="Q298" s="186">
        <f t="shared" si="163"/>
        <v>32067.202299999997</v>
      </c>
      <c r="R298" s="186"/>
      <c r="S298" s="124">
        <f>S$18</f>
        <v>1</v>
      </c>
      <c r="T298" s="186"/>
      <c r="Z298" s="135">
        <f t="shared" si="154"/>
        <v>1141</v>
      </c>
      <c r="AA298" s="135">
        <f t="shared" si="155"/>
        <v>-5.7823284133762337E-2</v>
      </c>
      <c r="AB298" s="135">
        <f t="shared" si="165"/>
        <v>-0.2625757791408988</v>
      </c>
      <c r="AC298" s="135">
        <f t="shared" si="166"/>
        <v>-6.1019510008918587E-2</v>
      </c>
      <c r="AD298" s="135">
        <f t="shared" si="167"/>
        <v>-3.19622587515625E-3</v>
      </c>
      <c r="AE298" s="135">
        <f t="shared" si="168"/>
        <v>1.0215859845018336E-5</v>
      </c>
      <c r="AF298" s="135">
        <f t="shared" si="169"/>
        <v>-6.1019510008918587E-2</v>
      </c>
      <c r="AG298" s="124"/>
      <c r="AH298" s="135">
        <f t="shared" si="156"/>
        <v>0.20155626913198019</v>
      </c>
      <c r="AI298" s="135">
        <f t="shared" si="157"/>
        <v>0.71846017290114506</v>
      </c>
      <c r="AJ298" s="135">
        <f t="shared" si="158"/>
        <v>0.90123999401948973</v>
      </c>
      <c r="AK298" s="135">
        <f t="shared" si="159"/>
        <v>8.551907523611825E-2</v>
      </c>
      <c r="AL298" s="135">
        <f t="shared" si="160"/>
        <v>2.8466946538770208</v>
      </c>
      <c r="AM298" s="135">
        <f t="shared" si="161"/>
        <v>6.7327849356825826</v>
      </c>
      <c r="AN298" s="135">
        <f t="shared" si="170"/>
        <v>9.0278070189047277</v>
      </c>
      <c r="AO298" s="135">
        <f t="shared" si="170"/>
        <v>9.0277505013809538</v>
      </c>
      <c r="AP298" s="135">
        <f t="shared" si="170"/>
        <v>9.0279587719890149</v>
      </c>
      <c r="AQ298" s="135">
        <f t="shared" si="170"/>
        <v>9.0271911917534187</v>
      </c>
      <c r="AR298" s="135">
        <f t="shared" si="170"/>
        <v>9.0300188851949912</v>
      </c>
      <c r="AS298" s="135">
        <f t="shared" si="170"/>
        <v>9.0195852117809707</v>
      </c>
      <c r="AT298" s="135">
        <f t="shared" si="170"/>
        <v>9.0578641483423823</v>
      </c>
      <c r="AU298" s="135">
        <f t="shared" si="162"/>
        <v>8.9140300051037258</v>
      </c>
    </row>
    <row r="299" spans="1:47" s="135" customFormat="1" ht="12.95" customHeight="1" x14ac:dyDescent="0.2">
      <c r="A299" s="123" t="s">
        <v>93</v>
      </c>
      <c r="B299" s="124"/>
      <c r="C299" s="125">
        <v>47428.694000000003</v>
      </c>
      <c r="D299" s="125"/>
      <c r="E299" s="135">
        <f t="shared" si="153"/>
        <v>1215.9881093012602</v>
      </c>
      <c r="F299" s="135">
        <f t="shared" si="143"/>
        <v>1216</v>
      </c>
      <c r="G299" s="125">
        <f t="shared" si="171"/>
        <v>-5.4377759995986708E-2</v>
      </c>
      <c r="J299" s="135">
        <f>+G299</f>
        <v>-5.4377759995986708E-2</v>
      </c>
      <c r="Q299" s="186">
        <f t="shared" si="163"/>
        <v>32410.194000000003</v>
      </c>
      <c r="R299" s="186"/>
      <c r="S299" s="124">
        <f>S$17</f>
        <v>1</v>
      </c>
      <c r="T299" s="186"/>
      <c r="Z299" s="135">
        <f t="shared" si="154"/>
        <v>1216</v>
      </c>
      <c r="AA299" s="135">
        <f t="shared" si="155"/>
        <v>-6.4086221297046775E-2</v>
      </c>
      <c r="AB299" s="135">
        <f t="shared" si="165"/>
        <v>-0.26115682560275505</v>
      </c>
      <c r="AC299" s="135">
        <f t="shared" si="166"/>
        <v>-5.4377759995986708E-2</v>
      </c>
      <c r="AD299" s="135">
        <f t="shared" si="167"/>
        <v>9.7084613010600673E-3</v>
      </c>
      <c r="AE299" s="135">
        <f t="shared" si="168"/>
        <v>9.4254220834180934E-5</v>
      </c>
      <c r="AF299" s="135">
        <f t="shared" si="169"/>
        <v>-5.4377759995986708E-2</v>
      </c>
      <c r="AG299" s="124"/>
      <c r="AH299" s="135">
        <f t="shared" si="156"/>
        <v>0.20677906560676834</v>
      </c>
      <c r="AI299" s="135">
        <f t="shared" si="157"/>
        <v>0.71576016501774409</v>
      </c>
      <c r="AJ299" s="135">
        <f t="shared" si="158"/>
        <v>0.91521404092886727</v>
      </c>
      <c r="AK299" s="135">
        <f t="shared" si="159"/>
        <v>7.6065121319523935E-2</v>
      </c>
      <c r="AL299" s="135">
        <f t="shared" si="160"/>
        <v>2.8801107513981394</v>
      </c>
      <c r="AM299" s="135">
        <f t="shared" si="161"/>
        <v>7.6050828462711237</v>
      </c>
      <c r="AN299" s="135">
        <f t="shared" si="170"/>
        <v>9.0723441251196597</v>
      </c>
      <c r="AO299" s="135">
        <f t="shared" si="170"/>
        <v>9.0722875923493174</v>
      </c>
      <c r="AP299" s="135">
        <f t="shared" si="170"/>
        <v>9.0724923018796026</v>
      </c>
      <c r="AQ299" s="135">
        <f t="shared" si="170"/>
        <v>9.0717509596598891</v>
      </c>
      <c r="AR299" s="135">
        <f t="shared" si="170"/>
        <v>9.0744347248914501</v>
      </c>
      <c r="AS299" s="135">
        <f t="shared" si="170"/>
        <v>9.0647064404924027</v>
      </c>
      <c r="AT299" s="135">
        <f t="shared" si="170"/>
        <v>9.0998094471414266</v>
      </c>
      <c r="AU299" s="135">
        <f t="shared" si="162"/>
        <v>8.9707612555855949</v>
      </c>
    </row>
    <row r="300" spans="1:47" s="135" customFormat="1" ht="12.95" customHeight="1" x14ac:dyDescent="0.2">
      <c r="A300" s="123" t="s">
        <v>144</v>
      </c>
      <c r="B300" s="124"/>
      <c r="C300" s="125">
        <v>47698.487000000001</v>
      </c>
      <c r="D300" s="125"/>
      <c r="E300" s="135">
        <f t="shared" si="153"/>
        <v>1274.9833177317423</v>
      </c>
      <c r="F300" s="135">
        <f t="shared" si="143"/>
        <v>1275</v>
      </c>
      <c r="G300" s="125">
        <f t="shared" si="171"/>
        <v>-7.6290249999146909E-2</v>
      </c>
      <c r="I300" s="135">
        <f>G300</f>
        <v>-7.6290249999146909E-2</v>
      </c>
      <c r="M300" s="135">
        <f>G300</f>
        <v>-7.6290249999146909E-2</v>
      </c>
      <c r="Q300" s="186">
        <f t="shared" si="163"/>
        <v>32679.987000000001</v>
      </c>
      <c r="R300" s="186"/>
      <c r="S300" s="124">
        <f>S$16</f>
        <v>0.1</v>
      </c>
      <c r="T300" s="186"/>
      <c r="Z300" s="135">
        <f t="shared" si="154"/>
        <v>1275</v>
      </c>
      <c r="AA300" s="135">
        <f t="shared" si="155"/>
        <v>-6.9271478513294293E-2</v>
      </c>
      <c r="AB300" s="135">
        <f t="shared" si="165"/>
        <v>-0.28687842099378086</v>
      </c>
      <c r="AC300" s="135">
        <f t="shared" si="166"/>
        <v>-7.6290249999146909E-2</v>
      </c>
      <c r="AD300" s="135">
        <f t="shared" si="167"/>
        <v>-7.0187714858526151E-3</v>
      </c>
      <c r="AE300" s="135">
        <f t="shared" si="168"/>
        <v>4.9263153170617734E-6</v>
      </c>
      <c r="AF300" s="135">
        <f t="shared" si="169"/>
        <v>-7.6290249999146909E-2</v>
      </c>
      <c r="AG300" s="124"/>
      <c r="AH300" s="135">
        <f t="shared" si="156"/>
        <v>0.21058817099463395</v>
      </c>
      <c r="AI300" s="135">
        <f t="shared" si="157"/>
        <v>0.71387053167293024</v>
      </c>
      <c r="AJ300" s="135">
        <f t="shared" si="158"/>
        <v>0.9254261540671459</v>
      </c>
      <c r="AK300" s="135">
        <f t="shared" si="159"/>
        <v>6.8615696651439406E-2</v>
      </c>
      <c r="AL300" s="135">
        <f t="shared" si="160"/>
        <v>2.9062306743637829</v>
      </c>
      <c r="AM300" s="135">
        <f t="shared" si="161"/>
        <v>8.4582859464312214</v>
      </c>
      <c r="AN300" s="135">
        <f t="shared" si="170"/>
        <v>9.1072681120400034</v>
      </c>
      <c r="AO300" s="135">
        <f t="shared" si="170"/>
        <v>9.1072127846447568</v>
      </c>
      <c r="AP300" s="135">
        <f t="shared" si="170"/>
        <v>9.1074107088597209</v>
      </c>
      <c r="AQ300" s="135">
        <f t="shared" si="170"/>
        <v>9.1067026097267618</v>
      </c>
      <c r="AR300" s="135">
        <f t="shared" si="170"/>
        <v>9.1092351666406177</v>
      </c>
      <c r="AS300" s="135">
        <f t="shared" si="170"/>
        <v>9.100167541624975</v>
      </c>
      <c r="AT300" s="135">
        <f t="shared" si="170"/>
        <v>9.1325121907754667</v>
      </c>
      <c r="AU300" s="135">
        <f t="shared" si="162"/>
        <v>9.015389839297999</v>
      </c>
    </row>
    <row r="301" spans="1:47" s="135" customFormat="1" ht="12.95" customHeight="1" x14ac:dyDescent="0.2">
      <c r="A301" s="123" t="s">
        <v>93</v>
      </c>
      <c r="B301" s="124"/>
      <c r="C301" s="125">
        <v>47707.642999999996</v>
      </c>
      <c r="D301" s="125"/>
      <c r="E301" s="135">
        <f t="shared" si="153"/>
        <v>1276.9854457646759</v>
      </c>
      <c r="F301" s="135">
        <f t="shared" si="143"/>
        <v>1277</v>
      </c>
      <c r="G301" s="125">
        <f t="shared" si="171"/>
        <v>-6.6558470003656112E-2</v>
      </c>
      <c r="J301" s="135">
        <f>+G301</f>
        <v>-6.6558470003656112E-2</v>
      </c>
      <c r="Q301" s="186">
        <f t="shared" si="163"/>
        <v>32689.142999999996</v>
      </c>
      <c r="R301" s="186"/>
      <c r="S301" s="124">
        <f>S$17</f>
        <v>1</v>
      </c>
      <c r="T301" s="186"/>
      <c r="Z301" s="135">
        <f t="shared" si="154"/>
        <v>1277</v>
      </c>
      <c r="AA301" s="135">
        <f t="shared" si="155"/>
        <v>-6.9451258559510981E-2</v>
      </c>
      <c r="AB301" s="135">
        <f t="shared" si="165"/>
        <v>-0.27727112066274617</v>
      </c>
      <c r="AC301" s="135">
        <f t="shared" si="166"/>
        <v>-6.6558470003656112E-2</v>
      </c>
      <c r="AD301" s="135">
        <f t="shared" si="167"/>
        <v>2.8927885558548694E-3</v>
      </c>
      <c r="AE301" s="135">
        <f t="shared" si="168"/>
        <v>8.3682256288849012E-6</v>
      </c>
      <c r="AF301" s="135">
        <f t="shared" si="169"/>
        <v>-6.6558470003656112E-2</v>
      </c>
      <c r="AG301" s="124"/>
      <c r="AH301" s="135">
        <f t="shared" si="156"/>
        <v>0.21071265065909003</v>
      </c>
      <c r="AI301" s="135">
        <f t="shared" si="157"/>
        <v>0.71381005246766072</v>
      </c>
      <c r="AJ301" s="135">
        <f t="shared" si="158"/>
        <v>0.92576040382056046</v>
      </c>
      <c r="AK301" s="135">
        <f t="shared" si="159"/>
        <v>6.8363004640893496E-2</v>
      </c>
      <c r="AL301" s="135">
        <f t="shared" si="160"/>
        <v>2.9071137196951957</v>
      </c>
      <c r="AM301" s="135">
        <f t="shared" si="161"/>
        <v>8.4904352133979106</v>
      </c>
      <c r="AN301" s="135">
        <f t="shared" ref="AN301:AT310" si="172">$AU301+$AB$7*SIN(AO301)</f>
        <v>9.1084503846876164</v>
      </c>
      <c r="AO301" s="135">
        <f t="shared" si="172"/>
        <v>9.1083951175301863</v>
      </c>
      <c r="AP301" s="135">
        <f t="shared" si="172"/>
        <v>9.1085927496241386</v>
      </c>
      <c r="AQ301" s="135">
        <f t="shared" si="172"/>
        <v>9.1078859699959427</v>
      </c>
      <c r="AR301" s="135">
        <f t="shared" si="172"/>
        <v>9.1104128314046342</v>
      </c>
      <c r="AS301" s="135">
        <f t="shared" si="172"/>
        <v>9.1013691587114263</v>
      </c>
      <c r="AT301" s="135">
        <f t="shared" si="172"/>
        <v>9.1336165358074108</v>
      </c>
      <c r="AU301" s="135">
        <f t="shared" si="162"/>
        <v>9.0169026726441821</v>
      </c>
    </row>
    <row r="302" spans="1:47" s="135" customFormat="1" ht="12.95" customHeight="1" x14ac:dyDescent="0.2">
      <c r="A302" s="123" t="s">
        <v>93</v>
      </c>
      <c r="B302" s="124"/>
      <c r="C302" s="125">
        <v>47716.781999999999</v>
      </c>
      <c r="D302" s="125"/>
      <c r="E302" s="135">
        <f t="shared" si="153"/>
        <v>1278.9838564345091</v>
      </c>
      <c r="F302" s="135">
        <f t="shared" si="143"/>
        <v>1279</v>
      </c>
      <c r="G302" s="125">
        <f t="shared" si="171"/>
        <v>-7.3826690000714734E-2</v>
      </c>
      <c r="J302" s="135">
        <f>+G302</f>
        <v>-7.3826690000714734E-2</v>
      </c>
      <c r="Q302" s="186">
        <f t="shared" si="163"/>
        <v>32698.281999999999</v>
      </c>
      <c r="R302" s="186"/>
      <c r="S302" s="124">
        <f>S$17</f>
        <v>1</v>
      </c>
      <c r="T302" s="186"/>
      <c r="Z302" s="135">
        <f t="shared" si="154"/>
        <v>1279</v>
      </c>
      <c r="AA302" s="135">
        <f t="shared" si="155"/>
        <v>-6.9631302084517593E-2</v>
      </c>
      <c r="AB302" s="135">
        <f t="shared" si="165"/>
        <v>-0.28466351527583666</v>
      </c>
      <c r="AC302" s="135">
        <f t="shared" si="166"/>
        <v>-7.3826690000714734E-2</v>
      </c>
      <c r="AD302" s="135">
        <f t="shared" si="167"/>
        <v>-4.1953879161971408E-3</v>
      </c>
      <c r="AE302" s="135">
        <f t="shared" si="168"/>
        <v>1.7601279767372988E-5</v>
      </c>
      <c r="AF302" s="135">
        <f t="shared" si="169"/>
        <v>-7.3826690000714734E-2</v>
      </c>
      <c r="AG302" s="124"/>
      <c r="AH302" s="135">
        <f t="shared" si="156"/>
        <v>0.2108368252751219</v>
      </c>
      <c r="AI302" s="135">
        <f t="shared" si="157"/>
        <v>0.71374980661131615</v>
      </c>
      <c r="AJ302" s="135">
        <f t="shared" si="158"/>
        <v>0.92609387526508491</v>
      </c>
      <c r="AK302" s="135">
        <f t="shared" si="159"/>
        <v>6.8110302135837228E-2</v>
      </c>
      <c r="AL302" s="135">
        <f t="shared" si="160"/>
        <v>2.9079966154621992</v>
      </c>
      <c r="AM302" s="135">
        <f t="shared" si="161"/>
        <v>8.5228209176837169</v>
      </c>
      <c r="AN302" s="135">
        <f t="shared" si="172"/>
        <v>9.1096325570544785</v>
      </c>
      <c r="AO302" s="135">
        <f t="shared" si="172"/>
        <v>9.1095773514157141</v>
      </c>
      <c r="AP302" s="135">
        <f t="shared" si="172"/>
        <v>9.1097746873187386</v>
      </c>
      <c r="AQ302" s="135">
        <f t="shared" si="172"/>
        <v>9.1090692397121913</v>
      </c>
      <c r="AR302" s="135">
        <f t="shared" si="172"/>
        <v>9.1115903688817088</v>
      </c>
      <c r="AS302" s="135">
        <f t="shared" si="172"/>
        <v>9.102570748098719</v>
      </c>
      <c r="AT302" s="135">
        <f t="shared" si="172"/>
        <v>9.1347206137205035</v>
      </c>
      <c r="AU302" s="135">
        <f t="shared" si="162"/>
        <v>9.0184155059903652</v>
      </c>
    </row>
    <row r="303" spans="1:47" s="135" customFormat="1" ht="12.95" customHeight="1" x14ac:dyDescent="0.2">
      <c r="A303" s="182" t="s">
        <v>1083</v>
      </c>
      <c r="B303" s="183" t="s">
        <v>159</v>
      </c>
      <c r="C303" s="182">
        <v>47762.514000000003</v>
      </c>
      <c r="D303" s="182" t="s">
        <v>264</v>
      </c>
      <c r="E303" s="135">
        <f t="shared" si="153"/>
        <v>1288.9840005151304</v>
      </c>
      <c r="F303" s="135">
        <f t="shared" ref="F303:F361" si="173">ROUND(2*E303,0)/2</f>
        <v>1289</v>
      </c>
      <c r="G303" s="125">
        <f t="shared" si="171"/>
        <v>-7.3167789996659849E-2</v>
      </c>
      <c r="I303" s="135">
        <f>G303</f>
        <v>-7.3167789996659849E-2</v>
      </c>
      <c r="Q303" s="186">
        <f t="shared" si="163"/>
        <v>32744.014000000003</v>
      </c>
      <c r="R303" s="186"/>
      <c r="S303" s="124">
        <f>S$16</f>
        <v>0.1</v>
      </c>
      <c r="T303" s="186"/>
      <c r="Z303" s="135">
        <f t="shared" si="154"/>
        <v>1289</v>
      </c>
      <c r="AA303" s="135">
        <f t="shared" si="155"/>
        <v>-7.0535473924208086E-2</v>
      </c>
      <c r="AB303" s="135">
        <f t="shared" si="165"/>
        <v>-0.28462091059276806</v>
      </c>
      <c r="AC303" s="135">
        <f t="shared" si="166"/>
        <v>-7.3167789996659849E-2</v>
      </c>
      <c r="AD303" s="135">
        <f t="shared" si="167"/>
        <v>-2.6323160724517625E-3</v>
      </c>
      <c r="AE303" s="135">
        <f t="shared" si="168"/>
        <v>6.929087905287873E-7</v>
      </c>
      <c r="AF303" s="135">
        <f t="shared" si="169"/>
        <v>-7.3167789996659849E-2</v>
      </c>
      <c r="AG303" s="124"/>
      <c r="AH303" s="135">
        <f t="shared" si="156"/>
        <v>0.21145312059610819</v>
      </c>
      <c r="AI303" s="135">
        <f t="shared" si="157"/>
        <v>0.7134520738532768</v>
      </c>
      <c r="AJ303" s="135">
        <f t="shared" si="158"/>
        <v>0.92774956931619035</v>
      </c>
      <c r="AK303" s="135">
        <f t="shared" si="159"/>
        <v>6.684663411949783E-2</v>
      </c>
      <c r="AL303" s="135">
        <f t="shared" si="160"/>
        <v>2.9124088714496059</v>
      </c>
      <c r="AM303" s="135">
        <f t="shared" si="161"/>
        <v>8.6883901958753427</v>
      </c>
      <c r="AN303" s="135">
        <f t="shared" si="172"/>
        <v>9.1155419281832</v>
      </c>
      <c r="AO303" s="135">
        <f t="shared" si="172"/>
        <v>9.115487049370131</v>
      </c>
      <c r="AP303" s="135">
        <f t="shared" si="172"/>
        <v>9.1156828433190213</v>
      </c>
      <c r="AQ303" s="135">
        <f t="shared" si="172"/>
        <v>9.1149842430929464</v>
      </c>
      <c r="AR303" s="135">
        <f t="shared" si="172"/>
        <v>9.1174761623855183</v>
      </c>
      <c r="AS303" s="135">
        <f t="shared" si="172"/>
        <v>9.1085782861693136</v>
      </c>
      <c r="AT303" s="135">
        <f t="shared" si="172"/>
        <v>9.1402370292671122</v>
      </c>
      <c r="AU303" s="135">
        <f t="shared" si="162"/>
        <v>9.0259796727212809</v>
      </c>
    </row>
    <row r="304" spans="1:47" s="135" customFormat="1" ht="12.95" customHeight="1" x14ac:dyDescent="0.2">
      <c r="A304" s="123" t="s">
        <v>93</v>
      </c>
      <c r="B304" s="124"/>
      <c r="C304" s="125">
        <v>47803.652000000002</v>
      </c>
      <c r="D304" s="125"/>
      <c r="E304" s="135">
        <f t="shared" si="153"/>
        <v>1297.9795818845994</v>
      </c>
      <c r="F304" s="135">
        <f t="shared" si="173"/>
        <v>1298</v>
      </c>
      <c r="G304" s="125">
        <f t="shared" si="171"/>
        <v>-9.3374780000885949E-2</v>
      </c>
      <c r="J304" s="135">
        <f>+G304</f>
        <v>-9.3374780000885949E-2</v>
      </c>
      <c r="Q304" s="186">
        <f t="shared" si="163"/>
        <v>32785.152000000002</v>
      </c>
      <c r="R304" s="186"/>
      <c r="S304" s="124">
        <f>S$17</f>
        <v>1</v>
      </c>
      <c r="T304" s="186"/>
      <c r="Z304" s="135">
        <f t="shared" si="154"/>
        <v>1298</v>
      </c>
      <c r="AA304" s="135">
        <f t="shared" si="155"/>
        <v>-7.1354867661482108E-2</v>
      </c>
      <c r="AB304" s="135">
        <f t="shared" si="165"/>
        <v>-0.30537603875339436</v>
      </c>
      <c r="AC304" s="135">
        <f t="shared" si="166"/>
        <v>-9.3374780000885949E-2</v>
      </c>
      <c r="AD304" s="135">
        <f t="shared" si="167"/>
        <v>-2.2019912339403841E-2</v>
      </c>
      <c r="AE304" s="135">
        <f t="shared" si="168"/>
        <v>4.8487653943502955E-4</v>
      </c>
      <c r="AF304" s="135">
        <f t="shared" si="169"/>
        <v>-9.3374780000885949E-2</v>
      </c>
      <c r="AG304" s="124"/>
      <c r="AH304" s="135">
        <f t="shared" si="156"/>
        <v>0.21200125875250844</v>
      </c>
      <c r="AI304" s="135">
        <f t="shared" si="157"/>
        <v>0.71318908907709555</v>
      </c>
      <c r="AJ304" s="135">
        <f t="shared" si="158"/>
        <v>0.92922309815997106</v>
      </c>
      <c r="AK304" s="135">
        <f t="shared" si="159"/>
        <v>6.5709115407740257E-2</v>
      </c>
      <c r="AL304" s="135">
        <f t="shared" si="160"/>
        <v>2.9163767782673307</v>
      </c>
      <c r="AM304" s="135">
        <f t="shared" si="161"/>
        <v>8.8428009064149844</v>
      </c>
      <c r="AN304" s="135">
        <f t="shared" si="172"/>
        <v>9.1208582667769846</v>
      </c>
      <c r="AO304" s="135">
        <f t="shared" si="172"/>
        <v>9.1208037095454699</v>
      </c>
      <c r="AP304" s="135">
        <f t="shared" si="172"/>
        <v>9.1209980289433528</v>
      </c>
      <c r="AQ304" s="135">
        <f t="shared" si="172"/>
        <v>9.1203058571264961</v>
      </c>
      <c r="AR304" s="135">
        <f t="shared" si="172"/>
        <v>9.1227707107902276</v>
      </c>
      <c r="AS304" s="135">
        <f t="shared" si="172"/>
        <v>9.1139845017473462</v>
      </c>
      <c r="AT304" s="135">
        <f t="shared" si="172"/>
        <v>9.1451962104450288</v>
      </c>
      <c r="AU304" s="135">
        <f t="shared" si="162"/>
        <v>9.032787422779105</v>
      </c>
    </row>
    <row r="305" spans="1:47" s="135" customFormat="1" ht="12.95" customHeight="1" x14ac:dyDescent="0.2">
      <c r="A305" s="123" t="s">
        <v>145</v>
      </c>
      <c r="B305" s="124"/>
      <c r="C305" s="125">
        <v>47817.375999999997</v>
      </c>
      <c r="D305" s="125"/>
      <c r="E305" s="135">
        <f t="shared" si="153"/>
        <v>1300.9805872498225</v>
      </c>
      <c r="F305" s="135">
        <f t="shared" si="173"/>
        <v>1301</v>
      </c>
      <c r="G305" s="125">
        <f t="shared" si="171"/>
        <v>-8.8777110002411064E-2</v>
      </c>
      <c r="I305" s="135">
        <f>G305</f>
        <v>-8.8777110002411064E-2</v>
      </c>
      <c r="M305" s="135">
        <f>G305</f>
        <v>-8.8777110002411064E-2</v>
      </c>
      <c r="Q305" s="186">
        <f t="shared" si="163"/>
        <v>32798.875999999997</v>
      </c>
      <c r="R305" s="186"/>
      <c r="S305" s="124">
        <f>S$16</f>
        <v>0.1</v>
      </c>
      <c r="T305" s="186"/>
      <c r="Z305" s="135">
        <f t="shared" si="154"/>
        <v>1301</v>
      </c>
      <c r="AA305" s="135">
        <f t="shared" si="155"/>
        <v>-7.162918703189497E-2</v>
      </c>
      <c r="AB305" s="135">
        <f t="shared" si="165"/>
        <v>-0.30095970628571</v>
      </c>
      <c r="AC305" s="135">
        <f t="shared" si="166"/>
        <v>-8.8777110002411064E-2</v>
      </c>
      <c r="AD305" s="135">
        <f t="shared" si="167"/>
        <v>-1.7147922970516094E-2</v>
      </c>
      <c r="AE305" s="135">
        <f t="shared" si="168"/>
        <v>2.9405126220275355E-5</v>
      </c>
      <c r="AF305" s="135">
        <f t="shared" si="169"/>
        <v>-8.8777110002411064E-2</v>
      </c>
      <c r="AG305" s="124"/>
      <c r="AH305" s="135">
        <f t="shared" si="156"/>
        <v>0.21218259628329894</v>
      </c>
      <c r="AI305" s="135">
        <f t="shared" si="157"/>
        <v>0.71310247308316121</v>
      </c>
      <c r="AJ305" s="135">
        <f t="shared" si="158"/>
        <v>0.92971078586433142</v>
      </c>
      <c r="AK305" s="135">
        <f t="shared" si="159"/>
        <v>6.5329897605121756E-2</v>
      </c>
      <c r="AL305" s="135">
        <f t="shared" si="160"/>
        <v>2.9176987659613518</v>
      </c>
      <c r="AM305" s="135">
        <f t="shared" si="161"/>
        <v>8.89545617833123</v>
      </c>
      <c r="AN305" s="135">
        <f t="shared" si="172"/>
        <v>9.122629944851397</v>
      </c>
      <c r="AO305" s="135">
        <f t="shared" si="172"/>
        <v>9.1225755005951168</v>
      </c>
      <c r="AP305" s="135">
        <f t="shared" si="172"/>
        <v>9.1227693102392102</v>
      </c>
      <c r="AQ305" s="135">
        <f t="shared" si="172"/>
        <v>9.1220793369190147</v>
      </c>
      <c r="AR305" s="135">
        <f t="shared" si="172"/>
        <v>9.1245350063488644</v>
      </c>
      <c r="AS305" s="135">
        <f t="shared" si="172"/>
        <v>9.1157864569129838</v>
      </c>
      <c r="AT305" s="135">
        <f t="shared" si="172"/>
        <v>9.1468481089072817</v>
      </c>
      <c r="AU305" s="135">
        <f t="shared" si="162"/>
        <v>9.0350566727983797</v>
      </c>
    </row>
    <row r="306" spans="1:47" s="135" customFormat="1" ht="12.95" customHeight="1" x14ac:dyDescent="0.2">
      <c r="A306" s="182" t="s">
        <v>1083</v>
      </c>
      <c r="B306" s="183" t="s">
        <v>159</v>
      </c>
      <c r="C306" s="182">
        <v>47817.387000000002</v>
      </c>
      <c r="D306" s="182" t="s">
        <v>264</v>
      </c>
      <c r="E306" s="135">
        <f t="shared" si="153"/>
        <v>1300.982992602419</v>
      </c>
      <c r="F306" s="135">
        <f t="shared" si="173"/>
        <v>1301</v>
      </c>
      <c r="G306" s="125">
        <f t="shared" si="171"/>
        <v>-7.777710999653209E-2</v>
      </c>
      <c r="I306" s="135">
        <f>G306</f>
        <v>-7.777710999653209E-2</v>
      </c>
      <c r="Q306" s="186">
        <f t="shared" si="163"/>
        <v>32798.887000000002</v>
      </c>
      <c r="R306" s="186"/>
      <c r="S306" s="124">
        <f>S$16</f>
        <v>0.1</v>
      </c>
      <c r="T306" s="186"/>
      <c r="Z306" s="135">
        <f t="shared" si="154"/>
        <v>1301</v>
      </c>
      <c r="AA306" s="135">
        <f t="shared" si="155"/>
        <v>-7.162918703189497E-2</v>
      </c>
      <c r="AB306" s="135">
        <f t="shared" si="165"/>
        <v>-0.28995970627983103</v>
      </c>
      <c r="AC306" s="135">
        <f t="shared" si="166"/>
        <v>-7.777710999653209E-2</v>
      </c>
      <c r="AD306" s="135">
        <f t="shared" si="167"/>
        <v>-6.1479229646371203E-3</v>
      </c>
      <c r="AE306" s="135">
        <f t="shared" si="168"/>
        <v>3.7796956779112477E-6</v>
      </c>
      <c r="AF306" s="135">
        <f t="shared" si="169"/>
        <v>-7.777710999653209E-2</v>
      </c>
      <c r="AG306" s="124"/>
      <c r="AH306" s="135">
        <f t="shared" si="156"/>
        <v>0.21218259628329894</v>
      </c>
      <c r="AI306" s="135">
        <f t="shared" si="157"/>
        <v>0.71310247308316121</v>
      </c>
      <c r="AJ306" s="135">
        <f t="shared" si="158"/>
        <v>0.92971078586433142</v>
      </c>
      <c r="AK306" s="135">
        <f t="shared" si="159"/>
        <v>6.5329897605121756E-2</v>
      </c>
      <c r="AL306" s="135">
        <f t="shared" si="160"/>
        <v>2.9176987659613518</v>
      </c>
      <c r="AM306" s="135">
        <f t="shared" si="161"/>
        <v>8.89545617833123</v>
      </c>
      <c r="AN306" s="135">
        <f t="shared" si="172"/>
        <v>9.122629944851397</v>
      </c>
      <c r="AO306" s="135">
        <f t="shared" si="172"/>
        <v>9.1225755005951168</v>
      </c>
      <c r="AP306" s="135">
        <f t="shared" si="172"/>
        <v>9.1227693102392102</v>
      </c>
      <c r="AQ306" s="135">
        <f t="shared" si="172"/>
        <v>9.1220793369190147</v>
      </c>
      <c r="AR306" s="135">
        <f t="shared" si="172"/>
        <v>9.1245350063488644</v>
      </c>
      <c r="AS306" s="135">
        <f t="shared" si="172"/>
        <v>9.1157864569129838</v>
      </c>
      <c r="AT306" s="135">
        <f t="shared" si="172"/>
        <v>9.1468481089072817</v>
      </c>
      <c r="AU306" s="135">
        <f t="shared" si="162"/>
        <v>9.0350566727983797</v>
      </c>
    </row>
    <row r="307" spans="1:47" s="135" customFormat="1" ht="12.95" customHeight="1" x14ac:dyDescent="0.2">
      <c r="A307" s="123" t="s">
        <v>93</v>
      </c>
      <c r="B307" s="124"/>
      <c r="C307" s="125">
        <v>47835.641000000003</v>
      </c>
      <c r="D307" s="125"/>
      <c r="E307" s="135">
        <f t="shared" si="153"/>
        <v>1304.9745659000587</v>
      </c>
      <c r="F307" s="135">
        <f t="shared" si="173"/>
        <v>1305</v>
      </c>
      <c r="G307" s="125">
        <f t="shared" si="171"/>
        <v>-0.11631354999553878</v>
      </c>
      <c r="J307" s="135">
        <f>+G307</f>
        <v>-0.11631354999553878</v>
      </c>
      <c r="Q307" s="186">
        <f t="shared" si="163"/>
        <v>32817.141000000003</v>
      </c>
      <c r="R307" s="186"/>
      <c r="S307" s="124">
        <f>S$17</f>
        <v>1</v>
      </c>
      <c r="T307" s="186"/>
      <c r="Z307" s="135">
        <f t="shared" si="154"/>
        <v>1305</v>
      </c>
      <c r="AA307" s="135">
        <f t="shared" si="155"/>
        <v>-7.199587082384859E-2</v>
      </c>
      <c r="AB307" s="135">
        <f t="shared" si="165"/>
        <v>-0.32873685952810172</v>
      </c>
      <c r="AC307" s="135">
        <f t="shared" si="166"/>
        <v>-0.11631354999553878</v>
      </c>
      <c r="AD307" s="135">
        <f t="shared" si="167"/>
        <v>-4.4317679171690189E-2</v>
      </c>
      <c r="AE307" s="135">
        <f t="shared" si="168"/>
        <v>1.9640566871648624E-3</v>
      </c>
      <c r="AF307" s="135">
        <f t="shared" si="169"/>
        <v>-0.11631354999553878</v>
      </c>
      <c r="AG307" s="124"/>
      <c r="AH307" s="135">
        <f t="shared" si="156"/>
        <v>0.21242330953256297</v>
      </c>
      <c r="AI307" s="135">
        <f t="shared" si="157"/>
        <v>0.71298779738055584</v>
      </c>
      <c r="AJ307" s="135">
        <f t="shared" si="158"/>
        <v>0.93035832574398536</v>
      </c>
      <c r="AK307" s="135">
        <f t="shared" si="159"/>
        <v>6.4824239445049225E-2</v>
      </c>
      <c r="AL307" s="135">
        <f t="shared" si="160"/>
        <v>2.9194609177535318</v>
      </c>
      <c r="AM307" s="135">
        <f t="shared" si="161"/>
        <v>8.9666137537418251</v>
      </c>
      <c r="AN307" s="135">
        <f t="shared" si="172"/>
        <v>9.1249918477016543</v>
      </c>
      <c r="AO307" s="135">
        <f t="shared" si="172"/>
        <v>9.1249375585770185</v>
      </c>
      <c r="AP307" s="135">
        <f t="shared" si="172"/>
        <v>9.1251306743889629</v>
      </c>
      <c r="AQ307" s="135">
        <f t="shared" si="172"/>
        <v>9.1244436755598244</v>
      </c>
      <c r="AR307" s="135">
        <f t="shared" si="172"/>
        <v>9.1268869737474692</v>
      </c>
      <c r="AS307" s="135">
        <f t="shared" si="172"/>
        <v>9.1181889747240383</v>
      </c>
      <c r="AT307" s="135">
        <f t="shared" si="172"/>
        <v>9.1490497452546506</v>
      </c>
      <c r="AU307" s="135">
        <f t="shared" si="162"/>
        <v>9.0380823394907459</v>
      </c>
    </row>
    <row r="308" spans="1:47" s="135" customFormat="1" ht="12.95" customHeight="1" x14ac:dyDescent="0.2">
      <c r="A308" s="123" t="s">
        <v>146</v>
      </c>
      <c r="B308" s="124"/>
      <c r="C308" s="125">
        <v>48041.462</v>
      </c>
      <c r="D308" s="125"/>
      <c r="E308" s="135">
        <f t="shared" si="153"/>
        <v>1349.9811183101292</v>
      </c>
      <c r="F308" s="135">
        <f t="shared" si="173"/>
        <v>1350</v>
      </c>
      <c r="G308" s="125">
        <f t="shared" si="171"/>
        <v>-8.6348500000895001E-2</v>
      </c>
      <c r="I308" s="135">
        <f>G308</f>
        <v>-8.6348500000895001E-2</v>
      </c>
      <c r="M308" s="135">
        <f>G308</f>
        <v>-8.6348500000895001E-2</v>
      </c>
      <c r="Q308" s="186">
        <f t="shared" si="163"/>
        <v>33022.962</v>
      </c>
      <c r="R308" s="186"/>
      <c r="S308" s="124">
        <f>S$16</f>
        <v>0.1</v>
      </c>
      <c r="T308" s="186"/>
      <c r="Z308" s="135">
        <f t="shared" si="154"/>
        <v>1350</v>
      </c>
      <c r="AA308" s="135">
        <f t="shared" si="155"/>
        <v>-7.6194013415274348E-2</v>
      </c>
      <c r="AB308" s="135">
        <f t="shared" si="165"/>
        <v>-0.30139542602525538</v>
      </c>
      <c r="AC308" s="135">
        <f t="shared" si="166"/>
        <v>-8.6348500000895001E-2</v>
      </c>
      <c r="AD308" s="135">
        <f t="shared" si="167"/>
        <v>-1.0154486585620653E-2</v>
      </c>
      <c r="AE308" s="135">
        <f t="shared" si="168"/>
        <v>1.031135978175498E-5</v>
      </c>
      <c r="AF308" s="135">
        <f t="shared" si="169"/>
        <v>-8.6348500000895001E-2</v>
      </c>
      <c r="AG308" s="124"/>
      <c r="AH308" s="135">
        <f t="shared" si="156"/>
        <v>0.21504692602436035</v>
      </c>
      <c r="AI308" s="135">
        <f t="shared" si="157"/>
        <v>0.71176142701443568</v>
      </c>
      <c r="AJ308" s="135">
        <f t="shared" si="158"/>
        <v>0.93743043582091223</v>
      </c>
      <c r="AK308" s="135">
        <f t="shared" si="159"/>
        <v>5.9132998531611053E-2</v>
      </c>
      <c r="AL308" s="135">
        <f t="shared" si="160"/>
        <v>2.9392472630383777</v>
      </c>
      <c r="AM308" s="135">
        <f t="shared" si="161"/>
        <v>9.8503424790571454</v>
      </c>
      <c r="AN308" s="135">
        <f t="shared" si="172"/>
        <v>9.1515378218838386</v>
      </c>
      <c r="AO308" s="135">
        <f t="shared" si="172"/>
        <v>9.1514856317192823</v>
      </c>
      <c r="AP308" s="135">
        <f t="shared" si="172"/>
        <v>9.1516698351279651</v>
      </c>
      <c r="AQ308" s="135">
        <f t="shared" si="172"/>
        <v>9.1510196529938899</v>
      </c>
      <c r="AR308" s="135">
        <f t="shared" si="172"/>
        <v>9.1533140708380039</v>
      </c>
      <c r="AS308" s="135">
        <f t="shared" si="172"/>
        <v>9.1452107000534753</v>
      </c>
      <c r="AT308" s="135">
        <f t="shared" si="172"/>
        <v>9.1737499376759715</v>
      </c>
      <c r="AU308" s="135">
        <f t="shared" si="162"/>
        <v>9.0721210897798663</v>
      </c>
    </row>
    <row r="309" spans="1:47" s="135" customFormat="1" ht="12.95" customHeight="1" x14ac:dyDescent="0.2">
      <c r="A309" s="123" t="s">
        <v>147</v>
      </c>
      <c r="B309" s="124"/>
      <c r="C309" s="125">
        <v>48448.46</v>
      </c>
      <c r="D309" s="125">
        <v>4.0000000000000001E-3</v>
      </c>
      <c r="E309" s="135">
        <f t="shared" si="153"/>
        <v>1438.978726998233</v>
      </c>
      <c r="F309" s="135">
        <f t="shared" si="173"/>
        <v>1439</v>
      </c>
      <c r="G309" s="125">
        <f t="shared" si="171"/>
        <v>-9.7284290000970941E-2</v>
      </c>
      <c r="I309" s="135">
        <f>G309</f>
        <v>-9.7284290000970941E-2</v>
      </c>
      <c r="M309" s="135">
        <f>G309</f>
        <v>-9.7284290000970941E-2</v>
      </c>
      <c r="Q309" s="186">
        <f t="shared" si="163"/>
        <v>33429.96</v>
      </c>
      <c r="R309" s="186"/>
      <c r="S309" s="124">
        <f>S$16</f>
        <v>0.1</v>
      </c>
      <c r="T309" s="186"/>
      <c r="Z309" s="135">
        <f t="shared" si="154"/>
        <v>1439</v>
      </c>
      <c r="AA309" s="135">
        <f t="shared" si="155"/>
        <v>-8.4893455940356105E-2</v>
      </c>
      <c r="AB309" s="135">
        <f t="shared" si="165"/>
        <v>-0.31706172708795832</v>
      </c>
      <c r="AC309" s="135">
        <f t="shared" si="166"/>
        <v>-9.7284290000970941E-2</v>
      </c>
      <c r="AD309" s="135">
        <f t="shared" si="167"/>
        <v>-1.2390834060614836E-2</v>
      </c>
      <c r="AE309" s="135">
        <f t="shared" si="168"/>
        <v>1.5353276871769276E-5</v>
      </c>
      <c r="AF309" s="135">
        <f t="shared" si="169"/>
        <v>-9.7284290000970941E-2</v>
      </c>
      <c r="AG309" s="124"/>
      <c r="AH309" s="135">
        <f t="shared" si="156"/>
        <v>0.21977743708698735</v>
      </c>
      <c r="AI309" s="135">
        <f t="shared" si="157"/>
        <v>0.70967749193373941</v>
      </c>
      <c r="AJ309" s="135">
        <f t="shared" si="158"/>
        <v>0.95027670202696002</v>
      </c>
      <c r="AK309" s="135">
        <f t="shared" si="159"/>
        <v>4.7864681992154261E-2</v>
      </c>
      <c r="AL309" s="135">
        <f t="shared" si="160"/>
        <v>2.9781952407752059</v>
      </c>
      <c r="AM309" s="135">
        <f t="shared" si="161"/>
        <v>12.212850855803588</v>
      </c>
      <c r="AN309" s="135">
        <f t="shared" si="172"/>
        <v>9.203915357036939</v>
      </c>
      <c r="AO309" s="135">
        <f t="shared" si="172"/>
        <v>9.2038691962909613</v>
      </c>
      <c r="AP309" s="135">
        <f t="shared" si="172"/>
        <v>9.2040299810944219</v>
      </c>
      <c r="AQ309" s="135">
        <f t="shared" si="172"/>
        <v>9.2034699183842736</v>
      </c>
      <c r="AR309" s="135">
        <f t="shared" si="172"/>
        <v>9.2054204843537857</v>
      </c>
      <c r="AS309" s="135">
        <f t="shared" si="172"/>
        <v>9.198623403412002</v>
      </c>
      <c r="AT309" s="135">
        <f t="shared" si="172"/>
        <v>9.2222652365298412</v>
      </c>
      <c r="AU309" s="135">
        <f t="shared" si="162"/>
        <v>9.1394421736850173</v>
      </c>
    </row>
    <row r="310" spans="1:47" s="135" customFormat="1" ht="12.95" customHeight="1" x14ac:dyDescent="0.2">
      <c r="A310" s="123" t="s">
        <v>93</v>
      </c>
      <c r="B310" s="124"/>
      <c r="C310" s="125">
        <v>48754.838000000003</v>
      </c>
      <c r="D310" s="125"/>
      <c r="E310" s="135">
        <f t="shared" si="153"/>
        <v>1505.9739194921624</v>
      </c>
      <c r="F310" s="135">
        <f t="shared" si="173"/>
        <v>1506</v>
      </c>
      <c r="G310" s="125">
        <f t="shared" si="171"/>
        <v>-0.11926965999737149</v>
      </c>
      <c r="J310" s="135">
        <f>+G310</f>
        <v>-0.11926965999737149</v>
      </c>
      <c r="Q310" s="186">
        <f t="shared" si="163"/>
        <v>33736.338000000003</v>
      </c>
      <c r="R310" s="186"/>
      <c r="S310" s="124">
        <f>S$17</f>
        <v>1</v>
      </c>
      <c r="T310" s="186"/>
      <c r="Z310" s="135">
        <f t="shared" si="154"/>
        <v>1506</v>
      </c>
      <c r="AA310" s="135">
        <f t="shared" si="155"/>
        <v>-9.1792253251704564E-2</v>
      </c>
      <c r="AB310" s="135">
        <f t="shared" si="165"/>
        <v>-0.34220417882521115</v>
      </c>
      <c r="AC310" s="135">
        <f t="shared" si="166"/>
        <v>-0.11926965999737149</v>
      </c>
      <c r="AD310" s="135">
        <f t="shared" si="167"/>
        <v>-2.7477406745666927E-2</v>
      </c>
      <c r="AE310" s="135">
        <f t="shared" si="168"/>
        <v>7.5500788146682231E-4</v>
      </c>
      <c r="AF310" s="135">
        <f t="shared" si="169"/>
        <v>-0.11926965999737149</v>
      </c>
      <c r="AG310" s="124"/>
      <c r="AH310" s="135">
        <f t="shared" si="156"/>
        <v>0.22293451882783963</v>
      </c>
      <c r="AI310" s="135">
        <f t="shared" si="157"/>
        <v>0.70840446804228296</v>
      </c>
      <c r="AJ310" s="135">
        <f t="shared" si="158"/>
        <v>0.95895860786017917</v>
      </c>
      <c r="AK310" s="135">
        <f t="shared" si="159"/>
        <v>3.9372988385312904E-2</v>
      </c>
      <c r="AL310" s="135">
        <f t="shared" si="160"/>
        <v>3.0073783571203765</v>
      </c>
      <c r="AM310" s="135">
        <f t="shared" si="161"/>
        <v>14.879166411981988</v>
      </c>
      <c r="AN310" s="135">
        <f t="shared" si="172"/>
        <v>9.243253040879237</v>
      </c>
      <c r="AO310" s="135">
        <f t="shared" si="172"/>
        <v>9.2432129687424514</v>
      </c>
      <c r="AP310" s="135">
        <f t="shared" si="172"/>
        <v>9.2433514308261486</v>
      </c>
      <c r="AQ310" s="135">
        <f t="shared" si="172"/>
        <v>9.2428729849855529</v>
      </c>
      <c r="AR310" s="135">
        <f t="shared" si="172"/>
        <v>9.2445260425359912</v>
      </c>
      <c r="AS310" s="135">
        <f t="shared" si="172"/>
        <v>9.2388124921712702</v>
      </c>
      <c r="AT310" s="135">
        <f t="shared" si="172"/>
        <v>9.2585357316837502</v>
      </c>
      <c r="AU310" s="135">
        <f t="shared" si="162"/>
        <v>9.1901220907821539</v>
      </c>
    </row>
    <row r="311" spans="1:47" s="135" customFormat="1" ht="12.95" customHeight="1" x14ac:dyDescent="0.2">
      <c r="A311" s="123" t="s">
        <v>148</v>
      </c>
      <c r="B311" s="124"/>
      <c r="C311" s="125">
        <v>48823.427000000003</v>
      </c>
      <c r="D311" s="125">
        <v>0.01</v>
      </c>
      <c r="E311" s="135">
        <f t="shared" si="153"/>
        <v>1520.9721675973333</v>
      </c>
      <c r="F311" s="135">
        <f t="shared" si="173"/>
        <v>1521</v>
      </c>
      <c r="G311" s="125">
        <f t="shared" si="171"/>
        <v>-0.12728131000039866</v>
      </c>
      <c r="I311" s="135">
        <f>G311</f>
        <v>-0.12728131000039866</v>
      </c>
      <c r="Q311" s="186">
        <f t="shared" si="163"/>
        <v>33804.927000000003</v>
      </c>
      <c r="R311" s="186"/>
      <c r="S311" s="124">
        <f>S$16</f>
        <v>0.1</v>
      </c>
      <c r="T311" s="186"/>
      <c r="Z311" s="135">
        <f t="shared" si="154"/>
        <v>1521</v>
      </c>
      <c r="AA311" s="135">
        <f t="shared" si="155"/>
        <v>-9.3378147208067197E-2</v>
      </c>
      <c r="AB311" s="135">
        <f t="shared" si="165"/>
        <v>-0.35087485974630717</v>
      </c>
      <c r="AC311" s="135">
        <f t="shared" si="166"/>
        <v>-0.12728131000039866</v>
      </c>
      <c r="AD311" s="135">
        <f t="shared" si="167"/>
        <v>-3.3903162792331465E-2</v>
      </c>
      <c r="AE311" s="135">
        <f t="shared" si="168"/>
        <v>1.1494244473233287E-4</v>
      </c>
      <c r="AF311" s="135">
        <f t="shared" si="169"/>
        <v>-0.12728131000039866</v>
      </c>
      <c r="AG311" s="124"/>
      <c r="AH311" s="135">
        <f t="shared" si="156"/>
        <v>0.2235935497459085</v>
      </c>
      <c r="AI311" s="135">
        <f t="shared" si="157"/>
        <v>0.70815396199644898</v>
      </c>
      <c r="AJ311" s="135">
        <f t="shared" si="158"/>
        <v>0.96078688723126171</v>
      </c>
      <c r="AK311" s="135">
        <f t="shared" si="159"/>
        <v>3.7471009777210726E-2</v>
      </c>
      <c r="AL311" s="135">
        <f t="shared" si="160"/>
        <v>3.0138981937879579</v>
      </c>
      <c r="AM311" s="135">
        <f t="shared" si="161"/>
        <v>15.641098434566027</v>
      </c>
      <c r="AN311" s="135">
        <f t="shared" ref="AN311:AT320" si="174">$AU311+$AB$7*SIN(AO311)</f>
        <v>9.2520507286812688</v>
      </c>
      <c r="AO311" s="135">
        <f t="shared" si="174"/>
        <v>9.2520121870635297</v>
      </c>
      <c r="AP311" s="135">
        <f t="shared" si="174"/>
        <v>9.2521451512178565</v>
      </c>
      <c r="AQ311" s="135">
        <f t="shared" si="174"/>
        <v>9.2516864271144659</v>
      </c>
      <c r="AR311" s="135">
        <f t="shared" si="174"/>
        <v>9.2532688627408373</v>
      </c>
      <c r="AS311" s="135">
        <f t="shared" si="174"/>
        <v>9.2478081612590426</v>
      </c>
      <c r="AT311" s="135">
        <f t="shared" si="174"/>
        <v>9.2666306023734215</v>
      </c>
      <c r="AU311" s="135">
        <f t="shared" si="162"/>
        <v>9.2014683408785274</v>
      </c>
    </row>
    <row r="312" spans="1:47" s="135" customFormat="1" ht="12.95" customHeight="1" x14ac:dyDescent="0.2">
      <c r="A312" s="123" t="s">
        <v>149</v>
      </c>
      <c r="B312" s="124"/>
      <c r="C312" s="125">
        <v>48823.444000000003</v>
      </c>
      <c r="D312" s="125">
        <v>4.0000000000000001E-3</v>
      </c>
      <c r="E312" s="135">
        <f t="shared" si="153"/>
        <v>1520.975884960435</v>
      </c>
      <c r="F312" s="135">
        <f t="shared" si="173"/>
        <v>1521</v>
      </c>
      <c r="G312" s="125">
        <f t="shared" si="171"/>
        <v>-0.11028131000057328</v>
      </c>
      <c r="I312" s="135">
        <f>G312</f>
        <v>-0.11028131000057328</v>
      </c>
      <c r="Q312" s="186">
        <f t="shared" si="163"/>
        <v>33804.944000000003</v>
      </c>
      <c r="R312" s="186"/>
      <c r="S312" s="124">
        <f>S$16</f>
        <v>0.1</v>
      </c>
      <c r="T312" s="186"/>
      <c r="Z312" s="135">
        <f t="shared" si="154"/>
        <v>1521</v>
      </c>
      <c r="AA312" s="135">
        <f t="shared" si="155"/>
        <v>-9.3378147208067197E-2</v>
      </c>
      <c r="AB312" s="135">
        <f t="shared" si="165"/>
        <v>-0.33387485974648179</v>
      </c>
      <c r="AC312" s="135">
        <f t="shared" si="166"/>
        <v>-0.11028131000057328</v>
      </c>
      <c r="AD312" s="135">
        <f t="shared" si="167"/>
        <v>-1.6903162792506088E-2</v>
      </c>
      <c r="AE312" s="135">
        <f t="shared" si="168"/>
        <v>2.8571691238996226E-5</v>
      </c>
      <c r="AF312" s="135">
        <f t="shared" si="169"/>
        <v>-0.11028131000057328</v>
      </c>
      <c r="AG312" s="124"/>
      <c r="AH312" s="135">
        <f t="shared" si="156"/>
        <v>0.2235935497459085</v>
      </c>
      <c r="AI312" s="135">
        <f t="shared" si="157"/>
        <v>0.70815396199644898</v>
      </c>
      <c r="AJ312" s="135">
        <f t="shared" si="158"/>
        <v>0.96078688723126171</v>
      </c>
      <c r="AK312" s="135">
        <f t="shared" si="159"/>
        <v>3.7471009777210726E-2</v>
      </c>
      <c r="AL312" s="135">
        <f t="shared" si="160"/>
        <v>3.0138981937879579</v>
      </c>
      <c r="AM312" s="135">
        <f t="shared" si="161"/>
        <v>15.641098434566027</v>
      </c>
      <c r="AN312" s="135">
        <f t="shared" si="174"/>
        <v>9.2520507286812688</v>
      </c>
      <c r="AO312" s="135">
        <f t="shared" si="174"/>
        <v>9.2520121870635297</v>
      </c>
      <c r="AP312" s="135">
        <f t="shared" si="174"/>
        <v>9.2521451512178565</v>
      </c>
      <c r="AQ312" s="135">
        <f t="shared" si="174"/>
        <v>9.2516864271144659</v>
      </c>
      <c r="AR312" s="135">
        <f t="shared" si="174"/>
        <v>9.2532688627408373</v>
      </c>
      <c r="AS312" s="135">
        <f t="shared" si="174"/>
        <v>9.2478081612590426</v>
      </c>
      <c r="AT312" s="135">
        <f t="shared" si="174"/>
        <v>9.2666306023734215</v>
      </c>
      <c r="AU312" s="135">
        <f t="shared" si="162"/>
        <v>9.2014683408785274</v>
      </c>
    </row>
    <row r="313" spans="1:47" s="135" customFormat="1" ht="12.95" customHeight="1" x14ac:dyDescent="0.2">
      <c r="A313" s="123" t="s">
        <v>93</v>
      </c>
      <c r="B313" s="124"/>
      <c r="C313" s="125">
        <v>48896.629000000001</v>
      </c>
      <c r="D313" s="125"/>
      <c r="E313" s="135">
        <f t="shared" si="153"/>
        <v>1536.9791331135921</v>
      </c>
      <c r="F313" s="135">
        <f t="shared" si="173"/>
        <v>1537</v>
      </c>
      <c r="G313" s="125">
        <f t="shared" si="171"/>
        <v>-9.5427070002187975E-2</v>
      </c>
      <c r="J313" s="135">
        <f>+G313</f>
        <v>-9.5427070002187975E-2</v>
      </c>
      <c r="Q313" s="186">
        <f t="shared" si="163"/>
        <v>33878.129000000001</v>
      </c>
      <c r="R313" s="186"/>
      <c r="S313" s="124">
        <f>S$17</f>
        <v>1</v>
      </c>
      <c r="T313" s="186"/>
      <c r="Z313" s="135">
        <f t="shared" si="154"/>
        <v>1537</v>
      </c>
      <c r="AA313" s="135">
        <f t="shared" si="155"/>
        <v>-9.5086507294745243E-2</v>
      </c>
      <c r="AB313" s="135">
        <f t="shared" si="165"/>
        <v>-0.31970426887681413</v>
      </c>
      <c r="AC313" s="135">
        <f t="shared" si="166"/>
        <v>-9.5427070002187975E-2</v>
      </c>
      <c r="AD313" s="135">
        <f t="shared" si="167"/>
        <v>-3.4056270744273198E-4</v>
      </c>
      <c r="AE313" s="135">
        <f t="shared" si="168"/>
        <v>1.1598295770072385E-7</v>
      </c>
      <c r="AF313" s="135">
        <f t="shared" si="169"/>
        <v>-9.5427070002187975E-2</v>
      </c>
      <c r="AG313" s="124"/>
      <c r="AH313" s="135">
        <f t="shared" si="156"/>
        <v>0.22427719887462613</v>
      </c>
      <c r="AI313" s="135">
        <f t="shared" si="157"/>
        <v>0.70790060560637647</v>
      </c>
      <c r="AJ313" s="135">
        <f t="shared" si="158"/>
        <v>0.96269069138965624</v>
      </c>
      <c r="AK313" s="135">
        <f t="shared" si="159"/>
        <v>3.5441928093323784E-2</v>
      </c>
      <c r="AL313" s="135">
        <f t="shared" si="160"/>
        <v>3.0208477250452739</v>
      </c>
      <c r="AM313" s="135">
        <f t="shared" si="161"/>
        <v>16.543713626811961</v>
      </c>
      <c r="AN313" s="135">
        <f t="shared" si="174"/>
        <v>9.26143157311453</v>
      </c>
      <c r="AO313" s="135">
        <f t="shared" si="174"/>
        <v>9.2613947270855537</v>
      </c>
      <c r="AP313" s="135">
        <f t="shared" si="174"/>
        <v>9.2615216395931377</v>
      </c>
      <c r="AQ313" s="135">
        <f t="shared" si="174"/>
        <v>9.2610844908130794</v>
      </c>
      <c r="AR313" s="135">
        <f t="shared" si="174"/>
        <v>9.2625901127966532</v>
      </c>
      <c r="AS313" s="135">
        <f t="shared" si="174"/>
        <v>9.2574028857972834</v>
      </c>
      <c r="AT313" s="135">
        <f t="shared" si="174"/>
        <v>9.2752558951377768</v>
      </c>
      <c r="AU313" s="135">
        <f t="shared" si="162"/>
        <v>9.2135710076479924</v>
      </c>
    </row>
    <row r="314" spans="1:47" s="135" customFormat="1" ht="12.95" customHeight="1" x14ac:dyDescent="0.2">
      <c r="A314" s="123" t="s">
        <v>150</v>
      </c>
      <c r="B314" s="124"/>
      <c r="C314" s="125">
        <v>49166.423999999999</v>
      </c>
      <c r="D314" s="125">
        <v>7.0000000000000001E-3</v>
      </c>
      <c r="E314" s="135">
        <f t="shared" si="153"/>
        <v>1595.97477888091</v>
      </c>
      <c r="F314" s="135">
        <f t="shared" si="173"/>
        <v>1596</v>
      </c>
      <c r="G314" s="125">
        <f t="shared" si="171"/>
        <v>-0.11533956000494072</v>
      </c>
      <c r="I314" s="135">
        <f>G314</f>
        <v>-0.11533956000494072</v>
      </c>
      <c r="Q314" s="186">
        <f t="shared" si="163"/>
        <v>34147.923999999999</v>
      </c>
      <c r="R314" s="186"/>
      <c r="S314" s="124">
        <f>S$16</f>
        <v>0.1</v>
      </c>
      <c r="T314" s="186"/>
      <c r="Z314" s="135">
        <f t="shared" si="154"/>
        <v>1596</v>
      </c>
      <c r="AA314" s="135">
        <f t="shared" si="155"/>
        <v>-0.10153583132030802</v>
      </c>
      <c r="AB314" s="135">
        <f t="shared" si="165"/>
        <v>-0.34196497563176231</v>
      </c>
      <c r="AC314" s="135">
        <f t="shared" si="166"/>
        <v>-0.11533956000494072</v>
      </c>
      <c r="AD314" s="135">
        <f t="shared" si="167"/>
        <v>-1.3803728684632699E-2</v>
      </c>
      <c r="AE314" s="135">
        <f t="shared" si="168"/>
        <v>1.9054292559895158E-5</v>
      </c>
      <c r="AF314" s="135">
        <f t="shared" si="169"/>
        <v>-0.11533956000494072</v>
      </c>
      <c r="AG314" s="124"/>
      <c r="AH314" s="135">
        <f t="shared" si="156"/>
        <v>0.22662541562682159</v>
      </c>
      <c r="AI314" s="135">
        <f t="shared" si="157"/>
        <v>0.70708947285370394</v>
      </c>
      <c r="AJ314" s="135">
        <f t="shared" si="158"/>
        <v>0.96929869656553802</v>
      </c>
      <c r="AK314" s="135">
        <f t="shared" si="159"/>
        <v>2.795728096530347E-2</v>
      </c>
      <c r="AL314" s="135">
        <f t="shared" si="160"/>
        <v>3.0464344322475179</v>
      </c>
      <c r="AM314" s="135">
        <f t="shared" si="161"/>
        <v>21.001764879759641</v>
      </c>
      <c r="AN314" s="135">
        <f t="shared" si="174"/>
        <v>9.2959965709441619</v>
      </c>
      <c r="AO314" s="135">
        <f t="shared" si="174"/>
        <v>9.295966496766173</v>
      </c>
      <c r="AP314" s="135">
        <f t="shared" si="174"/>
        <v>9.2960695590176758</v>
      </c>
      <c r="AQ314" s="135">
        <f t="shared" si="174"/>
        <v>9.2957163656627522</v>
      </c>
      <c r="AR314" s="135">
        <f t="shared" si="174"/>
        <v>9.2969266888814417</v>
      </c>
      <c r="AS314" s="135">
        <f t="shared" si="174"/>
        <v>9.2927783581542194</v>
      </c>
      <c r="AT314" s="135">
        <f t="shared" si="174"/>
        <v>9.3069875329328511</v>
      </c>
      <c r="AU314" s="135">
        <f t="shared" si="162"/>
        <v>9.2581995913603947</v>
      </c>
    </row>
    <row r="315" spans="1:47" s="135" customFormat="1" ht="12.95" customHeight="1" x14ac:dyDescent="0.2">
      <c r="A315" s="123" t="s">
        <v>150</v>
      </c>
      <c r="B315" s="124"/>
      <c r="C315" s="148">
        <v>49175</v>
      </c>
      <c r="D315" s="125">
        <v>8.0000000000000002E-3</v>
      </c>
      <c r="E315" s="135">
        <f t="shared" si="153"/>
        <v>1597.8500792315488</v>
      </c>
      <c r="F315" s="135">
        <f t="shared" si="173"/>
        <v>1598</v>
      </c>
      <c r="G315" s="125"/>
      <c r="Q315" s="186">
        <f t="shared" si="163"/>
        <v>34156.5</v>
      </c>
      <c r="R315" s="186"/>
      <c r="S315" s="124"/>
      <c r="T315" s="186"/>
      <c r="U315" s="142">
        <v>-0.6856077800039202</v>
      </c>
      <c r="Z315" s="135">
        <f t="shared" si="154"/>
        <v>1598</v>
      </c>
      <c r="AA315" s="135">
        <f t="shared" si="155"/>
        <v>-0.10175859046597246</v>
      </c>
      <c r="AB315" s="135">
        <f t="shared" si="165"/>
        <v>-9999</v>
      </c>
      <c r="AC315" s="135">
        <f t="shared" si="166"/>
        <v>0</v>
      </c>
      <c r="AD315" s="135">
        <f t="shared" si="167"/>
        <v>-9999</v>
      </c>
      <c r="AE315" s="135">
        <f t="shared" si="168"/>
        <v>0</v>
      </c>
      <c r="AF315" s="135">
        <f t="shared" si="169"/>
        <v>-9999</v>
      </c>
      <c r="AG315" s="124"/>
      <c r="AH315" s="135">
        <f t="shared" si="156"/>
        <v>0.22670024426551288</v>
      </c>
      <c r="AI315" s="135">
        <f t="shared" si="157"/>
        <v>0.70706536173641688</v>
      </c>
      <c r="AJ315" s="135">
        <f t="shared" si="158"/>
        <v>0.969511358556987</v>
      </c>
      <c r="AK315" s="135">
        <f t="shared" si="159"/>
        <v>2.7703504786898092E-2</v>
      </c>
      <c r="AL315" s="135">
        <f t="shared" si="160"/>
        <v>3.0473007914069541</v>
      </c>
      <c r="AM315" s="135">
        <f t="shared" si="161"/>
        <v>21.195020526993602</v>
      </c>
      <c r="AN315" s="135">
        <f t="shared" si="174"/>
        <v>9.2971675973953527</v>
      </c>
      <c r="AO315" s="135">
        <f t="shared" si="174"/>
        <v>9.2971377659950267</v>
      </c>
      <c r="AP315" s="135">
        <f t="shared" si="174"/>
        <v>9.2972399808379063</v>
      </c>
      <c r="AQ315" s="135">
        <f t="shared" si="174"/>
        <v>9.2968897444984862</v>
      </c>
      <c r="AR315" s="135">
        <f t="shared" si="174"/>
        <v>9.2980897543548231</v>
      </c>
      <c r="AS315" s="135">
        <f t="shared" si="174"/>
        <v>9.293977404027391</v>
      </c>
      <c r="AT315" s="135">
        <f t="shared" si="174"/>
        <v>9.3080613336043569</v>
      </c>
      <c r="AU315" s="135">
        <f t="shared" si="162"/>
        <v>9.2597124247065778</v>
      </c>
    </row>
    <row r="316" spans="1:47" s="135" customFormat="1" ht="12.95" customHeight="1" x14ac:dyDescent="0.2">
      <c r="A316" s="123" t="s">
        <v>151</v>
      </c>
      <c r="B316" s="124"/>
      <c r="C316" s="125">
        <v>49175.557999999997</v>
      </c>
      <c r="D316" s="125"/>
      <c r="E316" s="135">
        <f t="shared" si="153"/>
        <v>1597.9720962086535</v>
      </c>
      <c r="F316" s="135">
        <f t="shared" si="173"/>
        <v>1598</v>
      </c>
      <c r="G316" s="125">
        <f>+C316-(C$7+F316*C$8)</f>
        <v>-0.12760778000665596</v>
      </c>
      <c r="I316" s="135">
        <f>G316</f>
        <v>-0.12760778000665596</v>
      </c>
      <c r="Q316" s="186">
        <f t="shared" si="163"/>
        <v>34157.057999999997</v>
      </c>
      <c r="R316" s="186"/>
      <c r="S316" s="124">
        <f>S$16</f>
        <v>0.1</v>
      </c>
      <c r="T316" s="186"/>
      <c r="Z316" s="135">
        <f t="shared" si="154"/>
        <v>1598</v>
      </c>
      <c r="AA316" s="135">
        <f t="shared" si="155"/>
        <v>-0.10175859046597246</v>
      </c>
      <c r="AB316" s="135">
        <f t="shared" si="165"/>
        <v>-0.35430802427216884</v>
      </c>
      <c r="AC316" s="135">
        <f t="shared" si="166"/>
        <v>-0.12760778000665596</v>
      </c>
      <c r="AD316" s="135">
        <f t="shared" si="167"/>
        <v>-2.5849189540683493E-2</v>
      </c>
      <c r="AE316" s="135">
        <f t="shared" si="168"/>
        <v>6.681805999101809E-5</v>
      </c>
      <c r="AF316" s="135">
        <f t="shared" si="169"/>
        <v>-0.12760778000665596</v>
      </c>
      <c r="AG316" s="124"/>
      <c r="AH316" s="135">
        <f t="shared" si="156"/>
        <v>0.22670024426551288</v>
      </c>
      <c r="AI316" s="135">
        <f t="shared" si="157"/>
        <v>0.70706536173641688</v>
      </c>
      <c r="AJ316" s="135">
        <f t="shared" si="158"/>
        <v>0.969511358556987</v>
      </c>
      <c r="AK316" s="135">
        <f t="shared" si="159"/>
        <v>2.7703504786898092E-2</v>
      </c>
      <c r="AL316" s="135">
        <f t="shared" si="160"/>
        <v>3.0473007914069541</v>
      </c>
      <c r="AM316" s="135">
        <f t="shared" si="161"/>
        <v>21.195020526993602</v>
      </c>
      <c r="AN316" s="135">
        <f t="shared" si="174"/>
        <v>9.2971675973953527</v>
      </c>
      <c r="AO316" s="135">
        <f t="shared" si="174"/>
        <v>9.2971377659950267</v>
      </c>
      <c r="AP316" s="135">
        <f t="shared" si="174"/>
        <v>9.2972399808379063</v>
      </c>
      <c r="AQ316" s="135">
        <f t="shared" si="174"/>
        <v>9.2968897444984862</v>
      </c>
      <c r="AR316" s="135">
        <f t="shared" si="174"/>
        <v>9.2980897543548231</v>
      </c>
      <c r="AS316" s="135">
        <f t="shared" si="174"/>
        <v>9.293977404027391</v>
      </c>
      <c r="AT316" s="135">
        <f t="shared" si="174"/>
        <v>9.3080613336043569</v>
      </c>
      <c r="AU316" s="135">
        <f t="shared" si="162"/>
        <v>9.2597124247065778</v>
      </c>
    </row>
    <row r="317" spans="1:47" s="135" customFormat="1" ht="12.95" customHeight="1" x14ac:dyDescent="0.2">
      <c r="A317" s="123" t="s">
        <v>150</v>
      </c>
      <c r="B317" s="124"/>
      <c r="C317" s="148">
        <v>49198</v>
      </c>
      <c r="D317" s="125">
        <v>5.0000000000000001E-3</v>
      </c>
      <c r="E317" s="135">
        <f t="shared" si="153"/>
        <v>1602.8794528398375</v>
      </c>
      <c r="F317" s="135">
        <f t="shared" si="173"/>
        <v>1603</v>
      </c>
      <c r="G317" s="125"/>
      <c r="Q317" s="186">
        <f t="shared" si="163"/>
        <v>34179.5</v>
      </c>
      <c r="R317" s="186"/>
      <c r="S317" s="124"/>
      <c r="T317" s="186"/>
      <c r="U317" s="142">
        <v>-0.55127833000005921</v>
      </c>
      <c r="Z317" s="135">
        <f t="shared" si="154"/>
        <v>1603</v>
      </c>
      <c r="AA317" s="135">
        <f t="shared" si="155"/>
        <v>-0.10231667774316366</v>
      </c>
      <c r="AB317" s="135">
        <f t="shared" si="165"/>
        <v>-9999</v>
      </c>
      <c r="AC317" s="135">
        <f t="shared" si="166"/>
        <v>0</v>
      </c>
      <c r="AD317" s="135">
        <f t="shared" si="167"/>
        <v>-9999</v>
      </c>
      <c r="AE317" s="135">
        <f t="shared" si="168"/>
        <v>0</v>
      </c>
      <c r="AF317" s="135">
        <f t="shared" si="169"/>
        <v>-9999</v>
      </c>
      <c r="AG317" s="124"/>
      <c r="AH317" s="135">
        <f t="shared" si="156"/>
        <v>0.22688594458206063</v>
      </c>
      <c r="AI317" s="135">
        <f t="shared" si="157"/>
        <v>0.70700605286599072</v>
      </c>
      <c r="AJ317" s="135">
        <f t="shared" si="158"/>
        <v>0.97003976714176943</v>
      </c>
      <c r="AK317" s="135">
        <f t="shared" si="159"/>
        <v>2.7069049021480898E-2</v>
      </c>
      <c r="AL317" s="135">
        <f t="shared" si="160"/>
        <v>3.0494664325218013</v>
      </c>
      <c r="AM317" s="135">
        <f t="shared" si="161"/>
        <v>21.693989361517346</v>
      </c>
      <c r="AN317" s="135">
        <f t="shared" si="174"/>
        <v>9.3000949895224068</v>
      </c>
      <c r="AO317" s="135">
        <f t="shared" si="174"/>
        <v>9.3000657685734005</v>
      </c>
      <c r="AP317" s="135">
        <f t="shared" si="174"/>
        <v>9.3001658546029322</v>
      </c>
      <c r="AQ317" s="135">
        <f t="shared" si="174"/>
        <v>9.2998230400772464</v>
      </c>
      <c r="AR317" s="135">
        <f t="shared" si="174"/>
        <v>9.3009971868460486</v>
      </c>
      <c r="AS317" s="135">
        <f t="shared" si="174"/>
        <v>9.2969749875277348</v>
      </c>
      <c r="AT317" s="135">
        <f t="shared" si="174"/>
        <v>9.3107453533686488</v>
      </c>
      <c r="AU317" s="135">
        <f t="shared" si="162"/>
        <v>9.2634945080720357</v>
      </c>
    </row>
    <row r="318" spans="1:47" s="135" customFormat="1" ht="12.95" customHeight="1" x14ac:dyDescent="0.2">
      <c r="A318" s="123" t="s">
        <v>151</v>
      </c>
      <c r="B318" s="124"/>
      <c r="C318" s="125">
        <v>49198.421000000002</v>
      </c>
      <c r="D318" s="125"/>
      <c r="E318" s="135">
        <f t="shared" si="153"/>
        <v>1602.9715122437115</v>
      </c>
      <c r="F318" s="135">
        <f t="shared" si="173"/>
        <v>1603</v>
      </c>
      <c r="G318" s="125">
        <f t="shared" ref="G318:G361" si="175">+C318-(C$7+F318*C$8)</f>
        <v>-0.13027832999796374</v>
      </c>
      <c r="I318" s="135">
        <f t="shared" ref="I318:I325" si="176">G318</f>
        <v>-0.13027832999796374</v>
      </c>
      <c r="Q318" s="186">
        <f t="shared" si="163"/>
        <v>34179.921000000002</v>
      </c>
      <c r="R318" s="186"/>
      <c r="S318" s="124">
        <f t="shared" ref="S318:S325" si="177">S$16</f>
        <v>0.1</v>
      </c>
      <c r="T318" s="186"/>
      <c r="Z318" s="135">
        <f t="shared" si="154"/>
        <v>1603</v>
      </c>
      <c r="AA318" s="135">
        <f t="shared" si="155"/>
        <v>-0.10231667774316366</v>
      </c>
      <c r="AB318" s="135">
        <f t="shared" si="165"/>
        <v>-0.35716427458002437</v>
      </c>
      <c r="AC318" s="135">
        <f t="shared" si="166"/>
        <v>-0.13027832999796374</v>
      </c>
      <c r="AD318" s="135">
        <f t="shared" si="167"/>
        <v>-2.7961652254800073E-2</v>
      </c>
      <c r="AE318" s="135">
        <f t="shared" si="168"/>
        <v>7.8185399681836602E-5</v>
      </c>
      <c r="AF318" s="135">
        <f t="shared" si="169"/>
        <v>-0.13027832999796374</v>
      </c>
      <c r="AG318" s="124"/>
      <c r="AH318" s="135">
        <f t="shared" si="156"/>
        <v>0.22688594458206063</v>
      </c>
      <c r="AI318" s="135">
        <f t="shared" si="157"/>
        <v>0.70700605286599072</v>
      </c>
      <c r="AJ318" s="135">
        <f t="shared" si="158"/>
        <v>0.97003976714176943</v>
      </c>
      <c r="AK318" s="135">
        <f t="shared" si="159"/>
        <v>2.7069049021480898E-2</v>
      </c>
      <c r="AL318" s="135">
        <f t="shared" si="160"/>
        <v>3.0494664325218013</v>
      </c>
      <c r="AM318" s="135">
        <f t="shared" si="161"/>
        <v>21.693989361517346</v>
      </c>
      <c r="AN318" s="135">
        <f t="shared" si="174"/>
        <v>9.3000949895224068</v>
      </c>
      <c r="AO318" s="135">
        <f t="shared" si="174"/>
        <v>9.3000657685734005</v>
      </c>
      <c r="AP318" s="135">
        <f t="shared" si="174"/>
        <v>9.3001658546029322</v>
      </c>
      <c r="AQ318" s="135">
        <f t="shared" si="174"/>
        <v>9.2998230400772464</v>
      </c>
      <c r="AR318" s="135">
        <f t="shared" si="174"/>
        <v>9.3009971868460486</v>
      </c>
      <c r="AS318" s="135">
        <f t="shared" si="174"/>
        <v>9.2969749875277348</v>
      </c>
      <c r="AT318" s="135">
        <f t="shared" si="174"/>
        <v>9.3107453533686488</v>
      </c>
      <c r="AU318" s="135">
        <f t="shared" si="162"/>
        <v>9.2634945080720357</v>
      </c>
    </row>
    <row r="319" spans="1:47" s="135" customFormat="1" ht="12.95" customHeight="1" x14ac:dyDescent="0.2">
      <c r="A319" s="123" t="s">
        <v>152</v>
      </c>
      <c r="B319" s="124"/>
      <c r="C319" s="125">
        <v>49605.413999999997</v>
      </c>
      <c r="D319" s="125">
        <v>5.0000000000000001E-3</v>
      </c>
      <c r="E319" s="135">
        <f t="shared" si="153"/>
        <v>1691.9680275897256</v>
      </c>
      <c r="F319" s="135">
        <f t="shared" si="173"/>
        <v>1692</v>
      </c>
      <c r="G319" s="125">
        <f t="shared" si="175"/>
        <v>-0.14621412000269629</v>
      </c>
      <c r="I319" s="135">
        <f t="shared" si="176"/>
        <v>-0.14621412000269629</v>
      </c>
      <c r="Q319" s="186">
        <f t="shared" si="163"/>
        <v>34586.913999999997</v>
      </c>
      <c r="R319" s="186"/>
      <c r="S319" s="124">
        <f t="shared" si="177"/>
        <v>0.1</v>
      </c>
      <c r="T319" s="186"/>
      <c r="Z319" s="135">
        <f t="shared" si="154"/>
        <v>1692</v>
      </c>
      <c r="AA319" s="135">
        <f t="shared" si="155"/>
        <v>-0.11253571272363955</v>
      </c>
      <c r="AB319" s="135">
        <f t="shared" si="165"/>
        <v>-0.37607697732768691</v>
      </c>
      <c r="AC319" s="135">
        <f t="shared" si="166"/>
        <v>-0.14621412000269629</v>
      </c>
      <c r="AD319" s="135">
        <f t="shared" si="167"/>
        <v>-3.3678407279056743E-2</v>
      </c>
      <c r="AE319" s="135">
        <f t="shared" si="168"/>
        <v>1.1342351168540223E-4</v>
      </c>
      <c r="AF319" s="135">
        <f t="shared" si="169"/>
        <v>-0.14621412000269629</v>
      </c>
      <c r="AG319" s="124"/>
      <c r="AH319" s="135">
        <f t="shared" si="156"/>
        <v>0.22986285732499062</v>
      </c>
      <c r="AI319" s="135">
        <f t="shared" si="157"/>
        <v>0.7061813311243601</v>
      </c>
      <c r="AJ319" s="135">
        <f t="shared" si="158"/>
        <v>0.9786712598441546</v>
      </c>
      <c r="AK319" s="135">
        <f t="shared" si="159"/>
        <v>1.5772643793640993E-2</v>
      </c>
      <c r="AL319" s="135">
        <f t="shared" si="160"/>
        <v>3.0879625719150678</v>
      </c>
      <c r="AM319" s="135">
        <f t="shared" si="161"/>
        <v>37.283564564940839</v>
      </c>
      <c r="AN319" s="135">
        <f t="shared" si="174"/>
        <v>9.352167130688894</v>
      </c>
      <c r="AO319" s="135">
        <f t="shared" si="174"/>
        <v>9.3521495046198577</v>
      </c>
      <c r="AP319" s="135">
        <f t="shared" si="174"/>
        <v>9.3522095661943219</v>
      </c>
      <c r="AQ319" s="135">
        <f t="shared" si="174"/>
        <v>9.3520049027663408</v>
      </c>
      <c r="AR319" s="135">
        <f t="shared" si="174"/>
        <v>9.3527022932350654</v>
      </c>
      <c r="AS319" s="135">
        <f t="shared" si="174"/>
        <v>9.3503257896617953</v>
      </c>
      <c r="AT319" s="135">
        <f t="shared" si="174"/>
        <v>9.3584225752348047</v>
      </c>
      <c r="AU319" s="135">
        <f t="shared" si="162"/>
        <v>9.3308155919771867</v>
      </c>
    </row>
    <row r="320" spans="1:47" s="135" customFormat="1" ht="12.95" customHeight="1" x14ac:dyDescent="0.2">
      <c r="A320" s="123" t="s">
        <v>153</v>
      </c>
      <c r="B320" s="130"/>
      <c r="C320" s="126">
        <v>49948.398999999998</v>
      </c>
      <c r="D320" s="126">
        <v>5.0000000000000001E-3</v>
      </c>
      <c r="E320" s="135">
        <f t="shared" si="153"/>
        <v>1766.9680148522903</v>
      </c>
      <c r="F320" s="135">
        <f t="shared" si="173"/>
        <v>1767</v>
      </c>
      <c r="G320" s="125">
        <f t="shared" si="175"/>
        <v>-0.14627237000240711</v>
      </c>
      <c r="I320" s="135">
        <f t="shared" si="176"/>
        <v>-0.14627237000240711</v>
      </c>
      <c r="Q320" s="186">
        <f t="shared" si="163"/>
        <v>34929.898999999998</v>
      </c>
      <c r="R320" s="186"/>
      <c r="S320" s="124">
        <f t="shared" si="177"/>
        <v>0.1</v>
      </c>
      <c r="T320" s="186"/>
      <c r="Z320" s="135">
        <f t="shared" si="154"/>
        <v>1767</v>
      </c>
      <c r="AA320" s="135">
        <f t="shared" si="155"/>
        <v>-0.12156836592863599</v>
      </c>
      <c r="AB320" s="135">
        <f t="shared" si="165"/>
        <v>-0.37815884147534196</v>
      </c>
      <c r="AC320" s="135">
        <f t="shared" si="166"/>
        <v>-0.14627237000240711</v>
      </c>
      <c r="AD320" s="135">
        <f t="shared" si="167"/>
        <v>-2.470400407377113E-2</v>
      </c>
      <c r="AE320" s="135">
        <f t="shared" si="168"/>
        <v>6.1028781727690066E-5</v>
      </c>
      <c r="AF320" s="135">
        <f t="shared" si="169"/>
        <v>-0.14627237000240711</v>
      </c>
      <c r="AG320" s="124"/>
      <c r="AH320" s="135">
        <f t="shared" si="156"/>
        <v>0.23188647147293481</v>
      </c>
      <c r="AI320" s="135">
        <f t="shared" si="157"/>
        <v>0.70582467304197505</v>
      </c>
      <c r="AJ320" s="135">
        <f t="shared" si="158"/>
        <v>0.98481024614957391</v>
      </c>
      <c r="AK320" s="135">
        <f t="shared" si="159"/>
        <v>6.2500784981524334E-3</v>
      </c>
      <c r="AL320" s="135">
        <f t="shared" si="160"/>
        <v>3.1203497492455416</v>
      </c>
      <c r="AM320" s="135">
        <f t="shared" si="161"/>
        <v>94.145544171380905</v>
      </c>
      <c r="AN320" s="135">
        <f t="shared" si="174"/>
        <v>9.3960119273657821</v>
      </c>
      <c r="AO320" s="135">
        <f t="shared" si="174"/>
        <v>9.3960048377332814</v>
      </c>
      <c r="AP320" s="135">
        <f t="shared" si="174"/>
        <v>9.3960289422889431</v>
      </c>
      <c r="AQ320" s="135">
        <f t="shared" si="174"/>
        <v>9.3959469873939021</v>
      </c>
      <c r="AR320" s="135">
        <f t="shared" si="174"/>
        <v>9.3962256312297594</v>
      </c>
      <c r="AS320" s="135">
        <f t="shared" si="174"/>
        <v>9.3952782425557171</v>
      </c>
      <c r="AT320" s="135">
        <f t="shared" si="174"/>
        <v>9.3984992598356456</v>
      </c>
      <c r="AU320" s="135">
        <f t="shared" si="162"/>
        <v>9.3875468424590558</v>
      </c>
    </row>
    <row r="321" spans="1:47" s="135" customFormat="1" ht="12.95" customHeight="1" x14ac:dyDescent="0.2">
      <c r="A321" s="123" t="s">
        <v>154</v>
      </c>
      <c r="B321" s="130"/>
      <c r="C321" s="126">
        <v>50012.432000000001</v>
      </c>
      <c r="D321" s="126"/>
      <c r="E321" s="135">
        <f t="shared" si="153"/>
        <v>1780.9700096461852</v>
      </c>
      <c r="F321" s="135">
        <f t="shared" si="173"/>
        <v>1781</v>
      </c>
      <c r="G321" s="125">
        <f t="shared" si="175"/>
        <v>-0.13714990999869769</v>
      </c>
      <c r="I321" s="135">
        <f t="shared" si="176"/>
        <v>-0.13714990999869769</v>
      </c>
      <c r="O321" s="135">
        <f t="shared" ref="O321:O361" ca="1" si="178">+C$11+C$12*F321</f>
        <v>-0.15522996858971932</v>
      </c>
      <c r="Q321" s="186">
        <f t="shared" si="163"/>
        <v>34993.932000000001</v>
      </c>
      <c r="R321" s="186"/>
      <c r="S321" s="124">
        <f t="shared" si="177"/>
        <v>0.1</v>
      </c>
      <c r="T321" s="186"/>
      <c r="Z321" s="135">
        <f t="shared" si="154"/>
        <v>1781</v>
      </c>
      <c r="AA321" s="135">
        <f t="shared" si="155"/>
        <v>-0.12329732515354691</v>
      </c>
      <c r="AB321" s="135">
        <f t="shared" si="165"/>
        <v>-0.36936478434871667</v>
      </c>
      <c r="AC321" s="135">
        <f t="shared" si="166"/>
        <v>-0.13714990999869769</v>
      </c>
      <c r="AD321" s="135">
        <f t="shared" si="167"/>
        <v>-1.3852584845150784E-2</v>
      </c>
      <c r="AE321" s="135">
        <f t="shared" si="168"/>
        <v>1.918941068921012E-5</v>
      </c>
      <c r="AF321" s="135">
        <f t="shared" si="169"/>
        <v>-0.13714990999869769</v>
      </c>
      <c r="AG321" s="124"/>
      <c r="AH321" s="135">
        <f t="shared" si="156"/>
        <v>0.23221487435001897</v>
      </c>
      <c r="AI321" s="135">
        <f t="shared" si="157"/>
        <v>0.70579227673312261</v>
      </c>
      <c r="AJ321" s="135">
        <f t="shared" si="158"/>
        <v>0.98584147710875225</v>
      </c>
      <c r="AK321" s="135">
        <f t="shared" si="159"/>
        <v>4.4723642756863196E-3</v>
      </c>
      <c r="AL321" s="135">
        <f t="shared" si="160"/>
        <v>3.1263924413743385</v>
      </c>
      <c r="AM321" s="135">
        <f t="shared" si="161"/>
        <v>131.57457697046871</v>
      </c>
      <c r="AN321" s="135">
        <f t="shared" ref="AN321:AT330" si="179">$AU321+$AB$7*SIN(AO321)</f>
        <v>9.4041943110305066</v>
      </c>
      <c r="AO321" s="135">
        <f t="shared" si="179"/>
        <v>9.4041892310235085</v>
      </c>
      <c r="AP321" s="135">
        <f t="shared" si="179"/>
        <v>9.4042064994213383</v>
      </c>
      <c r="AQ321" s="135">
        <f t="shared" si="179"/>
        <v>9.4041477991693565</v>
      </c>
      <c r="AR321" s="135">
        <f t="shared" si="179"/>
        <v>9.4043473379239746</v>
      </c>
      <c r="AS321" s="135">
        <f t="shared" si="179"/>
        <v>9.4036690459100285</v>
      </c>
      <c r="AT321" s="135">
        <f t="shared" si="179"/>
        <v>9.4059747259570532</v>
      </c>
      <c r="AU321" s="135">
        <f t="shared" si="162"/>
        <v>9.3981366758823377</v>
      </c>
    </row>
    <row r="322" spans="1:47" s="135" customFormat="1" ht="12.95" customHeight="1" x14ac:dyDescent="0.2">
      <c r="A322" s="123" t="s">
        <v>155</v>
      </c>
      <c r="B322" s="130"/>
      <c r="C322" s="126">
        <v>50355.400999999998</v>
      </c>
      <c r="D322" s="126">
        <v>8.9999999999999993E-3</v>
      </c>
      <c r="E322" s="135">
        <f t="shared" si="153"/>
        <v>1855.9664982140653</v>
      </c>
      <c r="F322" s="135">
        <f t="shared" si="173"/>
        <v>1856</v>
      </c>
      <c r="G322" s="125">
        <f t="shared" si="175"/>
        <v>-0.15320816000166815</v>
      </c>
      <c r="I322" s="135">
        <f t="shared" si="176"/>
        <v>-0.15320816000166815</v>
      </c>
      <c r="M322" s="135">
        <f>G322</f>
        <v>-0.15320816000166815</v>
      </c>
      <c r="O322" s="135">
        <f t="shared" ca="1" si="178"/>
        <v>-0.16415794632458905</v>
      </c>
      <c r="Q322" s="186">
        <f t="shared" si="163"/>
        <v>35336.900999999998</v>
      </c>
      <c r="R322" s="186"/>
      <c r="S322" s="124">
        <f t="shared" si="177"/>
        <v>0.1</v>
      </c>
      <c r="T322" s="186"/>
      <c r="Z322" s="135">
        <f t="shared" si="154"/>
        <v>1856</v>
      </c>
      <c r="AA322" s="135">
        <f t="shared" si="155"/>
        <v>-0.13279021981846961</v>
      </c>
      <c r="AB322" s="135">
        <f t="shared" si="165"/>
        <v>-0.38691703771234248</v>
      </c>
      <c r="AC322" s="135">
        <f t="shared" si="166"/>
        <v>-0.15320816000166815</v>
      </c>
      <c r="AD322" s="135">
        <f t="shared" si="167"/>
        <v>-2.0417940183198535E-2</v>
      </c>
      <c r="AE322" s="135">
        <f t="shared" si="168"/>
        <v>4.1689228132467344E-5</v>
      </c>
      <c r="AF322" s="135">
        <f t="shared" si="169"/>
        <v>-0.15320816000166815</v>
      </c>
      <c r="AG322" s="124"/>
      <c r="AH322" s="135">
        <f t="shared" si="156"/>
        <v>0.23370887771067433</v>
      </c>
      <c r="AI322" s="135">
        <f t="shared" si="157"/>
        <v>0.70580164707009041</v>
      </c>
      <c r="AJ322" s="135">
        <f t="shared" si="158"/>
        <v>0.99075164441806962</v>
      </c>
      <c r="AK322" s="135">
        <f t="shared" si="159"/>
        <v>-5.0512973999088193E-3</v>
      </c>
      <c r="AL322" s="135">
        <f t="shared" si="160"/>
        <v>-3.124424640697804</v>
      </c>
      <c r="AM322" s="135">
        <f t="shared" si="161"/>
        <v>-116.49285732115587</v>
      </c>
      <c r="AN322" s="135">
        <f t="shared" si="179"/>
        <v>9.448026241463193</v>
      </c>
      <c r="AO322" s="135">
        <f t="shared" si="179"/>
        <v>9.4480319768109364</v>
      </c>
      <c r="AP322" s="135">
        <f t="shared" si="179"/>
        <v>9.4480124795839782</v>
      </c>
      <c r="AQ322" s="135">
        <f t="shared" si="179"/>
        <v>9.4480787601449716</v>
      </c>
      <c r="AR322" s="135">
        <f t="shared" si="179"/>
        <v>9.447853440684538</v>
      </c>
      <c r="AS322" s="135">
        <f t="shared" si="179"/>
        <v>9.4486194145956848</v>
      </c>
      <c r="AT322" s="135">
        <f t="shared" si="179"/>
        <v>9.4460155392776439</v>
      </c>
      <c r="AU322" s="135">
        <f t="shared" si="162"/>
        <v>9.454867926364205</v>
      </c>
    </row>
    <row r="323" spans="1:47" s="135" customFormat="1" ht="12.95" customHeight="1" x14ac:dyDescent="0.2">
      <c r="A323" s="182" t="s">
        <v>1148</v>
      </c>
      <c r="B323" s="183" t="s">
        <v>159</v>
      </c>
      <c r="C323" s="182">
        <v>51027.652999999998</v>
      </c>
      <c r="D323" s="182" t="s">
        <v>264</v>
      </c>
      <c r="E323" s="135">
        <f t="shared" si="153"/>
        <v>2002.9667793844769</v>
      </c>
      <c r="F323" s="135">
        <f t="shared" si="173"/>
        <v>2003</v>
      </c>
      <c r="G323" s="125">
        <f t="shared" si="175"/>
        <v>-0.15192233000561828</v>
      </c>
      <c r="I323" s="135">
        <f t="shared" si="176"/>
        <v>-0.15192233000561828</v>
      </c>
      <c r="O323" s="135">
        <f t="shared" ca="1" si="178"/>
        <v>-0.18165678268493374</v>
      </c>
      <c r="Q323" s="186">
        <f t="shared" si="163"/>
        <v>36009.152999999998</v>
      </c>
      <c r="R323" s="186"/>
      <c r="S323" s="124">
        <f t="shared" si="177"/>
        <v>0.1</v>
      </c>
      <c r="T323" s="186"/>
      <c r="Z323" s="135">
        <f t="shared" si="154"/>
        <v>2003</v>
      </c>
      <c r="AA323" s="135">
        <f t="shared" si="155"/>
        <v>-0.1525304542133768</v>
      </c>
      <c r="AB323" s="135">
        <f t="shared" si="165"/>
        <v>-0.38725572052049617</v>
      </c>
      <c r="AC323" s="135">
        <f t="shared" si="166"/>
        <v>-0.15192233000561828</v>
      </c>
      <c r="AD323" s="135">
        <f t="shared" si="167"/>
        <v>6.0812420775852027E-4</v>
      </c>
      <c r="AE323" s="135">
        <f t="shared" si="168"/>
        <v>3.6981505206192791E-8</v>
      </c>
      <c r="AF323" s="135">
        <f t="shared" si="169"/>
        <v>-0.15192233000561828</v>
      </c>
      <c r="AG323" s="124"/>
      <c r="AH323" s="135">
        <f t="shared" si="156"/>
        <v>0.23533339051487789</v>
      </c>
      <c r="AI323" s="135">
        <f t="shared" si="157"/>
        <v>0.70671540891334894</v>
      </c>
      <c r="AJ323" s="135">
        <f t="shared" si="158"/>
        <v>0.99736607469357164</v>
      </c>
      <c r="AK323" s="135">
        <f t="shared" si="159"/>
        <v>-2.371360586730378E-2</v>
      </c>
      <c r="AL323" s="135">
        <f t="shared" si="160"/>
        <v>-3.0609128911557404</v>
      </c>
      <c r="AM323" s="135">
        <f t="shared" si="161"/>
        <v>-24.775915933608296</v>
      </c>
      <c r="AN323" s="135">
        <f t="shared" si="179"/>
        <v>9.5339843536998963</v>
      </c>
      <c r="AO323" s="135">
        <f t="shared" si="179"/>
        <v>9.5340102668479929</v>
      </c>
      <c r="AP323" s="135">
        <f t="shared" si="179"/>
        <v>9.5339216717017443</v>
      </c>
      <c r="AQ323" s="135">
        <f t="shared" si="179"/>
        <v>9.5342245755474835</v>
      </c>
      <c r="AR323" s="135">
        <f t="shared" si="179"/>
        <v>9.5331889989339142</v>
      </c>
      <c r="AS323" s="135">
        <f t="shared" si="179"/>
        <v>9.5367299484096524</v>
      </c>
      <c r="AT323" s="135">
        <f t="shared" si="179"/>
        <v>9.5246279243047045</v>
      </c>
      <c r="AU323" s="135">
        <f t="shared" si="162"/>
        <v>9.5660611773086686</v>
      </c>
    </row>
    <row r="324" spans="1:47" s="135" customFormat="1" ht="12.95" customHeight="1" x14ac:dyDescent="0.2">
      <c r="A324" s="182" t="s">
        <v>1148</v>
      </c>
      <c r="B324" s="183" t="s">
        <v>159</v>
      </c>
      <c r="C324" s="182">
        <v>51489.540999999997</v>
      </c>
      <c r="D324" s="182" t="s">
        <v>264</v>
      </c>
      <c r="E324" s="135">
        <f t="shared" si="153"/>
        <v>2103.967097522971</v>
      </c>
      <c r="F324" s="135">
        <f t="shared" si="173"/>
        <v>2104</v>
      </c>
      <c r="G324" s="125">
        <f t="shared" si="175"/>
        <v>-0.15046744000574108</v>
      </c>
      <c r="I324" s="135">
        <f t="shared" si="176"/>
        <v>-0.15046744000574108</v>
      </c>
      <c r="O324" s="135">
        <f t="shared" ca="1" si="178"/>
        <v>-0.19367979270122498</v>
      </c>
      <c r="Q324" s="186">
        <f t="shared" si="163"/>
        <v>36471.040999999997</v>
      </c>
      <c r="R324" s="186"/>
      <c r="S324" s="124">
        <f t="shared" si="177"/>
        <v>0.1</v>
      </c>
      <c r="T324" s="186"/>
      <c r="Z324" s="135">
        <f t="shared" si="154"/>
        <v>2104</v>
      </c>
      <c r="AA324" s="135">
        <f t="shared" si="155"/>
        <v>-0.16697077548698214</v>
      </c>
      <c r="AB324" s="135">
        <f t="shared" si="165"/>
        <v>-0.38590953477015555</v>
      </c>
      <c r="AC324" s="135">
        <f t="shared" si="166"/>
        <v>-0.15046744000574108</v>
      </c>
      <c r="AD324" s="135">
        <f t="shared" si="167"/>
        <v>1.6503335481241055E-2</v>
      </c>
      <c r="AE324" s="135">
        <f t="shared" si="168"/>
        <v>2.7236008200638995E-5</v>
      </c>
      <c r="AF324" s="135">
        <f t="shared" si="169"/>
        <v>-0.15046744000574108</v>
      </c>
      <c r="AG324" s="124"/>
      <c r="AH324" s="135">
        <f t="shared" si="156"/>
        <v>0.23544209476441447</v>
      </c>
      <c r="AI324" s="135">
        <f t="shared" si="157"/>
        <v>0.7080343624631763</v>
      </c>
      <c r="AJ324" s="135">
        <f t="shared" si="158"/>
        <v>0.99958491440178099</v>
      </c>
      <c r="AK324" s="135">
        <f t="shared" si="159"/>
        <v>-3.6527427637462737E-2</v>
      </c>
      <c r="AL324" s="135">
        <f t="shared" si="160"/>
        <v>-3.0171306790487344</v>
      </c>
      <c r="AM324" s="135">
        <f t="shared" si="161"/>
        <v>-16.04841593882167</v>
      </c>
      <c r="AN324" s="135">
        <f t="shared" si="179"/>
        <v>9.5931422313068495</v>
      </c>
      <c r="AO324" s="135">
        <f t="shared" si="179"/>
        <v>9.5931799923436589</v>
      </c>
      <c r="AP324" s="135">
        <f t="shared" si="179"/>
        <v>9.5930498189210169</v>
      </c>
      <c r="AQ324" s="135">
        <f t="shared" si="179"/>
        <v>9.5934985772304611</v>
      </c>
      <c r="AR324" s="135">
        <f t="shared" si="179"/>
        <v>9.5919516772793028</v>
      </c>
      <c r="AS324" s="135">
        <f t="shared" si="179"/>
        <v>9.5972856728024052</v>
      </c>
      <c r="AT324" s="135">
        <f t="shared" si="179"/>
        <v>9.5789129888371445</v>
      </c>
      <c r="AU324" s="135">
        <f t="shared" si="162"/>
        <v>9.6424592612909166</v>
      </c>
    </row>
    <row r="325" spans="1:47" s="135" customFormat="1" ht="12.95" customHeight="1" x14ac:dyDescent="0.2">
      <c r="A325" s="182" t="s">
        <v>1148</v>
      </c>
      <c r="B325" s="183" t="s">
        <v>159</v>
      </c>
      <c r="C325" s="182">
        <v>51823.328999999998</v>
      </c>
      <c r="D325" s="182" t="s">
        <v>264</v>
      </c>
      <c r="E325" s="135">
        <f t="shared" si="153"/>
        <v>2176.9559913474736</v>
      </c>
      <c r="F325" s="135">
        <f t="shared" si="173"/>
        <v>2177</v>
      </c>
      <c r="G325" s="125">
        <f t="shared" si="175"/>
        <v>-0.20125747000565752</v>
      </c>
      <c r="I325" s="135">
        <f t="shared" si="176"/>
        <v>-0.20125747000565752</v>
      </c>
      <c r="O325" s="135">
        <f t="shared" ca="1" si="178"/>
        <v>-0.20236969102983154</v>
      </c>
      <c r="Q325" s="186">
        <f t="shared" si="163"/>
        <v>36804.828999999998</v>
      </c>
      <c r="R325" s="186"/>
      <c r="S325" s="124">
        <f t="shared" si="177"/>
        <v>0.1</v>
      </c>
      <c r="T325" s="186"/>
      <c r="Z325" s="135">
        <f t="shared" si="154"/>
        <v>2177</v>
      </c>
      <c r="AA325" s="135">
        <f t="shared" si="155"/>
        <v>-0.17785600105671645</v>
      </c>
      <c r="AB325" s="135">
        <f t="shared" si="165"/>
        <v>-0.4362639693221651</v>
      </c>
      <c r="AC325" s="135">
        <f t="shared" si="166"/>
        <v>-0.20125747000565752</v>
      </c>
      <c r="AD325" s="135">
        <f t="shared" si="167"/>
        <v>-2.3401468948941073E-2</v>
      </c>
      <c r="AE325" s="135">
        <f t="shared" si="168"/>
        <v>5.4762874896825318E-5</v>
      </c>
      <c r="AF325" s="135">
        <f t="shared" si="169"/>
        <v>-0.20125747000565752</v>
      </c>
      <c r="AG325" s="124"/>
      <c r="AH325" s="135">
        <f t="shared" si="156"/>
        <v>0.23500649931650758</v>
      </c>
      <c r="AI325" s="135">
        <f t="shared" si="157"/>
        <v>0.70934172299484444</v>
      </c>
      <c r="AJ325" s="135">
        <f t="shared" si="158"/>
        <v>0.99999564646809425</v>
      </c>
      <c r="AK325" s="135">
        <f t="shared" si="159"/>
        <v>-4.5781573591218948E-2</v>
      </c>
      <c r="AL325" s="135">
        <f t="shared" si="160"/>
        <v>-2.9853662162285528</v>
      </c>
      <c r="AM325" s="135">
        <f t="shared" si="161"/>
        <v>-12.775882205187671</v>
      </c>
      <c r="AN325" s="135">
        <f t="shared" si="179"/>
        <v>9.6359810251795057</v>
      </c>
      <c r="AO325" s="135">
        <f t="shared" si="179"/>
        <v>9.6360258095317519</v>
      </c>
      <c r="AP325" s="135">
        <f t="shared" si="179"/>
        <v>9.6358701491511631</v>
      </c>
      <c r="AQ325" s="135">
        <f t="shared" si="179"/>
        <v>9.6364112121462906</v>
      </c>
      <c r="AR325" s="135">
        <f t="shared" si="179"/>
        <v>9.6345307901065755</v>
      </c>
      <c r="AS325" s="135">
        <f t="shared" si="179"/>
        <v>9.6410693348698953</v>
      </c>
      <c r="AT325" s="135">
        <f t="shared" si="179"/>
        <v>9.6183721877563642</v>
      </c>
      <c r="AU325" s="135">
        <f t="shared" si="162"/>
        <v>9.6976776784266026</v>
      </c>
    </row>
    <row r="326" spans="1:47" s="135" customFormat="1" ht="12.95" customHeight="1" x14ac:dyDescent="0.2">
      <c r="A326" s="123" t="s">
        <v>158</v>
      </c>
      <c r="B326" s="130" t="s">
        <v>159</v>
      </c>
      <c r="C326" s="126">
        <v>52509.2909</v>
      </c>
      <c r="D326" s="126">
        <v>2.0000000000000001E-4</v>
      </c>
      <c r="E326" s="135">
        <f t="shared" si="153"/>
        <v>2326.9541946584195</v>
      </c>
      <c r="F326" s="135">
        <f t="shared" si="173"/>
        <v>2327</v>
      </c>
      <c r="G326" s="125">
        <f t="shared" si="175"/>
        <v>-0.20947397000418277</v>
      </c>
      <c r="K326" s="135">
        <f>G326</f>
        <v>-0.20947397000418277</v>
      </c>
      <c r="O326" s="135">
        <f t="shared" ca="1" si="178"/>
        <v>-0.22022564649957099</v>
      </c>
      <c r="Q326" s="186">
        <f t="shared" si="163"/>
        <v>37490.7909</v>
      </c>
      <c r="R326" s="186" t="s">
        <v>260</v>
      </c>
      <c r="S326" s="124">
        <f>S$18</f>
        <v>1</v>
      </c>
      <c r="T326" s="186"/>
      <c r="Z326" s="135">
        <f t="shared" si="154"/>
        <v>2327</v>
      </c>
      <c r="AA326" s="135">
        <f t="shared" si="155"/>
        <v>-0.20141134410807249</v>
      </c>
      <c r="AB326" s="135">
        <f t="shared" si="165"/>
        <v>-0.44222315595168948</v>
      </c>
      <c r="AC326" s="135">
        <f t="shared" si="166"/>
        <v>-0.20947397000418277</v>
      </c>
      <c r="AD326" s="135">
        <f t="shared" si="167"/>
        <v>-8.062625896110287E-3</v>
      </c>
      <c r="AE326" s="135">
        <f t="shared" si="168"/>
        <v>6.5005936340628207E-5</v>
      </c>
      <c r="AF326" s="135">
        <f t="shared" si="169"/>
        <v>-0.20947397000418277</v>
      </c>
      <c r="AG326" s="124"/>
      <c r="AH326" s="135">
        <f t="shared" si="156"/>
        <v>0.23274918594750671</v>
      </c>
      <c r="AI326" s="135">
        <f t="shared" si="157"/>
        <v>0.71297521784870699</v>
      </c>
      <c r="AJ326" s="135">
        <f t="shared" si="158"/>
        <v>0.99764369538474751</v>
      </c>
      <c r="AK326" s="135">
        <f t="shared" si="159"/>
        <v>-6.4768517839276812E-2</v>
      </c>
      <c r="AL326" s="135">
        <f t="shared" si="160"/>
        <v>-2.9196550571803481</v>
      </c>
      <c r="AM326" s="135">
        <f t="shared" si="161"/>
        <v>-8.9745221275264466</v>
      </c>
      <c r="AN326" s="135">
        <f t="shared" si="179"/>
        <v>9.7243038355647045</v>
      </c>
      <c r="AO326" s="135">
        <f t="shared" si="179"/>
        <v>9.7243581072807075</v>
      </c>
      <c r="AP326" s="135">
        <f t="shared" si="179"/>
        <v>9.7241650689121801</v>
      </c>
      <c r="AQ326" s="135">
        <f t="shared" si="179"/>
        <v>9.7248517369657677</v>
      </c>
      <c r="AR326" s="135">
        <f t="shared" si="179"/>
        <v>9.7224098107407499</v>
      </c>
      <c r="AS326" s="135">
        <f t="shared" si="179"/>
        <v>9.7311022160203855</v>
      </c>
      <c r="AT326" s="135">
        <f t="shared" si="179"/>
        <v>9.7002636370150448</v>
      </c>
      <c r="AU326" s="135">
        <f t="shared" si="162"/>
        <v>9.811140179390339</v>
      </c>
    </row>
    <row r="327" spans="1:47" s="135" customFormat="1" ht="12.95" customHeight="1" x14ac:dyDescent="0.2">
      <c r="A327" s="123" t="s">
        <v>167</v>
      </c>
      <c r="B327" s="200"/>
      <c r="C327" s="126">
        <v>52829.405100000004</v>
      </c>
      <c r="D327" s="126">
        <v>1.1599999999999999E-2</v>
      </c>
      <c r="E327" s="135">
        <f t="shared" si="153"/>
        <v>2396.9530602722693</v>
      </c>
      <c r="F327" s="135">
        <f t="shared" si="173"/>
        <v>2397</v>
      </c>
      <c r="G327" s="125">
        <f t="shared" si="175"/>
        <v>-0.21466166999744019</v>
      </c>
      <c r="J327" s="135">
        <f>G327</f>
        <v>-0.21466166999744019</v>
      </c>
      <c r="O327" s="135">
        <f t="shared" ca="1" si="178"/>
        <v>-0.22855842571878277</v>
      </c>
      <c r="Q327" s="186">
        <f t="shared" si="163"/>
        <v>37810.905100000004</v>
      </c>
      <c r="R327" s="186" t="s">
        <v>261</v>
      </c>
      <c r="S327" s="124">
        <f>S$17</f>
        <v>1</v>
      </c>
      <c r="T327" s="186"/>
      <c r="Z327" s="135">
        <f t="shared" si="154"/>
        <v>2397</v>
      </c>
      <c r="AA327" s="135">
        <f t="shared" si="155"/>
        <v>-0.21295422662300251</v>
      </c>
      <c r="AB327" s="135">
        <f t="shared" si="165"/>
        <v>-0.44572703240227823</v>
      </c>
      <c r="AC327" s="135">
        <f t="shared" si="166"/>
        <v>-0.21466166999744019</v>
      </c>
      <c r="AD327" s="135">
        <f t="shared" si="167"/>
        <v>-1.7074433744376782E-3</v>
      </c>
      <c r="AE327" s="135">
        <f t="shared" si="168"/>
        <v>2.9153628769111255E-6</v>
      </c>
      <c r="AF327" s="135">
        <f t="shared" si="169"/>
        <v>-0.21466166999744019</v>
      </c>
      <c r="AG327" s="124"/>
      <c r="AH327" s="135">
        <f t="shared" si="156"/>
        <v>0.23106536240483805</v>
      </c>
      <c r="AI327" s="135">
        <f t="shared" si="157"/>
        <v>0.71511490426672719</v>
      </c>
      <c r="AJ327" s="135">
        <f t="shared" si="158"/>
        <v>0.9950455865900365</v>
      </c>
      <c r="AK327" s="135">
        <f t="shared" si="159"/>
        <v>-7.361160710878388E-2</v>
      </c>
      <c r="AL327" s="135">
        <f t="shared" si="160"/>
        <v>-2.8887327564413079</v>
      </c>
      <c r="AM327" s="135">
        <f t="shared" si="161"/>
        <v>-7.8673300698600723</v>
      </c>
      <c r="AN327" s="135">
        <f t="shared" si="179"/>
        <v>9.7656938954454109</v>
      </c>
      <c r="AO327" s="135">
        <f t="shared" si="179"/>
        <v>9.7657501523859285</v>
      </c>
      <c r="AP327" s="135">
        <f t="shared" si="179"/>
        <v>9.7655472873816791</v>
      </c>
      <c r="AQ327" s="135">
        <f t="shared" si="179"/>
        <v>9.7662788961670888</v>
      </c>
      <c r="AR327" s="135">
        <f t="shared" si="179"/>
        <v>9.7636413255480932</v>
      </c>
      <c r="AS327" s="135">
        <f t="shared" si="179"/>
        <v>9.7731618900811341</v>
      </c>
      <c r="AT327" s="135">
        <f t="shared" si="179"/>
        <v>9.7389435377051825</v>
      </c>
      <c r="AU327" s="135">
        <f t="shared" si="162"/>
        <v>9.8640893465067503</v>
      </c>
    </row>
    <row r="328" spans="1:47" s="135" customFormat="1" ht="12.95" customHeight="1" x14ac:dyDescent="0.2">
      <c r="A328" s="182" t="s">
        <v>1173</v>
      </c>
      <c r="B328" s="183" t="s">
        <v>159</v>
      </c>
      <c r="C328" s="182">
        <v>53236.381699999998</v>
      </c>
      <c r="D328" s="182" t="s">
        <v>264</v>
      </c>
      <c r="E328" s="135">
        <f t="shared" si="153"/>
        <v>2485.9459894562324</v>
      </c>
      <c r="F328" s="135">
        <f t="shared" si="173"/>
        <v>2486</v>
      </c>
      <c r="G328" s="125">
        <f t="shared" si="175"/>
        <v>-0.24699746000260348</v>
      </c>
      <c r="I328" s="135">
        <f>G328</f>
        <v>-0.24699746000260348</v>
      </c>
      <c r="O328" s="135">
        <f t="shared" ca="1" si="178"/>
        <v>-0.23915295929749486</v>
      </c>
      <c r="Q328" s="186">
        <f t="shared" si="163"/>
        <v>38217.881699999998</v>
      </c>
      <c r="R328" s="186"/>
      <c r="S328" s="124">
        <f>S$16</f>
        <v>0.1</v>
      </c>
      <c r="T328" s="186"/>
      <c r="Z328" s="135">
        <f t="shared" si="154"/>
        <v>2486</v>
      </c>
      <c r="AA328" s="135">
        <f t="shared" si="155"/>
        <v>-0.22813887405994643</v>
      </c>
      <c r="AB328" s="135">
        <f t="shared" si="165"/>
        <v>-0.47533973274822572</v>
      </c>
      <c r="AC328" s="135">
        <f t="shared" si="166"/>
        <v>-0.24699746000260348</v>
      </c>
      <c r="AD328" s="135">
        <f t="shared" si="167"/>
        <v>-1.8858585942657047E-2</v>
      </c>
      <c r="AE328" s="135">
        <f t="shared" si="168"/>
        <v>3.5564626375658203E-5</v>
      </c>
      <c r="AF328" s="135">
        <f t="shared" si="169"/>
        <v>-0.24699746000260348</v>
      </c>
      <c r="AG328" s="124"/>
      <c r="AH328" s="135">
        <f t="shared" si="156"/>
        <v>0.22834227274562224</v>
      </c>
      <c r="AI328" s="135">
        <f t="shared" si="157"/>
        <v>0.7182529595206224</v>
      </c>
      <c r="AJ328" s="135">
        <f t="shared" si="158"/>
        <v>0.99032875888146199</v>
      </c>
      <c r="AK328" s="135">
        <f t="shared" si="159"/>
        <v>-8.4833906271053749E-2</v>
      </c>
      <c r="AL328" s="135">
        <f t="shared" si="160"/>
        <v>-2.8491274058781162</v>
      </c>
      <c r="AM328" s="135">
        <f t="shared" si="161"/>
        <v>-6.7896054792457265</v>
      </c>
      <c r="AN328" s="135">
        <f t="shared" si="179"/>
        <v>9.8185122689539703</v>
      </c>
      <c r="AO328" s="135">
        <f t="shared" si="179"/>
        <v>9.8185688434382872</v>
      </c>
      <c r="AP328" s="135">
        <f t="shared" si="179"/>
        <v>9.818360644292607</v>
      </c>
      <c r="AQ328" s="135">
        <f t="shared" si="179"/>
        <v>9.8191269245720871</v>
      </c>
      <c r="AR328" s="135">
        <f t="shared" si="179"/>
        <v>9.8163078182714205</v>
      </c>
      <c r="AS328" s="135">
        <f t="shared" si="179"/>
        <v>9.8266955790616262</v>
      </c>
      <c r="AT328" s="135">
        <f t="shared" si="179"/>
        <v>9.7886339077320237</v>
      </c>
      <c r="AU328" s="135">
        <f t="shared" si="162"/>
        <v>9.9314104304119013</v>
      </c>
    </row>
    <row r="329" spans="1:47" s="135" customFormat="1" ht="12.95" customHeight="1" x14ac:dyDescent="0.2">
      <c r="A329" s="182" t="s">
        <v>1148</v>
      </c>
      <c r="B329" s="183" t="s">
        <v>159</v>
      </c>
      <c r="C329" s="182">
        <v>53346.131000000001</v>
      </c>
      <c r="D329" s="182" t="s">
        <v>264</v>
      </c>
      <c r="E329" s="135">
        <f t="shared" si="153"/>
        <v>2509.9446952365888</v>
      </c>
      <c r="F329" s="135">
        <f t="shared" si="173"/>
        <v>2510</v>
      </c>
      <c r="G329" s="125">
        <f t="shared" si="175"/>
        <v>-0.25291609999840148</v>
      </c>
      <c r="I329" s="135">
        <f>G329</f>
        <v>-0.25291609999840148</v>
      </c>
      <c r="O329" s="135">
        <f t="shared" ca="1" si="178"/>
        <v>-0.24200991217265316</v>
      </c>
      <c r="Q329" s="186">
        <f t="shared" si="163"/>
        <v>38327.631000000001</v>
      </c>
      <c r="R329" s="186"/>
      <c r="S329" s="124">
        <f>S$16</f>
        <v>0.1</v>
      </c>
      <c r="T329" s="186"/>
      <c r="Z329" s="135">
        <f t="shared" si="154"/>
        <v>2510</v>
      </c>
      <c r="AA329" s="135">
        <f t="shared" si="155"/>
        <v>-0.23233141287187764</v>
      </c>
      <c r="AB329" s="135">
        <f t="shared" si="165"/>
        <v>-0.4804121619009325</v>
      </c>
      <c r="AC329" s="135">
        <f t="shared" si="166"/>
        <v>-0.25291609999840148</v>
      </c>
      <c r="AD329" s="135">
        <f t="shared" si="167"/>
        <v>-2.0584687126523837E-2</v>
      </c>
      <c r="AE329" s="135">
        <f t="shared" si="168"/>
        <v>4.2372934409687619E-5</v>
      </c>
      <c r="AF329" s="135">
        <f t="shared" si="169"/>
        <v>-0.25291609999840148</v>
      </c>
      <c r="AG329" s="124"/>
      <c r="AH329" s="135">
        <f t="shared" si="156"/>
        <v>0.22749606190253102</v>
      </c>
      <c r="AI329" s="135">
        <f t="shared" si="157"/>
        <v>0.71918047533979002</v>
      </c>
      <c r="AJ329" s="135">
        <f t="shared" si="158"/>
        <v>0.98878131270782144</v>
      </c>
      <c r="AK329" s="135">
        <f t="shared" si="159"/>
        <v>-8.7855455389563991E-2</v>
      </c>
      <c r="AL329" s="135">
        <f t="shared" si="160"/>
        <v>-2.8383854946046303</v>
      </c>
      <c r="AM329" s="135">
        <f t="shared" si="161"/>
        <v>-6.5455381965148565</v>
      </c>
      <c r="AN329" s="135">
        <f t="shared" si="179"/>
        <v>9.8327966424823661</v>
      </c>
      <c r="AO329" s="135">
        <f t="shared" si="179"/>
        <v>9.8328529026864224</v>
      </c>
      <c r="AP329" s="135">
        <f t="shared" si="179"/>
        <v>9.8326446030361154</v>
      </c>
      <c r="AQ329" s="135">
        <f t="shared" si="179"/>
        <v>9.8334159124832148</v>
      </c>
      <c r="AR329" s="135">
        <f t="shared" si="179"/>
        <v>9.8305611269983029</v>
      </c>
      <c r="AS329" s="135">
        <f t="shared" si="179"/>
        <v>9.8411450811790022</v>
      </c>
      <c r="AT329" s="135">
        <f t="shared" si="179"/>
        <v>9.8021410280354804</v>
      </c>
      <c r="AU329" s="135">
        <f t="shared" si="162"/>
        <v>9.9495644305660988</v>
      </c>
    </row>
    <row r="330" spans="1:47" s="135" customFormat="1" ht="12.95" customHeight="1" x14ac:dyDescent="0.2">
      <c r="A330" s="182" t="s">
        <v>1148</v>
      </c>
      <c r="B330" s="183" t="s">
        <v>159</v>
      </c>
      <c r="C330" s="182">
        <v>53583.927799999998</v>
      </c>
      <c r="D330" s="182" t="s">
        <v>264</v>
      </c>
      <c r="E330" s="135">
        <f t="shared" si="153"/>
        <v>2561.943345239004</v>
      </c>
      <c r="F330" s="135">
        <f t="shared" si="173"/>
        <v>2562</v>
      </c>
      <c r="G330" s="125">
        <f t="shared" si="175"/>
        <v>-0.25908982000692049</v>
      </c>
      <c r="K330" s="135">
        <f>G330</f>
        <v>-0.25908982000692049</v>
      </c>
      <c r="O330" s="135">
        <f t="shared" ca="1" si="178"/>
        <v>-0.24819997673549615</v>
      </c>
      <c r="Q330" s="186">
        <f t="shared" si="163"/>
        <v>38565.427799999998</v>
      </c>
      <c r="R330" s="186"/>
      <c r="S330" s="124">
        <f>S$18</f>
        <v>1</v>
      </c>
      <c r="T330" s="186"/>
      <c r="Z330" s="135">
        <f t="shared" si="154"/>
        <v>2562</v>
      </c>
      <c r="AA330" s="135">
        <f t="shared" si="155"/>
        <v>-0.24155815363585662</v>
      </c>
      <c r="AB330" s="135">
        <f t="shared" si="165"/>
        <v>-0.48458898301191156</v>
      </c>
      <c r="AC330" s="135">
        <f t="shared" si="166"/>
        <v>-0.25908982000692049</v>
      </c>
      <c r="AD330" s="135">
        <f t="shared" si="167"/>
        <v>-1.7531666371063875E-2</v>
      </c>
      <c r="AE330" s="135">
        <f t="shared" si="168"/>
        <v>3.0735932574629197E-4</v>
      </c>
      <c r="AF330" s="135">
        <f t="shared" si="169"/>
        <v>-0.25908982000692049</v>
      </c>
      <c r="AG330" s="124"/>
      <c r="AH330" s="135">
        <f t="shared" si="156"/>
        <v>0.22549916300499104</v>
      </c>
      <c r="AI330" s="135">
        <f t="shared" si="157"/>
        <v>0.72131040311042227</v>
      </c>
      <c r="AJ330" s="135">
        <f t="shared" si="158"/>
        <v>0.9850203842666736</v>
      </c>
      <c r="AK330" s="135">
        <f t="shared" si="159"/>
        <v>-9.4394359246825071E-2</v>
      </c>
      <c r="AL330" s="135">
        <f t="shared" si="160"/>
        <v>-2.8150128419363303</v>
      </c>
      <c r="AM330" s="135">
        <f t="shared" si="161"/>
        <v>-6.0695502975537794</v>
      </c>
      <c r="AN330" s="135">
        <f t="shared" si="179"/>
        <v>9.8638115988103703</v>
      </c>
      <c r="AO330" s="135">
        <f t="shared" si="179"/>
        <v>9.8638666408577826</v>
      </c>
      <c r="AP330" s="135">
        <f t="shared" si="179"/>
        <v>9.8636599821217086</v>
      </c>
      <c r="AQ330" s="135">
        <f t="shared" si="179"/>
        <v>9.8644359987742636</v>
      </c>
      <c r="AR330" s="135">
        <f t="shared" si="179"/>
        <v>9.8615234664214793</v>
      </c>
      <c r="AS330" s="135">
        <f t="shared" si="179"/>
        <v>9.8724755011745859</v>
      </c>
      <c r="AT330" s="135">
        <f t="shared" si="179"/>
        <v>9.8315751485368903</v>
      </c>
      <c r="AU330" s="135">
        <f t="shared" si="162"/>
        <v>9.9888980975668602</v>
      </c>
    </row>
    <row r="331" spans="1:47" s="135" customFormat="1" ht="12.95" customHeight="1" x14ac:dyDescent="0.2">
      <c r="A331" s="182" t="s">
        <v>1173</v>
      </c>
      <c r="B331" s="183" t="s">
        <v>159</v>
      </c>
      <c r="C331" s="182">
        <v>53611.364099999999</v>
      </c>
      <c r="D331" s="182" t="s">
        <v>264</v>
      </c>
      <c r="E331" s="135">
        <f t="shared" si="153"/>
        <v>2567.9427975489652</v>
      </c>
      <c r="F331" s="135">
        <f t="shared" si="173"/>
        <v>2568</v>
      </c>
      <c r="G331" s="125">
        <f t="shared" si="175"/>
        <v>-0.26159448000544216</v>
      </c>
      <c r="I331" s="135">
        <f>G331</f>
        <v>-0.26159448000544216</v>
      </c>
      <c r="O331" s="135">
        <f t="shared" ca="1" si="178"/>
        <v>-0.24891421495428573</v>
      </c>
      <c r="Q331" s="186">
        <f t="shared" si="163"/>
        <v>38592.864099999999</v>
      </c>
      <c r="R331" s="186"/>
      <c r="S331" s="124">
        <f>S$16</f>
        <v>0.1</v>
      </c>
      <c r="T331" s="186"/>
      <c r="Z331" s="135">
        <f t="shared" si="154"/>
        <v>2568</v>
      </c>
      <c r="AA331" s="135">
        <f t="shared" si="155"/>
        <v>-0.24263537753734735</v>
      </c>
      <c r="AB331" s="135">
        <f t="shared" si="165"/>
        <v>-0.48684882335289781</v>
      </c>
      <c r="AC331" s="135">
        <f t="shared" si="166"/>
        <v>-0.26159448000544216</v>
      </c>
      <c r="AD331" s="135">
        <f t="shared" si="167"/>
        <v>-1.8959102468094818E-2</v>
      </c>
      <c r="AE331" s="135">
        <f t="shared" si="168"/>
        <v>3.5944756639571907E-5</v>
      </c>
      <c r="AF331" s="135">
        <f t="shared" si="169"/>
        <v>-0.26159448000544216</v>
      </c>
      <c r="AG331" s="124"/>
      <c r="AH331" s="135">
        <f t="shared" si="156"/>
        <v>0.22525434334745567</v>
      </c>
      <c r="AI331" s="135">
        <f t="shared" si="157"/>
        <v>0.72156684427755324</v>
      </c>
      <c r="AJ331" s="135">
        <f t="shared" si="158"/>
        <v>0.98455017980600823</v>
      </c>
      <c r="AK331" s="135">
        <f t="shared" si="159"/>
        <v>-9.514811751439789E-2</v>
      </c>
      <c r="AL331" s="135">
        <f t="shared" si="160"/>
        <v>-2.8123069470356858</v>
      </c>
      <c r="AM331" s="135">
        <f t="shared" si="161"/>
        <v>-6.0187724680961452</v>
      </c>
      <c r="AN331" s="135">
        <f t="shared" ref="AN331:AT340" si="180">$AU331+$AB$7*SIN(AO331)</f>
        <v>9.8673962535388053</v>
      </c>
      <c r="AO331" s="135">
        <f t="shared" si="180"/>
        <v>9.8674511101502755</v>
      </c>
      <c r="AP331" s="135">
        <f t="shared" si="180"/>
        <v>9.8672447990697947</v>
      </c>
      <c r="AQ331" s="135">
        <f t="shared" si="180"/>
        <v>9.868020822423496</v>
      </c>
      <c r="AR331" s="135">
        <f t="shared" si="180"/>
        <v>9.8651033488215933</v>
      </c>
      <c r="AS331" s="135">
        <f t="shared" si="180"/>
        <v>9.876092760717075</v>
      </c>
      <c r="AT331" s="135">
        <f t="shared" si="180"/>
        <v>9.8349867668890063</v>
      </c>
      <c r="AU331" s="135">
        <f t="shared" si="162"/>
        <v>9.9934365976054096</v>
      </c>
    </row>
    <row r="332" spans="1:47" s="135" customFormat="1" ht="12.95" customHeight="1" x14ac:dyDescent="0.2">
      <c r="A332" s="182" t="s">
        <v>1148</v>
      </c>
      <c r="B332" s="183" t="s">
        <v>159</v>
      </c>
      <c r="C332" s="182">
        <v>54260.730100000001</v>
      </c>
      <c r="D332" s="182" t="s">
        <v>264</v>
      </c>
      <c r="E332" s="135">
        <f t="shared" si="153"/>
        <v>2709.9386333107118</v>
      </c>
      <c r="F332" s="135">
        <f t="shared" si="173"/>
        <v>2710</v>
      </c>
      <c r="G332" s="125">
        <f t="shared" si="175"/>
        <v>-0.28063809999730438</v>
      </c>
      <c r="K332" s="135">
        <f>G332</f>
        <v>-0.28063809999730438</v>
      </c>
      <c r="O332" s="135">
        <f t="shared" ca="1" si="178"/>
        <v>-0.26581785279897246</v>
      </c>
      <c r="Q332" s="186">
        <f t="shared" si="163"/>
        <v>39242.230100000001</v>
      </c>
      <c r="R332" s="186"/>
      <c r="S332" s="124">
        <f>S$18</f>
        <v>1</v>
      </c>
      <c r="T332" s="186"/>
      <c r="Z332" s="135">
        <f t="shared" si="154"/>
        <v>2710</v>
      </c>
      <c r="AA332" s="135">
        <f t="shared" si="155"/>
        <v>-0.2688927874037178</v>
      </c>
      <c r="AB332" s="135">
        <f t="shared" si="165"/>
        <v>-0.49922606382249779</v>
      </c>
      <c r="AC332" s="135">
        <f t="shared" si="166"/>
        <v>-0.28063809999730438</v>
      </c>
      <c r="AD332" s="135">
        <f t="shared" si="167"/>
        <v>-1.1745312593586577E-2</v>
      </c>
      <c r="AE332" s="135">
        <f t="shared" si="168"/>
        <v>1.3795236792106343E-4</v>
      </c>
      <c r="AF332" s="135">
        <f t="shared" si="169"/>
        <v>-0.28063809999730438</v>
      </c>
      <c r="AG332" s="124"/>
      <c r="AH332" s="135">
        <f t="shared" si="156"/>
        <v>0.21858796382519344</v>
      </c>
      <c r="AI332" s="135">
        <f t="shared" si="157"/>
        <v>0.72829475272178956</v>
      </c>
      <c r="AJ332" s="135">
        <f t="shared" si="158"/>
        <v>0.97118256446579587</v>
      </c>
      <c r="AK332" s="135">
        <f t="shared" si="159"/>
        <v>-0.11293557930776486</v>
      </c>
      <c r="AL332" s="135">
        <f t="shared" si="160"/>
        <v>-2.7476640600026938</v>
      </c>
      <c r="AM332" s="135">
        <f t="shared" si="161"/>
        <v>-5.0112370708288099</v>
      </c>
      <c r="AN332" s="135">
        <f t="shared" si="180"/>
        <v>9.9526317340755721</v>
      </c>
      <c r="AO332" s="135">
        <f t="shared" si="180"/>
        <v>9.9526799151306005</v>
      </c>
      <c r="AP332" s="135">
        <f t="shared" si="180"/>
        <v>9.9524903747340527</v>
      </c>
      <c r="AQ332" s="135">
        <f t="shared" si="180"/>
        <v>9.9532361323693195</v>
      </c>
      <c r="AR332" s="135">
        <f t="shared" si="180"/>
        <v>9.9503037733374455</v>
      </c>
      <c r="AS332" s="135">
        <f t="shared" si="180"/>
        <v>9.9618631474353645</v>
      </c>
      <c r="AT332" s="135">
        <f t="shared" si="180"/>
        <v>9.9167312608927798</v>
      </c>
      <c r="AU332" s="135">
        <f t="shared" si="162"/>
        <v>10.100847765184415</v>
      </c>
    </row>
    <row r="333" spans="1:47" s="135" customFormat="1" ht="12.95" customHeight="1" x14ac:dyDescent="0.2">
      <c r="A333" s="182" t="s">
        <v>1148</v>
      </c>
      <c r="B333" s="183" t="s">
        <v>159</v>
      </c>
      <c r="C333" s="182">
        <v>54260.730199999998</v>
      </c>
      <c r="D333" s="182" t="s">
        <v>264</v>
      </c>
      <c r="E333" s="135">
        <f t="shared" si="153"/>
        <v>2709.9386551775533</v>
      </c>
      <c r="F333" s="135">
        <f t="shared" si="173"/>
        <v>2710</v>
      </c>
      <c r="G333" s="125">
        <f t="shared" si="175"/>
        <v>-0.28053809999983059</v>
      </c>
      <c r="K333" s="135">
        <f>G333</f>
        <v>-0.28053809999983059</v>
      </c>
      <c r="O333" s="135">
        <f t="shared" ca="1" si="178"/>
        <v>-0.26581785279897246</v>
      </c>
      <c r="Q333" s="186">
        <f t="shared" si="163"/>
        <v>39242.230199999998</v>
      </c>
      <c r="R333" s="186"/>
      <c r="S333" s="124">
        <f>S$18</f>
        <v>1</v>
      </c>
      <c r="T333" s="186"/>
      <c r="Z333" s="135">
        <f t="shared" si="154"/>
        <v>2710</v>
      </c>
      <c r="AA333" s="135">
        <f t="shared" si="155"/>
        <v>-0.2688927874037178</v>
      </c>
      <c r="AB333" s="135">
        <f t="shared" si="165"/>
        <v>-0.499126063825024</v>
      </c>
      <c r="AC333" s="135">
        <f t="shared" si="166"/>
        <v>-0.28053809999983059</v>
      </c>
      <c r="AD333" s="135">
        <f t="shared" si="167"/>
        <v>-1.1645312596112789E-2</v>
      </c>
      <c r="AE333" s="135">
        <f t="shared" si="168"/>
        <v>1.3561330546118318E-4</v>
      </c>
      <c r="AF333" s="135">
        <f t="shared" si="169"/>
        <v>-0.28053809999983059</v>
      </c>
      <c r="AG333" s="124"/>
      <c r="AH333" s="135">
        <f t="shared" si="156"/>
        <v>0.21858796382519344</v>
      </c>
      <c r="AI333" s="135">
        <f t="shared" si="157"/>
        <v>0.72829475272178956</v>
      </c>
      <c r="AJ333" s="135">
        <f t="shared" si="158"/>
        <v>0.97118256446579587</v>
      </c>
      <c r="AK333" s="135">
        <f t="shared" si="159"/>
        <v>-0.11293557930776486</v>
      </c>
      <c r="AL333" s="135">
        <f t="shared" si="160"/>
        <v>-2.7476640600026938</v>
      </c>
      <c r="AM333" s="135">
        <f t="shared" si="161"/>
        <v>-5.0112370708288099</v>
      </c>
      <c r="AN333" s="135">
        <f t="shared" si="180"/>
        <v>9.9526317340755721</v>
      </c>
      <c r="AO333" s="135">
        <f t="shared" si="180"/>
        <v>9.9526799151306005</v>
      </c>
      <c r="AP333" s="135">
        <f t="shared" si="180"/>
        <v>9.9524903747340527</v>
      </c>
      <c r="AQ333" s="135">
        <f t="shared" si="180"/>
        <v>9.9532361323693195</v>
      </c>
      <c r="AR333" s="135">
        <f t="shared" si="180"/>
        <v>9.9503037733374455</v>
      </c>
      <c r="AS333" s="135">
        <f t="shared" si="180"/>
        <v>9.9618631474353645</v>
      </c>
      <c r="AT333" s="135">
        <f t="shared" si="180"/>
        <v>9.9167312608927798</v>
      </c>
      <c r="AU333" s="135">
        <f t="shared" si="162"/>
        <v>10.100847765184415</v>
      </c>
    </row>
    <row r="334" spans="1:47" s="135" customFormat="1" ht="12.95" customHeight="1" x14ac:dyDescent="0.2">
      <c r="A334" s="182" t="s">
        <v>1201</v>
      </c>
      <c r="B334" s="183" t="s">
        <v>159</v>
      </c>
      <c r="C334" s="182">
        <v>54429.925999999999</v>
      </c>
      <c r="D334" s="182" t="s">
        <v>264</v>
      </c>
      <c r="E334" s="135">
        <f t="shared" si="153"/>
        <v>2746.9364330537855</v>
      </c>
      <c r="F334" s="135">
        <f t="shared" si="173"/>
        <v>2747</v>
      </c>
      <c r="G334" s="125">
        <f t="shared" si="175"/>
        <v>-0.2907001700004912</v>
      </c>
      <c r="J334" s="135">
        <f>G334</f>
        <v>-0.2907001700004912</v>
      </c>
      <c r="O334" s="135">
        <f t="shared" ca="1" si="178"/>
        <v>-0.27022232181484152</v>
      </c>
      <c r="Q334" s="186">
        <f t="shared" si="163"/>
        <v>39411.425999999999</v>
      </c>
      <c r="R334" s="186"/>
      <c r="S334" s="124">
        <f>S$17</f>
        <v>1</v>
      </c>
      <c r="T334" s="186"/>
      <c r="Z334" s="135">
        <f t="shared" si="154"/>
        <v>2747</v>
      </c>
      <c r="AA334" s="135">
        <f t="shared" si="155"/>
        <v>-0.27597557087462421</v>
      </c>
      <c r="AB334" s="135">
        <f t="shared" si="165"/>
        <v>-0.50727564098338251</v>
      </c>
      <c r="AC334" s="135">
        <f t="shared" si="166"/>
        <v>-0.2907001700004912</v>
      </c>
      <c r="AD334" s="135">
        <f t="shared" si="167"/>
        <v>-1.4724599125866988E-2</v>
      </c>
      <c r="AE334" s="135">
        <f t="shared" si="168"/>
        <v>2.1681381941748287E-4</v>
      </c>
      <c r="AF334" s="135">
        <f t="shared" si="169"/>
        <v>-0.2907001700004912</v>
      </c>
      <c r="AG334" s="124"/>
      <c r="AH334" s="135">
        <f t="shared" si="156"/>
        <v>0.21657547098289134</v>
      </c>
      <c r="AI334" s="135">
        <f t="shared" si="157"/>
        <v>0.73025979363256976</v>
      </c>
      <c r="AJ334" s="135">
        <f t="shared" si="158"/>
        <v>0.96697776292472459</v>
      </c>
      <c r="AK334" s="135">
        <f t="shared" si="159"/>
        <v>-0.11755172283276036</v>
      </c>
      <c r="AL334" s="135">
        <f t="shared" si="160"/>
        <v>-2.7306132872749962</v>
      </c>
      <c r="AM334" s="135">
        <f t="shared" si="161"/>
        <v>-4.7977341985382012</v>
      </c>
      <c r="AN334" s="135">
        <f t="shared" si="180"/>
        <v>9.9749772941429189</v>
      </c>
      <c r="AO334" s="135">
        <f t="shared" si="180"/>
        <v>9.9750231538136447</v>
      </c>
      <c r="AP334" s="135">
        <f t="shared" si="180"/>
        <v>9.9748403182128857</v>
      </c>
      <c r="AQ334" s="135">
        <f t="shared" si="180"/>
        <v>9.9755693783813069</v>
      </c>
      <c r="AR334" s="135">
        <f t="shared" si="180"/>
        <v>9.9726641754047112</v>
      </c>
      <c r="AS334" s="135">
        <f t="shared" si="180"/>
        <v>9.9842720965060252</v>
      </c>
      <c r="AT334" s="135">
        <f t="shared" si="180"/>
        <v>9.9383679565412031</v>
      </c>
      <c r="AU334" s="135">
        <f t="shared" si="162"/>
        <v>10.128835182088803</v>
      </c>
    </row>
    <row r="335" spans="1:47" s="135" customFormat="1" ht="12.95" customHeight="1" x14ac:dyDescent="0.2">
      <c r="A335" s="188" t="s">
        <v>1246</v>
      </c>
      <c r="B335" s="199" t="s">
        <v>63</v>
      </c>
      <c r="C335" s="189">
        <v>55074.72481</v>
      </c>
      <c r="D335" s="189">
        <v>2.1000000000000001E-4</v>
      </c>
      <c r="E335" s="135">
        <f t="shared" si="153"/>
        <v>2887.9335686046606</v>
      </c>
      <c r="F335" s="135">
        <f t="shared" si="173"/>
        <v>2888</v>
      </c>
      <c r="G335" s="125">
        <f t="shared" si="175"/>
        <v>-0.30379968000488589</v>
      </c>
      <c r="K335" s="135">
        <f>G335</f>
        <v>-0.30379968000488589</v>
      </c>
      <c r="O335" s="135">
        <f t="shared" ca="1" si="178"/>
        <v>-0.2870069199563966</v>
      </c>
      <c r="Q335" s="186">
        <f t="shared" si="163"/>
        <v>40056.22481</v>
      </c>
      <c r="R335" s="186"/>
      <c r="S335" s="124">
        <f>S$18</f>
        <v>1</v>
      </c>
      <c r="T335" s="186"/>
      <c r="Z335" s="135">
        <f t="shared" si="154"/>
        <v>2888</v>
      </c>
      <c r="AA335" s="135">
        <f t="shared" si="155"/>
        <v>-0.30388337153050177</v>
      </c>
      <c r="AB335" s="135">
        <f t="shared" si="165"/>
        <v>-0.51165885433789571</v>
      </c>
      <c r="AC335" s="135">
        <f t="shared" si="166"/>
        <v>-0.30379968000488589</v>
      </c>
      <c r="AD335" s="135">
        <f t="shared" si="167"/>
        <v>8.3691525615881002E-5</v>
      </c>
      <c r="AE335" s="135">
        <f t="shared" si="168"/>
        <v>7.0042714599136661E-9</v>
      </c>
      <c r="AF335" s="135">
        <f t="shared" si="169"/>
        <v>-0.30379968000488589</v>
      </c>
      <c r="AG335" s="124"/>
      <c r="AH335" s="135">
        <f t="shared" si="156"/>
        <v>0.20785917433300988</v>
      </c>
      <c r="AI335" s="135">
        <f t="shared" si="157"/>
        <v>0.73858355114744334</v>
      </c>
      <c r="AJ335" s="135">
        <f t="shared" si="158"/>
        <v>0.94810224093893014</v>
      </c>
      <c r="AK335" s="135">
        <f t="shared" si="159"/>
        <v>-0.13505416225134495</v>
      </c>
      <c r="AL335" s="135">
        <f t="shared" si="160"/>
        <v>-2.6647340080682702</v>
      </c>
      <c r="AM335" s="135">
        <f t="shared" si="161"/>
        <v>-4.1143357150505802</v>
      </c>
      <c r="AN335" s="135">
        <f t="shared" si="180"/>
        <v>10.060720659266691</v>
      </c>
      <c r="AO335" s="135">
        <f t="shared" si="180"/>
        <v>10.060756443622136</v>
      </c>
      <c r="AP335" s="135">
        <f t="shared" si="180"/>
        <v>10.060605281287771</v>
      </c>
      <c r="AQ335" s="135">
        <f t="shared" si="180"/>
        <v>10.061243944870384</v>
      </c>
      <c r="AR335" s="135">
        <f t="shared" si="180"/>
        <v>10.058547626374912</v>
      </c>
      <c r="AS335" s="135">
        <f t="shared" si="180"/>
        <v>10.069967859445565</v>
      </c>
      <c r="AT335" s="135">
        <f t="shared" si="180"/>
        <v>10.022230042786521</v>
      </c>
      <c r="AU335" s="135">
        <f t="shared" si="162"/>
        <v>10.235489932994716</v>
      </c>
    </row>
    <row r="336" spans="1:47" s="135" customFormat="1" ht="12.95" customHeight="1" x14ac:dyDescent="0.2">
      <c r="A336" s="123" t="s">
        <v>256</v>
      </c>
      <c r="B336" s="130" t="s">
        <v>159</v>
      </c>
      <c r="C336" s="126">
        <v>55074.725200000001</v>
      </c>
      <c r="D336" s="126">
        <v>1E-4</v>
      </c>
      <c r="E336" s="135">
        <f t="shared" si="153"/>
        <v>2887.9336538853436</v>
      </c>
      <c r="F336" s="135">
        <f t="shared" si="173"/>
        <v>2888</v>
      </c>
      <c r="G336" s="125">
        <f t="shared" si="175"/>
        <v>-0.30340968000382418</v>
      </c>
      <c r="K336" s="135">
        <f>G336</f>
        <v>-0.30340968000382418</v>
      </c>
      <c r="O336" s="135">
        <f t="shared" ca="1" si="178"/>
        <v>-0.2870069199563966</v>
      </c>
      <c r="Q336" s="186">
        <f t="shared" si="163"/>
        <v>40056.225200000001</v>
      </c>
      <c r="R336" s="186"/>
      <c r="S336" s="124">
        <f>S$18</f>
        <v>1</v>
      </c>
      <c r="T336" s="186"/>
      <c r="Z336" s="135">
        <f t="shared" si="154"/>
        <v>2888</v>
      </c>
      <c r="AA336" s="135">
        <f t="shared" si="155"/>
        <v>-0.30388337153050177</v>
      </c>
      <c r="AB336" s="135">
        <f t="shared" si="165"/>
        <v>-0.511268854336834</v>
      </c>
      <c r="AC336" s="135">
        <f t="shared" si="166"/>
        <v>-0.30340968000382418</v>
      </c>
      <c r="AD336" s="135">
        <f t="shared" si="167"/>
        <v>4.7369152667758874E-4</v>
      </c>
      <c r="AE336" s="135">
        <f t="shared" si="168"/>
        <v>2.2438366244614477E-7</v>
      </c>
      <c r="AF336" s="135">
        <f t="shared" si="169"/>
        <v>-0.30340968000382418</v>
      </c>
      <c r="AG336" s="124"/>
      <c r="AH336" s="135">
        <f t="shared" si="156"/>
        <v>0.20785917433300988</v>
      </c>
      <c r="AI336" s="135">
        <f t="shared" si="157"/>
        <v>0.73858355114744334</v>
      </c>
      <c r="AJ336" s="135">
        <f t="shared" si="158"/>
        <v>0.94810224093893014</v>
      </c>
      <c r="AK336" s="135">
        <f t="shared" si="159"/>
        <v>-0.13505416225134495</v>
      </c>
      <c r="AL336" s="135">
        <f t="shared" si="160"/>
        <v>-2.6647340080682702</v>
      </c>
      <c r="AM336" s="135">
        <f t="shared" si="161"/>
        <v>-4.1143357150505802</v>
      </c>
      <c r="AN336" s="135">
        <f t="shared" si="180"/>
        <v>10.060720659266691</v>
      </c>
      <c r="AO336" s="135">
        <f t="shared" si="180"/>
        <v>10.060756443622136</v>
      </c>
      <c r="AP336" s="135">
        <f t="shared" si="180"/>
        <v>10.060605281287771</v>
      </c>
      <c r="AQ336" s="135">
        <f t="shared" si="180"/>
        <v>10.061243944870384</v>
      </c>
      <c r="AR336" s="135">
        <f t="shared" si="180"/>
        <v>10.058547626374912</v>
      </c>
      <c r="AS336" s="135">
        <f t="shared" si="180"/>
        <v>10.069967859445565</v>
      </c>
      <c r="AT336" s="135">
        <f t="shared" si="180"/>
        <v>10.022230042786521</v>
      </c>
      <c r="AU336" s="135">
        <f t="shared" si="162"/>
        <v>10.235489932994716</v>
      </c>
    </row>
    <row r="337" spans="1:47" s="135" customFormat="1" ht="12.95" customHeight="1" x14ac:dyDescent="0.2">
      <c r="A337" s="126" t="s">
        <v>255</v>
      </c>
      <c r="B337" s="130" t="s">
        <v>159</v>
      </c>
      <c r="C337" s="126">
        <v>55687.509599999998</v>
      </c>
      <c r="D337" s="126">
        <v>3.3E-3</v>
      </c>
      <c r="E337" s="135">
        <f t="shared" si="153"/>
        <v>3021.9302490562641</v>
      </c>
      <c r="F337" s="135">
        <f t="shared" si="173"/>
        <v>3022</v>
      </c>
      <c r="G337" s="125">
        <f t="shared" si="175"/>
        <v>-0.31898042000102578</v>
      </c>
      <c r="J337" s="135">
        <f>G337</f>
        <v>-0.31898042000102578</v>
      </c>
      <c r="O337" s="135">
        <f t="shared" ca="1" si="178"/>
        <v>-0.30295824017603057</v>
      </c>
      <c r="Q337" s="186">
        <f t="shared" si="163"/>
        <v>40669.009599999998</v>
      </c>
      <c r="R337" s="186" t="s">
        <v>261</v>
      </c>
      <c r="S337" s="124">
        <f>S$17</f>
        <v>1</v>
      </c>
      <c r="T337" s="186"/>
      <c r="Z337" s="135">
        <f t="shared" si="154"/>
        <v>3022</v>
      </c>
      <c r="AA337" s="135">
        <f t="shared" si="155"/>
        <v>-0.33175449247847477</v>
      </c>
      <c r="AB337" s="135">
        <f t="shared" si="165"/>
        <v>-0.51701572756129566</v>
      </c>
      <c r="AC337" s="135">
        <f t="shared" si="166"/>
        <v>-0.31898042000102578</v>
      </c>
      <c r="AD337" s="135">
        <f t="shared" si="167"/>
        <v>1.2774072477448994E-2</v>
      </c>
      <c r="AE337" s="135">
        <f t="shared" si="168"/>
        <v>1.6317692765911989E-4</v>
      </c>
      <c r="AF337" s="135">
        <f t="shared" si="169"/>
        <v>-0.31898042000102578</v>
      </c>
      <c r="AG337" s="124"/>
      <c r="AH337" s="135">
        <f t="shared" si="156"/>
        <v>0.19803530756026988</v>
      </c>
      <c r="AI337" s="135">
        <f t="shared" si="157"/>
        <v>0.74777324125944489</v>
      </c>
      <c r="AJ337" s="135">
        <f t="shared" si="158"/>
        <v>0.92578305337625499</v>
      </c>
      <c r="AK337" s="135">
        <f t="shared" si="159"/>
        <v>-0.15152507596872478</v>
      </c>
      <c r="AL337" s="135">
        <f t="shared" si="160"/>
        <v>-2.6006223002815076</v>
      </c>
      <c r="AM337" s="135">
        <f t="shared" si="161"/>
        <v>-3.6064556946187292</v>
      </c>
      <c r="AN337" s="135">
        <f t="shared" si="180"/>
        <v>10.143179443135974</v>
      </c>
      <c r="AO337" s="135">
        <f t="shared" si="180"/>
        <v>10.143205209354486</v>
      </c>
      <c r="AP337" s="135">
        <f t="shared" si="180"/>
        <v>10.14308889840215</v>
      </c>
      <c r="AQ337" s="135">
        <f t="shared" si="180"/>
        <v>10.143614030015376</v>
      </c>
      <c r="AR337" s="135">
        <f t="shared" si="180"/>
        <v>10.141245025020384</v>
      </c>
      <c r="AS337" s="135">
        <f t="shared" si="180"/>
        <v>10.151971490620785</v>
      </c>
      <c r="AT337" s="135">
        <f t="shared" si="180"/>
        <v>10.104171185468015</v>
      </c>
      <c r="AU337" s="135">
        <f t="shared" si="162"/>
        <v>10.336849767188987</v>
      </c>
    </row>
    <row r="338" spans="1:47" s="135" customFormat="1" ht="12.95" customHeight="1" x14ac:dyDescent="0.2">
      <c r="A338" s="126" t="s">
        <v>254</v>
      </c>
      <c r="B338" s="130" t="s">
        <v>159</v>
      </c>
      <c r="C338" s="126">
        <v>55806.407720000003</v>
      </c>
      <c r="D338" s="126">
        <v>5.5999999999999995E-4</v>
      </c>
      <c r="E338" s="135">
        <f t="shared" si="153"/>
        <v>3047.9295128303161</v>
      </c>
      <c r="F338" s="135">
        <f t="shared" si="173"/>
        <v>3048</v>
      </c>
      <c r="G338" s="125">
        <f t="shared" si="175"/>
        <v>-0.32234728000184987</v>
      </c>
      <c r="K338" s="135">
        <f>G338</f>
        <v>-0.32234728000184987</v>
      </c>
      <c r="O338" s="135">
        <f t="shared" ca="1" si="178"/>
        <v>-0.30605327245745206</v>
      </c>
      <c r="Q338" s="186">
        <f t="shared" si="163"/>
        <v>40787.907720000003</v>
      </c>
      <c r="R338" s="186" t="s">
        <v>260</v>
      </c>
      <c r="S338" s="124">
        <f>S$18</f>
        <v>1</v>
      </c>
      <c r="T338" s="186"/>
      <c r="Z338" s="135">
        <f t="shared" si="154"/>
        <v>3048</v>
      </c>
      <c r="AA338" s="135">
        <f t="shared" si="155"/>
        <v>-0.33731475871246247</v>
      </c>
      <c r="AB338" s="135">
        <f t="shared" si="165"/>
        <v>-0.51830241115225761</v>
      </c>
      <c r="AC338" s="135">
        <f t="shared" si="166"/>
        <v>-0.32234728000184987</v>
      </c>
      <c r="AD338" s="135">
        <f t="shared" si="167"/>
        <v>1.4967478710612603E-2</v>
      </c>
      <c r="AE338" s="135">
        <f t="shared" si="168"/>
        <v>2.240254189526415E-4</v>
      </c>
      <c r="AF338" s="135">
        <f t="shared" si="169"/>
        <v>-0.32234728000184987</v>
      </c>
      <c r="AG338" s="124"/>
      <c r="AH338" s="135">
        <f t="shared" si="156"/>
        <v>0.1959551311504078</v>
      </c>
      <c r="AI338" s="135">
        <f t="shared" si="157"/>
        <v>0.74970703495241642</v>
      </c>
      <c r="AJ338" s="135">
        <f t="shared" si="158"/>
        <v>0.92093459090769636</v>
      </c>
      <c r="AK338" s="135">
        <f t="shared" si="159"/>
        <v>-0.15469847484633795</v>
      </c>
      <c r="AL338" s="135">
        <f t="shared" si="160"/>
        <v>-2.5879925206150625</v>
      </c>
      <c r="AM338" s="135">
        <f t="shared" si="161"/>
        <v>-3.519974453224946</v>
      </c>
      <c r="AN338" s="135">
        <f t="shared" si="180"/>
        <v>10.159300834721208</v>
      </c>
      <c r="AO338" s="135">
        <f t="shared" si="180"/>
        <v>10.159324739288365</v>
      </c>
      <c r="AP338" s="135">
        <f t="shared" si="180"/>
        <v>10.159215274990668</v>
      </c>
      <c r="AQ338" s="135">
        <f t="shared" si="180"/>
        <v>10.15971662493514</v>
      </c>
      <c r="AR338" s="135">
        <f t="shared" si="180"/>
        <v>10.1574222831018</v>
      </c>
      <c r="AS338" s="135">
        <f t="shared" si="180"/>
        <v>10.16796125713492</v>
      </c>
      <c r="AT338" s="135">
        <f t="shared" si="180"/>
        <v>10.120341091528864</v>
      </c>
      <c r="AU338" s="135">
        <f t="shared" si="162"/>
        <v>10.356516600689368</v>
      </c>
    </row>
    <row r="339" spans="1:47" s="135" customFormat="1" ht="12.95" customHeight="1" x14ac:dyDescent="0.2">
      <c r="A339" s="123" t="s">
        <v>257</v>
      </c>
      <c r="B339" s="130" t="s">
        <v>159</v>
      </c>
      <c r="C339" s="126">
        <v>55838.421589999998</v>
      </c>
      <c r="D339" s="126">
        <v>2.9999999999999997E-4</v>
      </c>
      <c r="E339" s="135">
        <f t="shared" si="153"/>
        <v>3054.9299351293234</v>
      </c>
      <c r="F339" s="135">
        <f t="shared" si="173"/>
        <v>3055</v>
      </c>
      <c r="G339" s="125">
        <f t="shared" si="175"/>
        <v>-0.32041605000267737</v>
      </c>
      <c r="K339" s="135">
        <f>G339</f>
        <v>-0.32041605000267737</v>
      </c>
      <c r="O339" s="135">
        <f t="shared" ca="1" si="178"/>
        <v>-0.30688655037937324</v>
      </c>
      <c r="Q339" s="186">
        <f t="shared" si="163"/>
        <v>40819.921589999998</v>
      </c>
      <c r="R339" s="186"/>
      <c r="S339" s="124">
        <f>S$18</f>
        <v>1</v>
      </c>
      <c r="T339" s="186"/>
      <c r="Z339" s="135">
        <f t="shared" si="154"/>
        <v>3055</v>
      </c>
      <c r="AA339" s="135">
        <f t="shared" si="155"/>
        <v>-0.33882021843879689</v>
      </c>
      <c r="AB339" s="135">
        <f t="shared" si="165"/>
        <v>-0.51580146836389984</v>
      </c>
      <c r="AC339" s="135">
        <f t="shared" si="166"/>
        <v>-0.32041605000267737</v>
      </c>
      <c r="AD339" s="135">
        <f t="shared" si="167"/>
        <v>1.8404168436119528E-2</v>
      </c>
      <c r="AE339" s="135">
        <f t="shared" si="168"/>
        <v>3.3871341582505829E-4</v>
      </c>
      <c r="AF339" s="135">
        <f t="shared" si="169"/>
        <v>-0.32041605000267737</v>
      </c>
      <c r="AG339" s="124"/>
      <c r="AH339" s="135">
        <f t="shared" si="156"/>
        <v>0.19538541836122242</v>
      </c>
      <c r="AI339" s="135">
        <f t="shared" si="157"/>
        <v>0.75023625224361368</v>
      </c>
      <c r="AJ339" s="135">
        <f t="shared" si="158"/>
        <v>0.91959969412927856</v>
      </c>
      <c r="AK339" s="135">
        <f t="shared" si="159"/>
        <v>-0.15555146022708435</v>
      </c>
      <c r="AL339" s="135">
        <f t="shared" si="160"/>
        <v>-2.5845809693585613</v>
      </c>
      <c r="AM339" s="135">
        <f t="shared" si="161"/>
        <v>-3.4972700437951469</v>
      </c>
      <c r="AN339" s="135">
        <f t="shared" si="180"/>
        <v>10.163648367904338</v>
      </c>
      <c r="AO339" s="135">
        <f t="shared" si="180"/>
        <v>10.163671779221556</v>
      </c>
      <c r="AP339" s="135">
        <f t="shared" si="180"/>
        <v>10.163564150015313</v>
      </c>
      <c r="AQ339" s="135">
        <f t="shared" si="180"/>
        <v>10.1640590427182</v>
      </c>
      <c r="AR339" s="135">
        <f t="shared" si="180"/>
        <v>10.161785305084035</v>
      </c>
      <c r="AS339" s="135">
        <f t="shared" si="180"/>
        <v>10.17227107769353</v>
      </c>
      <c r="AT339" s="135">
        <f t="shared" si="180"/>
        <v>10.12471007951671</v>
      </c>
      <c r="AU339" s="135">
        <f t="shared" si="162"/>
        <v>10.361811517401009</v>
      </c>
    </row>
    <row r="340" spans="1:47" s="135" customFormat="1" ht="12.95" customHeight="1" x14ac:dyDescent="0.2">
      <c r="A340" s="123" t="s">
        <v>257</v>
      </c>
      <c r="B340" s="130" t="s">
        <v>159</v>
      </c>
      <c r="C340" s="126">
        <v>55838.421690000003</v>
      </c>
      <c r="D340" s="126">
        <v>2.9999999999999997E-4</v>
      </c>
      <c r="E340" s="135">
        <f t="shared" si="153"/>
        <v>3054.9299569961663</v>
      </c>
      <c r="F340" s="135">
        <f t="shared" si="173"/>
        <v>3055</v>
      </c>
      <c r="G340" s="125">
        <f t="shared" si="175"/>
        <v>-0.32031604999792762</v>
      </c>
      <c r="K340" s="135">
        <f>G340</f>
        <v>-0.32031604999792762</v>
      </c>
      <c r="O340" s="135">
        <f t="shared" ca="1" si="178"/>
        <v>-0.30688655037937324</v>
      </c>
      <c r="Q340" s="186">
        <f t="shared" si="163"/>
        <v>40819.921690000003</v>
      </c>
      <c r="R340" s="186"/>
      <c r="S340" s="124">
        <f>S$18</f>
        <v>1</v>
      </c>
      <c r="T340" s="186"/>
      <c r="Z340" s="135">
        <f t="shared" si="154"/>
        <v>3055</v>
      </c>
      <c r="AA340" s="135">
        <f t="shared" si="155"/>
        <v>-0.33882021843879689</v>
      </c>
      <c r="AB340" s="135">
        <f t="shared" si="165"/>
        <v>-0.51570146835915009</v>
      </c>
      <c r="AC340" s="135">
        <f t="shared" si="166"/>
        <v>-0.32031604999792762</v>
      </c>
      <c r="AD340" s="135">
        <f t="shared" si="167"/>
        <v>1.8504168440869273E-2</v>
      </c>
      <c r="AE340" s="135">
        <f t="shared" si="168"/>
        <v>3.4240424968806236E-4</v>
      </c>
      <c r="AF340" s="135">
        <f t="shared" si="169"/>
        <v>-0.32031604999792762</v>
      </c>
      <c r="AG340" s="124"/>
      <c r="AH340" s="135">
        <f t="shared" si="156"/>
        <v>0.19538541836122242</v>
      </c>
      <c r="AI340" s="135">
        <f t="shared" si="157"/>
        <v>0.75023625224361368</v>
      </c>
      <c r="AJ340" s="135">
        <f t="shared" si="158"/>
        <v>0.91959969412927856</v>
      </c>
      <c r="AK340" s="135">
        <f t="shared" si="159"/>
        <v>-0.15555146022708435</v>
      </c>
      <c r="AL340" s="135">
        <f t="shared" si="160"/>
        <v>-2.5845809693585613</v>
      </c>
      <c r="AM340" s="135">
        <f t="shared" si="161"/>
        <v>-3.4972700437951469</v>
      </c>
      <c r="AN340" s="135">
        <f t="shared" si="180"/>
        <v>10.163648367904338</v>
      </c>
      <c r="AO340" s="135">
        <f t="shared" si="180"/>
        <v>10.163671779221556</v>
      </c>
      <c r="AP340" s="135">
        <f t="shared" si="180"/>
        <v>10.163564150015313</v>
      </c>
      <c r="AQ340" s="135">
        <f t="shared" si="180"/>
        <v>10.1640590427182</v>
      </c>
      <c r="AR340" s="135">
        <f t="shared" si="180"/>
        <v>10.161785305084035</v>
      </c>
      <c r="AS340" s="135">
        <f t="shared" si="180"/>
        <v>10.17227107769353</v>
      </c>
      <c r="AT340" s="135">
        <f t="shared" si="180"/>
        <v>10.12471007951671</v>
      </c>
      <c r="AU340" s="135">
        <f t="shared" si="162"/>
        <v>10.361811517401009</v>
      </c>
    </row>
    <row r="341" spans="1:47" s="135" customFormat="1" ht="12.95" customHeight="1" x14ac:dyDescent="0.2">
      <c r="A341" s="126" t="s">
        <v>1231</v>
      </c>
      <c r="B341" s="130" t="s">
        <v>159</v>
      </c>
      <c r="C341" s="126">
        <v>55842.9925</v>
      </c>
      <c r="D341" s="126" t="s">
        <v>264</v>
      </c>
      <c r="E341" s="135">
        <f t="shared" ref="E341:E361" si="181">+(C341-C$7)/C$8</f>
        <v>3055.9294487867091</v>
      </c>
      <c r="F341" s="135">
        <f t="shared" si="173"/>
        <v>3056</v>
      </c>
      <c r="G341" s="125">
        <f t="shared" si="175"/>
        <v>-0.32264016000408446</v>
      </c>
      <c r="K341" s="135">
        <f>G341</f>
        <v>-0.32264016000408446</v>
      </c>
      <c r="O341" s="135">
        <f t="shared" ca="1" si="178"/>
        <v>-0.30700559008250483</v>
      </c>
      <c r="Q341" s="186">
        <f t="shared" si="163"/>
        <v>40824.4925</v>
      </c>
      <c r="R341" s="186"/>
      <c r="S341" s="124">
        <f>S$18</f>
        <v>1</v>
      </c>
      <c r="T341" s="186"/>
      <c r="Z341" s="135">
        <f t="shared" ref="Z341:Z361" si="182">F341</f>
        <v>3056</v>
      </c>
      <c r="AA341" s="135">
        <f t="shared" ref="AA341:AA361" si="183">AB$3+AB$4*Z341+AB$5*Z341^2+AH341</f>
        <v>-0.33903557725432704</v>
      </c>
      <c r="AB341" s="135">
        <f t="shared" si="165"/>
        <v>-0.51794385611402083</v>
      </c>
      <c r="AC341" s="135">
        <f t="shared" si="166"/>
        <v>-0.32264016000408446</v>
      </c>
      <c r="AD341" s="135">
        <f t="shared" si="167"/>
        <v>1.6395417250242572E-2</v>
      </c>
      <c r="AE341" s="135">
        <f t="shared" si="168"/>
        <v>2.688097068095517E-4</v>
      </c>
      <c r="AF341" s="135">
        <f t="shared" si="169"/>
        <v>-0.32264016000408446</v>
      </c>
      <c r="AG341" s="124"/>
      <c r="AH341" s="135">
        <f t="shared" ref="AH341:AH361" si="184">$AB$6*($AB$11/AI341*AJ341+$AB$12)</f>
        <v>0.19530369610993631</v>
      </c>
      <c r="AI341" s="135">
        <f t="shared" ref="AI341:AI361" si="185">1+$AB$7*COS(AL341)</f>
        <v>0.75031215343026036</v>
      </c>
      <c r="AJ341" s="135">
        <f t="shared" ref="AJ341:AJ361" si="186">SIN(AL341+RADIANS($AB$9))</f>
        <v>0.91940796571316341</v>
      </c>
      <c r="AK341" s="135">
        <f t="shared" ref="AK341:AK361" si="187">$AB$7*SIN(AL341)</f>
        <v>-0.15567326600113507</v>
      </c>
      <c r="AL341" s="135">
        <f t="shared" ref="AL341:AL361" si="188">2*ATAN(AM341)</f>
        <v>-2.5840932112934372</v>
      </c>
      <c r="AM341" s="135">
        <f t="shared" ref="AM341:AM361" si="189">SQRT((1+$AB$7)/(1-$AB$7))*TAN(AN341/2)</f>
        <v>-3.4940460549607879</v>
      </c>
      <c r="AN341" s="135">
        <f t="shared" ref="AN341:AT350" si="190">$AU341+$AB$7*SIN(AO341)</f>
        <v>10.1642696947775</v>
      </c>
      <c r="AO341" s="135">
        <f t="shared" si="190"/>
        <v>10.164293035927047</v>
      </c>
      <c r="AP341" s="135">
        <f t="shared" si="190"/>
        <v>10.164185668506352</v>
      </c>
      <c r="AQ341" s="135">
        <f t="shared" si="190"/>
        <v>10.164679637158079</v>
      </c>
      <c r="AR341" s="135">
        <f t="shared" si="190"/>
        <v>10.162408859526719</v>
      </c>
      <c r="AS341" s="135">
        <f t="shared" si="190"/>
        <v>10.172886939321774</v>
      </c>
      <c r="AT341" s="135">
        <f t="shared" si="190"/>
        <v>10.12533476269912</v>
      </c>
      <c r="AU341" s="135">
        <f t="shared" ref="AU341:AU361" si="191">RADIANS($AB$9)+$AB$18*(F341-AB$15)</f>
        <v>10.3625679340741</v>
      </c>
    </row>
    <row r="342" spans="1:47" s="135" customFormat="1" ht="12.95" customHeight="1" x14ac:dyDescent="0.2">
      <c r="A342" s="188" t="s">
        <v>1246</v>
      </c>
      <c r="B342" s="199" t="s">
        <v>63</v>
      </c>
      <c r="C342" s="189">
        <v>56487.788939999999</v>
      </c>
      <c r="D342" s="189">
        <v>2.0000000000000001E-4</v>
      </c>
      <c r="E342" s="135">
        <f t="shared" si="181"/>
        <v>3196.9260660934337</v>
      </c>
      <c r="F342" s="135">
        <f t="shared" si="173"/>
        <v>3197</v>
      </c>
      <c r="G342" s="125">
        <f t="shared" si="175"/>
        <v>-0.3381096700031776</v>
      </c>
      <c r="K342" s="135">
        <f>G342</f>
        <v>-0.3381096700031776</v>
      </c>
      <c r="O342" s="135">
        <f t="shared" ca="1" si="178"/>
        <v>-0.32379018822405992</v>
      </c>
      <c r="Q342" s="186">
        <f t="shared" si="163"/>
        <v>41469.288939999999</v>
      </c>
      <c r="R342" s="186"/>
      <c r="S342" s="124">
        <f>S$18</f>
        <v>1</v>
      </c>
      <c r="T342" s="186"/>
      <c r="Z342" s="135">
        <f t="shared" si="182"/>
        <v>3197</v>
      </c>
      <c r="AA342" s="135">
        <f t="shared" si="183"/>
        <v>-0.37013434679394686</v>
      </c>
      <c r="AB342" s="135">
        <f t="shared" si="165"/>
        <v>-0.52105331372947417</v>
      </c>
      <c r="AC342" s="135">
        <f t="shared" si="166"/>
        <v>-0.3381096700031776</v>
      </c>
      <c r="AD342" s="135">
        <f t="shared" si="167"/>
        <v>3.2024676790769258E-2</v>
      </c>
      <c r="AE342" s="135">
        <f t="shared" si="168"/>
        <v>1.0255799235532352E-3</v>
      </c>
      <c r="AF342" s="135">
        <f t="shared" si="169"/>
        <v>-0.3381096700031776</v>
      </c>
      <c r="AG342" s="124"/>
      <c r="AH342" s="135">
        <f t="shared" si="184"/>
        <v>0.18294364372629657</v>
      </c>
      <c r="AI342" s="135">
        <f t="shared" si="185"/>
        <v>0.7617796605636552</v>
      </c>
      <c r="AJ342" s="135">
        <f t="shared" si="186"/>
        <v>0.88973258531833321</v>
      </c>
      <c r="AK342" s="135">
        <f t="shared" si="187"/>
        <v>-0.1727114829735609</v>
      </c>
      <c r="AL342" s="135">
        <f t="shared" si="188"/>
        <v>-2.5142796822568534</v>
      </c>
      <c r="AM342" s="135">
        <f t="shared" si="189"/>
        <v>-3.0829568748607366</v>
      </c>
      <c r="AN342" s="135">
        <f t="shared" si="190"/>
        <v>10.252535480860894</v>
      </c>
      <c r="AO342" s="135">
        <f t="shared" si="190"/>
        <v>10.252549858367024</v>
      </c>
      <c r="AP342" s="135">
        <f t="shared" si="190"/>
        <v>10.252477634170674</v>
      </c>
      <c r="AQ342" s="135">
        <f t="shared" si="190"/>
        <v>10.252840503768768</v>
      </c>
      <c r="AR342" s="135">
        <f t="shared" si="190"/>
        <v>10.251018816371159</v>
      </c>
      <c r="AS342" s="135">
        <f t="shared" si="190"/>
        <v>10.260200930569619</v>
      </c>
      <c r="AT342" s="135">
        <f t="shared" si="190"/>
        <v>10.214807848764289</v>
      </c>
      <c r="AU342" s="135">
        <f t="shared" si="191"/>
        <v>10.469222684980014</v>
      </c>
    </row>
    <row r="343" spans="1:47" s="135" customFormat="1" ht="12.95" customHeight="1" x14ac:dyDescent="0.2">
      <c r="A343" s="123" t="s">
        <v>258</v>
      </c>
      <c r="B343" s="130" t="s">
        <v>159</v>
      </c>
      <c r="C343" s="126">
        <v>56487.789299999997</v>
      </c>
      <c r="D343" s="126">
        <v>1E-4</v>
      </c>
      <c r="E343" s="135">
        <f t="shared" si="181"/>
        <v>3196.9261448140637</v>
      </c>
      <c r="F343" s="135">
        <f t="shared" si="173"/>
        <v>3197</v>
      </c>
      <c r="G343" s="125">
        <f t="shared" si="175"/>
        <v>-0.33774967000499601</v>
      </c>
      <c r="I343" s="135">
        <f>G343</f>
        <v>-0.33774967000499601</v>
      </c>
      <c r="O343" s="135">
        <f t="shared" ca="1" si="178"/>
        <v>-0.32379018822405992</v>
      </c>
      <c r="Q343" s="186">
        <f t="shared" ref="Q343:Q361" si="192">+C343-15018.5</f>
        <v>41469.289299999997</v>
      </c>
      <c r="R343" s="186"/>
      <c r="S343" s="124">
        <f>S$16</f>
        <v>0.1</v>
      </c>
      <c r="T343" s="186"/>
      <c r="Z343" s="135">
        <f t="shared" si="182"/>
        <v>3197</v>
      </c>
      <c r="AA343" s="135">
        <f t="shared" si="183"/>
        <v>-0.37013434679394686</v>
      </c>
      <c r="AB343" s="135">
        <f t="shared" si="165"/>
        <v>-0.52069331373129257</v>
      </c>
      <c r="AC343" s="135">
        <f t="shared" si="166"/>
        <v>-0.33774967000499601</v>
      </c>
      <c r="AD343" s="135">
        <f t="shared" si="167"/>
        <v>3.238467678895085E-2</v>
      </c>
      <c r="AE343" s="135">
        <f t="shared" si="168"/>
        <v>1.0487672907248121E-4</v>
      </c>
      <c r="AF343" s="135">
        <f t="shared" si="169"/>
        <v>-0.33774967000499601</v>
      </c>
      <c r="AG343" s="124"/>
      <c r="AH343" s="135">
        <f t="shared" si="184"/>
        <v>0.18294364372629657</v>
      </c>
      <c r="AI343" s="135">
        <f t="shared" si="185"/>
        <v>0.7617796605636552</v>
      </c>
      <c r="AJ343" s="135">
        <f t="shared" si="186"/>
        <v>0.88973258531833321</v>
      </c>
      <c r="AK343" s="135">
        <f t="shared" si="187"/>
        <v>-0.1727114829735609</v>
      </c>
      <c r="AL343" s="135">
        <f t="shared" si="188"/>
        <v>-2.5142796822568534</v>
      </c>
      <c r="AM343" s="135">
        <f t="shared" si="189"/>
        <v>-3.0829568748607366</v>
      </c>
      <c r="AN343" s="135">
        <f t="shared" si="190"/>
        <v>10.252535480860894</v>
      </c>
      <c r="AO343" s="135">
        <f t="shared" si="190"/>
        <v>10.252549858367024</v>
      </c>
      <c r="AP343" s="135">
        <f t="shared" si="190"/>
        <v>10.252477634170674</v>
      </c>
      <c r="AQ343" s="135">
        <f t="shared" si="190"/>
        <v>10.252840503768768</v>
      </c>
      <c r="AR343" s="135">
        <f t="shared" si="190"/>
        <v>10.251018816371159</v>
      </c>
      <c r="AS343" s="135">
        <f t="shared" si="190"/>
        <v>10.260200930569619</v>
      </c>
      <c r="AT343" s="135">
        <f t="shared" si="190"/>
        <v>10.214807848764289</v>
      </c>
      <c r="AU343" s="135">
        <f t="shared" si="191"/>
        <v>10.469222684980014</v>
      </c>
    </row>
    <row r="344" spans="1:47" s="135" customFormat="1" ht="12.95" customHeight="1" x14ac:dyDescent="0.2">
      <c r="A344" s="91" t="s">
        <v>1243</v>
      </c>
      <c r="B344" s="92" t="s">
        <v>159</v>
      </c>
      <c r="C344" s="91">
        <v>57205.755799999999</v>
      </c>
      <c r="D344" s="91">
        <v>1E-4</v>
      </c>
      <c r="E344" s="135">
        <f t="shared" si="181"/>
        <v>3353.9227433677856</v>
      </c>
      <c r="F344" s="135">
        <f t="shared" si="173"/>
        <v>3354</v>
      </c>
      <c r="G344" s="125">
        <f t="shared" si="175"/>
        <v>-0.35330493999936152</v>
      </c>
      <c r="K344" s="135">
        <f t="shared" ref="K344:K361" si="193">G344</f>
        <v>-0.35330493999936152</v>
      </c>
      <c r="O344" s="135">
        <f t="shared" ca="1" si="178"/>
        <v>-0.34247942161572059</v>
      </c>
      <c r="Q344" s="186">
        <f t="shared" si="192"/>
        <v>42187.255799999999</v>
      </c>
      <c r="R344" s="186"/>
      <c r="S344" s="124">
        <f t="shared" ref="S344:S365" si="194">S$18</f>
        <v>1</v>
      </c>
      <c r="T344" s="186"/>
      <c r="Z344" s="135">
        <f t="shared" si="182"/>
        <v>3354</v>
      </c>
      <c r="AA344" s="135">
        <f t="shared" si="183"/>
        <v>-0.40647046067705467</v>
      </c>
      <c r="AB344" s="135">
        <f t="shared" si="165"/>
        <v>-0.5205344566360417</v>
      </c>
      <c r="AC344" s="135">
        <f t="shared" si="166"/>
        <v>-0.35330493999936152</v>
      </c>
      <c r="AD344" s="135">
        <f t="shared" si="167"/>
        <v>5.3165520677693145E-2</v>
      </c>
      <c r="AE344" s="135">
        <f t="shared" si="168"/>
        <v>2.8265725889302174E-3</v>
      </c>
      <c r="AF344" s="135">
        <f t="shared" si="169"/>
        <v>-0.35330493999936152</v>
      </c>
      <c r="AG344" s="124"/>
      <c r="AH344" s="135">
        <f t="shared" si="184"/>
        <v>0.16722951663668023</v>
      </c>
      <c r="AI344" s="135">
        <f t="shared" si="185"/>
        <v>0.77642707139734068</v>
      </c>
      <c r="AJ344" s="135">
        <f t="shared" si="186"/>
        <v>0.85017801299894469</v>
      </c>
      <c r="AK344" s="135">
        <f t="shared" si="187"/>
        <v>-0.19129383698416466</v>
      </c>
      <c r="AL344" s="135">
        <f t="shared" si="188"/>
        <v>-2.4338439748536107</v>
      </c>
      <c r="AM344" s="135">
        <f t="shared" si="189"/>
        <v>-2.7069070866611962</v>
      </c>
      <c r="AN344" s="135">
        <f t="shared" si="190"/>
        <v>10.352508623600736</v>
      </c>
      <c r="AO344" s="135">
        <f t="shared" si="190"/>
        <v>10.352515732252249</v>
      </c>
      <c r="AP344" s="135">
        <f t="shared" si="190"/>
        <v>10.35247544418443</v>
      </c>
      <c r="AQ344" s="135">
        <f t="shared" si="190"/>
        <v>10.352703804251176</v>
      </c>
      <c r="AR344" s="135">
        <f t="shared" si="190"/>
        <v>10.351410337196308</v>
      </c>
      <c r="AS344" s="135">
        <f t="shared" si="190"/>
        <v>10.358766517485433</v>
      </c>
      <c r="AT344" s="135">
        <f t="shared" si="190"/>
        <v>10.317843508677765</v>
      </c>
      <c r="AU344" s="135">
        <f t="shared" si="191"/>
        <v>10.587980102655392</v>
      </c>
    </row>
    <row r="345" spans="1:47" s="135" customFormat="1" ht="12.95" customHeight="1" x14ac:dyDescent="0.2">
      <c r="A345" s="188" t="s">
        <v>1246</v>
      </c>
      <c r="B345" s="199" t="s">
        <v>63</v>
      </c>
      <c r="C345" s="189">
        <v>57205.756159999997</v>
      </c>
      <c r="D345" s="189">
        <v>1.6000000000000001E-4</v>
      </c>
      <c r="E345" s="135">
        <f t="shared" si="181"/>
        <v>3353.9228220884156</v>
      </c>
      <c r="F345" s="135">
        <f t="shared" si="173"/>
        <v>3354</v>
      </c>
      <c r="G345" s="125">
        <f t="shared" si="175"/>
        <v>-0.35294494000117993</v>
      </c>
      <c r="K345" s="135">
        <f t="shared" si="193"/>
        <v>-0.35294494000117993</v>
      </c>
      <c r="O345" s="135">
        <f t="shared" ca="1" si="178"/>
        <v>-0.34247942161572059</v>
      </c>
      <c r="Q345" s="186">
        <f t="shared" si="192"/>
        <v>42187.256159999997</v>
      </c>
      <c r="R345" s="186"/>
      <c r="S345" s="124">
        <f t="shared" si="194"/>
        <v>1</v>
      </c>
      <c r="T345" s="186"/>
      <c r="Z345" s="135">
        <f t="shared" si="182"/>
        <v>3354</v>
      </c>
      <c r="AA345" s="135">
        <f t="shared" si="183"/>
        <v>-0.40647046067705467</v>
      </c>
      <c r="AB345" s="135">
        <f t="shared" si="165"/>
        <v>-0.52017445663786011</v>
      </c>
      <c r="AC345" s="135">
        <f t="shared" si="166"/>
        <v>-0.35294494000117993</v>
      </c>
      <c r="AD345" s="135">
        <f t="shared" si="167"/>
        <v>5.3525520675874738E-2</v>
      </c>
      <c r="AE345" s="135">
        <f t="shared" si="168"/>
        <v>2.8649813636234941E-3</v>
      </c>
      <c r="AF345" s="135">
        <f t="shared" si="169"/>
        <v>-0.35294494000117993</v>
      </c>
      <c r="AG345" s="124"/>
      <c r="AH345" s="135">
        <f t="shared" si="184"/>
        <v>0.16722951663668023</v>
      </c>
      <c r="AI345" s="135">
        <f t="shared" si="185"/>
        <v>0.77642707139734068</v>
      </c>
      <c r="AJ345" s="135">
        <f t="shared" si="186"/>
        <v>0.85017801299894469</v>
      </c>
      <c r="AK345" s="135">
        <f t="shared" si="187"/>
        <v>-0.19129383698416466</v>
      </c>
      <c r="AL345" s="135">
        <f t="shared" si="188"/>
        <v>-2.4338439748536107</v>
      </c>
      <c r="AM345" s="135">
        <f t="shared" si="189"/>
        <v>-2.7069070866611962</v>
      </c>
      <c r="AN345" s="135">
        <f t="shared" si="190"/>
        <v>10.352508623600736</v>
      </c>
      <c r="AO345" s="135">
        <f t="shared" si="190"/>
        <v>10.352515732252249</v>
      </c>
      <c r="AP345" s="135">
        <f t="shared" si="190"/>
        <v>10.35247544418443</v>
      </c>
      <c r="AQ345" s="135">
        <f t="shared" si="190"/>
        <v>10.352703804251176</v>
      </c>
      <c r="AR345" s="135">
        <f t="shared" si="190"/>
        <v>10.351410337196308</v>
      </c>
      <c r="AS345" s="135">
        <f t="shared" si="190"/>
        <v>10.358766517485433</v>
      </c>
      <c r="AT345" s="135">
        <f t="shared" si="190"/>
        <v>10.317843508677765</v>
      </c>
      <c r="AU345" s="135">
        <f t="shared" si="191"/>
        <v>10.587980102655392</v>
      </c>
    </row>
    <row r="346" spans="1:47" s="135" customFormat="1" ht="12.95" customHeight="1" x14ac:dyDescent="0.2">
      <c r="A346" s="188" t="s">
        <v>1246</v>
      </c>
      <c r="B346" s="199" t="s">
        <v>63</v>
      </c>
      <c r="C346" s="189">
        <v>57635.62515</v>
      </c>
      <c r="D346" s="189">
        <v>3.2000000000000003E-4</v>
      </c>
      <c r="E346" s="135">
        <f t="shared" si="181"/>
        <v>3447.9215939722349</v>
      </c>
      <c r="F346" s="135">
        <f t="shared" si="173"/>
        <v>3448</v>
      </c>
      <c r="G346" s="125">
        <f t="shared" si="175"/>
        <v>-0.35856128000159515</v>
      </c>
      <c r="K346" s="135">
        <f t="shared" si="193"/>
        <v>-0.35856128000159515</v>
      </c>
      <c r="O346" s="135">
        <f t="shared" ca="1" si="178"/>
        <v>-0.35366915371009067</v>
      </c>
      <c r="Q346" s="186">
        <f t="shared" si="192"/>
        <v>42617.12515</v>
      </c>
      <c r="R346" s="186"/>
      <c r="S346" s="124">
        <f t="shared" si="194"/>
        <v>1</v>
      </c>
      <c r="T346" s="186"/>
      <c r="Z346" s="135">
        <f t="shared" si="182"/>
        <v>3448</v>
      </c>
      <c r="AA346" s="135">
        <f t="shared" si="183"/>
        <v>-0.42908161225311259</v>
      </c>
      <c r="AB346" s="135">
        <f t="shared" si="165"/>
        <v>-0.51540396784726272</v>
      </c>
      <c r="AC346" s="135">
        <f t="shared" si="166"/>
        <v>-0.35856128000159515</v>
      </c>
      <c r="AD346" s="135">
        <f t="shared" si="167"/>
        <v>7.0520332251517437E-2</v>
      </c>
      <c r="AE346" s="135">
        <f t="shared" si="168"/>
        <v>4.9731172608644108E-3</v>
      </c>
      <c r="AF346" s="135">
        <f t="shared" si="169"/>
        <v>-0.35856128000159515</v>
      </c>
      <c r="AG346" s="124"/>
      <c r="AH346" s="135">
        <f t="shared" si="184"/>
        <v>0.15684268784566757</v>
      </c>
      <c r="AI346" s="135">
        <f t="shared" si="185"/>
        <v>0.78620925147586707</v>
      </c>
      <c r="AJ346" s="135">
        <f t="shared" si="186"/>
        <v>0.82296451884730548</v>
      </c>
      <c r="AK346" s="135">
        <f t="shared" si="187"/>
        <v>-0.20216751053911938</v>
      </c>
      <c r="AL346" s="135">
        <f t="shared" si="188"/>
        <v>-2.3841305003635385</v>
      </c>
      <c r="AM346" s="135">
        <f t="shared" si="189"/>
        <v>-2.5129283213398255</v>
      </c>
      <c r="AN346" s="135">
        <f t="shared" si="190"/>
        <v>10.413323888473485</v>
      </c>
      <c r="AO346" s="135">
        <f t="shared" si="190"/>
        <v>10.413328094080937</v>
      </c>
      <c r="AP346" s="135">
        <f t="shared" si="190"/>
        <v>10.413302102596377</v>
      </c>
      <c r="AQ346" s="135">
        <f t="shared" si="190"/>
        <v>10.41346275153229</v>
      </c>
      <c r="AR346" s="135">
        <f t="shared" si="190"/>
        <v>10.412470434535955</v>
      </c>
      <c r="AS346" s="135">
        <f t="shared" si="190"/>
        <v>10.418624036671003</v>
      </c>
      <c r="AT346" s="135">
        <f t="shared" si="190"/>
        <v>10.381342907664536</v>
      </c>
      <c r="AU346" s="135">
        <f t="shared" si="191"/>
        <v>10.659083269926001</v>
      </c>
    </row>
    <row r="347" spans="1:47" s="135" customFormat="1" ht="12.95" customHeight="1" x14ac:dyDescent="0.2">
      <c r="A347" s="91" t="s">
        <v>1244</v>
      </c>
      <c r="B347" s="92" t="s">
        <v>159</v>
      </c>
      <c r="C347" s="91">
        <v>57635.625599999999</v>
      </c>
      <c r="D347" s="91">
        <v>2.0000000000000001E-4</v>
      </c>
      <c r="E347" s="135">
        <f t="shared" si="181"/>
        <v>3447.9216923730228</v>
      </c>
      <c r="F347" s="135">
        <f t="shared" si="173"/>
        <v>3448</v>
      </c>
      <c r="G347" s="125">
        <f t="shared" si="175"/>
        <v>-0.35811128000204917</v>
      </c>
      <c r="K347" s="135">
        <f t="shared" si="193"/>
        <v>-0.35811128000204917</v>
      </c>
      <c r="O347" s="135">
        <f t="shared" ca="1" si="178"/>
        <v>-0.35366915371009067</v>
      </c>
      <c r="Q347" s="186">
        <f t="shared" si="192"/>
        <v>42617.125599999999</v>
      </c>
      <c r="R347" s="186"/>
      <c r="S347" s="124">
        <f t="shared" si="194"/>
        <v>1</v>
      </c>
      <c r="T347" s="186"/>
      <c r="Z347" s="135">
        <f t="shared" si="182"/>
        <v>3448</v>
      </c>
      <c r="AA347" s="135">
        <f t="shared" si="183"/>
        <v>-0.42908161225311259</v>
      </c>
      <c r="AB347" s="135">
        <f t="shared" si="165"/>
        <v>-0.51495396784771674</v>
      </c>
      <c r="AC347" s="135">
        <f t="shared" si="166"/>
        <v>-0.35811128000204917</v>
      </c>
      <c r="AD347" s="135">
        <f t="shared" si="167"/>
        <v>7.0970332251063417E-2</v>
      </c>
      <c r="AE347" s="135">
        <f t="shared" si="168"/>
        <v>5.0367880598263318E-3</v>
      </c>
      <c r="AF347" s="135">
        <f t="shared" si="169"/>
        <v>-0.35811128000204917</v>
      </c>
      <c r="AG347" s="124"/>
      <c r="AH347" s="135">
        <f t="shared" si="184"/>
        <v>0.15684268784566757</v>
      </c>
      <c r="AI347" s="135">
        <f t="shared" si="185"/>
        <v>0.78620925147586707</v>
      </c>
      <c r="AJ347" s="135">
        <f t="shared" si="186"/>
        <v>0.82296451884730548</v>
      </c>
      <c r="AK347" s="135">
        <f t="shared" si="187"/>
        <v>-0.20216751053911938</v>
      </c>
      <c r="AL347" s="135">
        <f t="shared" si="188"/>
        <v>-2.3841305003635385</v>
      </c>
      <c r="AM347" s="135">
        <f t="shared" si="189"/>
        <v>-2.5129283213398255</v>
      </c>
      <c r="AN347" s="135">
        <f t="shared" si="190"/>
        <v>10.413323888473485</v>
      </c>
      <c r="AO347" s="135">
        <f t="shared" si="190"/>
        <v>10.413328094080937</v>
      </c>
      <c r="AP347" s="135">
        <f t="shared" si="190"/>
        <v>10.413302102596377</v>
      </c>
      <c r="AQ347" s="135">
        <f t="shared" si="190"/>
        <v>10.41346275153229</v>
      </c>
      <c r="AR347" s="135">
        <f t="shared" si="190"/>
        <v>10.412470434535955</v>
      </c>
      <c r="AS347" s="135">
        <f t="shared" si="190"/>
        <v>10.418624036671003</v>
      </c>
      <c r="AT347" s="135">
        <f t="shared" si="190"/>
        <v>10.381342907664536</v>
      </c>
      <c r="AU347" s="135">
        <f t="shared" si="191"/>
        <v>10.659083269926001</v>
      </c>
    </row>
    <row r="348" spans="1:47" s="135" customFormat="1" ht="12.95" customHeight="1" x14ac:dyDescent="0.2">
      <c r="A348" s="94" t="s">
        <v>1245</v>
      </c>
      <c r="B348" s="95" t="s">
        <v>159</v>
      </c>
      <c r="C348" s="94">
        <v>57923.725400000003</v>
      </c>
      <c r="D348" s="94">
        <v>1E-4</v>
      </c>
      <c r="E348" s="135">
        <f t="shared" si="181"/>
        <v>3510.9200197936029</v>
      </c>
      <c r="F348" s="135">
        <f t="shared" si="173"/>
        <v>3511</v>
      </c>
      <c r="G348" s="125">
        <f t="shared" si="175"/>
        <v>-0.36576020999928005</v>
      </c>
      <c r="K348" s="135">
        <f t="shared" si="193"/>
        <v>-0.36576020999928005</v>
      </c>
      <c r="O348" s="135">
        <f t="shared" ca="1" si="178"/>
        <v>-0.36116865500738121</v>
      </c>
      <c r="Q348" s="186">
        <f t="shared" si="192"/>
        <v>42905.225400000003</v>
      </c>
      <c r="R348" s="186"/>
      <c r="S348" s="124">
        <f t="shared" si="194"/>
        <v>1</v>
      </c>
      <c r="T348" s="186"/>
      <c r="Z348" s="135">
        <f t="shared" si="182"/>
        <v>3511</v>
      </c>
      <c r="AA348" s="135">
        <f t="shared" si="183"/>
        <v>-0.44459150648953277</v>
      </c>
      <c r="AB348" s="135">
        <f t="shared" ref="AB348:AB361" si="195">IF(S348&lt;&gt;0,G348-AH348, -9999)</f>
        <v>-0.51523450513754931</v>
      </c>
      <c r="AC348" s="135">
        <f t="shared" ref="AC348:AC361" si="196">+G348-P348</f>
        <v>-0.36576020999928005</v>
      </c>
      <c r="AD348" s="135">
        <f t="shared" ref="AD348:AD361" si="197">IF(S348&lt;&gt;0,G348-AA348, -9999)</f>
        <v>7.8831296490252722E-2</v>
      </c>
      <c r="AE348" s="135">
        <f t="shared" ref="AE348:AE361" si="198">+(G348-AA348)^2*S348</f>
        <v>6.2143733063341313E-3</v>
      </c>
      <c r="AF348" s="135">
        <f t="shared" ref="AF348:AF361" si="199">IF(S348&lt;&gt;0,G348-P348, -9999)</f>
        <v>-0.36576020999928005</v>
      </c>
      <c r="AG348" s="124"/>
      <c r="AH348" s="135">
        <f t="shared" si="184"/>
        <v>0.14947429513826921</v>
      </c>
      <c r="AI348" s="135">
        <f t="shared" si="185"/>
        <v>0.79321377463430331</v>
      </c>
      <c r="AJ348" s="135">
        <f t="shared" si="186"/>
        <v>0.80315300157739056</v>
      </c>
      <c r="AK348" s="135">
        <f t="shared" si="187"/>
        <v>-0.20932664300346784</v>
      </c>
      <c r="AL348" s="135">
        <f t="shared" si="188"/>
        <v>-2.3500894493030708</v>
      </c>
      <c r="AM348" s="135">
        <f t="shared" si="189"/>
        <v>-2.393522069342048</v>
      </c>
      <c r="AN348" s="135">
        <f t="shared" si="190"/>
        <v>10.454522653449617</v>
      </c>
      <c r="AO348" s="135">
        <f t="shared" si="190"/>
        <v>10.45452545825014</v>
      </c>
      <c r="AP348" s="135">
        <f t="shared" si="190"/>
        <v>10.454506950481848</v>
      </c>
      <c r="AQ348" s="135">
        <f t="shared" si="190"/>
        <v>10.454629086450275</v>
      </c>
      <c r="AR348" s="135">
        <f t="shared" si="190"/>
        <v>10.453823548118949</v>
      </c>
      <c r="AS348" s="135">
        <f t="shared" si="190"/>
        <v>10.459156511883661</v>
      </c>
      <c r="AT348" s="135">
        <f t="shared" si="190"/>
        <v>10.424684517074549</v>
      </c>
      <c r="AU348" s="135">
        <f t="shared" si="191"/>
        <v>10.706737520330769</v>
      </c>
    </row>
    <row r="349" spans="1:47" s="135" customFormat="1" ht="12.95" customHeight="1" x14ac:dyDescent="0.2">
      <c r="A349" s="188" t="s">
        <v>1246</v>
      </c>
      <c r="B349" s="199" t="s">
        <v>63</v>
      </c>
      <c r="C349" s="189">
        <v>57923.725659999996</v>
      </c>
      <c r="D349" s="189">
        <v>1.3999999999999999E-4</v>
      </c>
      <c r="E349" s="135">
        <f t="shared" si="181"/>
        <v>3510.92007664739</v>
      </c>
      <c r="F349" s="135">
        <f t="shared" si="173"/>
        <v>3511</v>
      </c>
      <c r="G349" s="125">
        <f t="shared" si="175"/>
        <v>-0.3655002100058482</v>
      </c>
      <c r="K349" s="135">
        <f t="shared" si="193"/>
        <v>-0.3655002100058482</v>
      </c>
      <c r="O349" s="135">
        <f t="shared" ca="1" si="178"/>
        <v>-0.36116865500738121</v>
      </c>
      <c r="Q349" s="186">
        <f t="shared" si="192"/>
        <v>42905.225659999996</v>
      </c>
      <c r="R349" s="186"/>
      <c r="S349" s="124">
        <f t="shared" si="194"/>
        <v>1</v>
      </c>
      <c r="T349" s="186"/>
      <c r="Z349" s="135">
        <f t="shared" si="182"/>
        <v>3511</v>
      </c>
      <c r="AA349" s="135">
        <f t="shared" si="183"/>
        <v>-0.44459150648953277</v>
      </c>
      <c r="AB349" s="135">
        <f t="shared" si="195"/>
        <v>-0.51497450514411747</v>
      </c>
      <c r="AC349" s="135">
        <f t="shared" si="196"/>
        <v>-0.3655002100058482</v>
      </c>
      <c r="AD349" s="135">
        <f t="shared" si="197"/>
        <v>7.909129648368457E-2</v>
      </c>
      <c r="AE349" s="135">
        <f t="shared" si="198"/>
        <v>6.2554331794700954E-3</v>
      </c>
      <c r="AF349" s="135">
        <f t="shared" si="199"/>
        <v>-0.3655002100058482</v>
      </c>
      <c r="AG349" s="124"/>
      <c r="AH349" s="135">
        <f t="shared" si="184"/>
        <v>0.14947429513826921</v>
      </c>
      <c r="AI349" s="135">
        <f t="shared" si="185"/>
        <v>0.79321377463430331</v>
      </c>
      <c r="AJ349" s="135">
        <f t="shared" si="186"/>
        <v>0.80315300157739056</v>
      </c>
      <c r="AK349" s="135">
        <f t="shared" si="187"/>
        <v>-0.20932664300346784</v>
      </c>
      <c r="AL349" s="135">
        <f t="shared" si="188"/>
        <v>-2.3500894493030708</v>
      </c>
      <c r="AM349" s="135">
        <f t="shared" si="189"/>
        <v>-2.393522069342048</v>
      </c>
      <c r="AN349" s="135">
        <f t="shared" si="190"/>
        <v>10.454522653449617</v>
      </c>
      <c r="AO349" s="135">
        <f t="shared" si="190"/>
        <v>10.45452545825014</v>
      </c>
      <c r="AP349" s="135">
        <f t="shared" si="190"/>
        <v>10.454506950481848</v>
      </c>
      <c r="AQ349" s="135">
        <f t="shared" si="190"/>
        <v>10.454629086450275</v>
      </c>
      <c r="AR349" s="135">
        <f t="shared" si="190"/>
        <v>10.453823548118949</v>
      </c>
      <c r="AS349" s="135">
        <f t="shared" si="190"/>
        <v>10.459156511883661</v>
      </c>
      <c r="AT349" s="135">
        <f t="shared" si="190"/>
        <v>10.424684517074549</v>
      </c>
      <c r="AU349" s="135">
        <f t="shared" si="191"/>
        <v>10.706737520330769</v>
      </c>
    </row>
    <row r="350" spans="1:47" s="135" customFormat="1" ht="12.95" customHeight="1" x14ac:dyDescent="0.2">
      <c r="A350" s="191" t="s">
        <v>1247</v>
      </c>
      <c r="B350" s="192" t="s">
        <v>159</v>
      </c>
      <c r="C350" s="193">
        <v>58243.840199999999</v>
      </c>
      <c r="D350" s="193">
        <v>1E-4</v>
      </c>
      <c r="E350" s="135">
        <f t="shared" si="181"/>
        <v>3580.9190166085018</v>
      </c>
      <c r="F350" s="135">
        <f t="shared" si="173"/>
        <v>3581</v>
      </c>
      <c r="G350" s="125">
        <f t="shared" si="175"/>
        <v>-0.37034791000041878</v>
      </c>
      <c r="K350" s="135">
        <f t="shared" si="193"/>
        <v>-0.37034791000041878</v>
      </c>
      <c r="O350" s="135">
        <f t="shared" ca="1" si="178"/>
        <v>-0.36950143422659298</v>
      </c>
      <c r="Q350" s="186">
        <f t="shared" si="192"/>
        <v>43225.340199999999</v>
      </c>
      <c r="R350" s="186"/>
      <c r="S350" s="124">
        <f t="shared" si="194"/>
        <v>1</v>
      </c>
      <c r="T350" s="186"/>
      <c r="Z350" s="135">
        <f t="shared" si="182"/>
        <v>3581</v>
      </c>
      <c r="AA350" s="135">
        <f t="shared" si="183"/>
        <v>-0.46215645858345256</v>
      </c>
      <c r="AB350" s="135">
        <f t="shared" si="195"/>
        <v>-0.51125498919278911</v>
      </c>
      <c r="AC350" s="135">
        <f t="shared" si="196"/>
        <v>-0.37034791000041878</v>
      </c>
      <c r="AD350" s="135">
        <f t="shared" si="197"/>
        <v>9.1808548583033778E-2</v>
      </c>
      <c r="AE350" s="135">
        <f t="shared" si="198"/>
        <v>8.4288095929232736E-3</v>
      </c>
      <c r="AF350" s="135">
        <f t="shared" si="199"/>
        <v>-0.37034791000041878</v>
      </c>
      <c r="AG350" s="124"/>
      <c r="AH350" s="135">
        <f t="shared" si="184"/>
        <v>0.1409070791923703</v>
      </c>
      <c r="AI350" s="135">
        <f t="shared" si="185"/>
        <v>0.80143612863217883</v>
      </c>
      <c r="AJ350" s="135">
        <f t="shared" si="186"/>
        <v>0.77959154353444216</v>
      </c>
      <c r="AK350" s="135">
        <f t="shared" si="187"/>
        <v>-0.21714183258763695</v>
      </c>
      <c r="AL350" s="135">
        <f t="shared" si="188"/>
        <v>-2.3115340301565457</v>
      </c>
      <c r="AM350" s="135">
        <f t="shared" si="189"/>
        <v>-2.2695101163121842</v>
      </c>
      <c r="AN350" s="135">
        <f t="shared" si="190"/>
        <v>10.500739817161206</v>
      </c>
      <c r="AO350" s="135">
        <f t="shared" si="190"/>
        <v>10.500741501175892</v>
      </c>
      <c r="AP350" s="135">
        <f t="shared" si="190"/>
        <v>10.500729449462748</v>
      </c>
      <c r="AQ350" s="135">
        <f t="shared" si="190"/>
        <v>10.500815703922399</v>
      </c>
      <c r="AR350" s="135">
        <f t="shared" si="190"/>
        <v>10.500198681705012</v>
      </c>
      <c r="AS350" s="135">
        <f t="shared" si="190"/>
        <v>10.504628207566798</v>
      </c>
      <c r="AT350" s="135">
        <f t="shared" si="190"/>
        <v>10.473593324487608</v>
      </c>
      <c r="AU350" s="135">
        <f t="shared" si="191"/>
        <v>10.75968668744718</v>
      </c>
    </row>
    <row r="351" spans="1:47" s="135" customFormat="1" ht="12.95" customHeight="1" x14ac:dyDescent="0.2">
      <c r="A351" s="188" t="s">
        <v>1246</v>
      </c>
      <c r="B351" s="199" t="s">
        <v>63</v>
      </c>
      <c r="C351" s="189">
        <v>58243.840300000003</v>
      </c>
      <c r="D351" s="189">
        <v>1.3999999999999999E-4</v>
      </c>
      <c r="E351" s="135">
        <f t="shared" si="181"/>
        <v>3580.9190384753447</v>
      </c>
      <c r="F351" s="135">
        <f t="shared" si="173"/>
        <v>3581</v>
      </c>
      <c r="G351" s="125">
        <f t="shared" si="175"/>
        <v>-0.37024790999566903</v>
      </c>
      <c r="K351" s="135">
        <f t="shared" si="193"/>
        <v>-0.37024790999566903</v>
      </c>
      <c r="O351" s="135">
        <f t="shared" ca="1" si="178"/>
        <v>-0.36950143422659298</v>
      </c>
      <c r="Q351" s="186">
        <f t="shared" si="192"/>
        <v>43225.340300000003</v>
      </c>
      <c r="R351" s="186"/>
      <c r="S351" s="124">
        <f t="shared" si="194"/>
        <v>1</v>
      </c>
      <c r="T351" s="186"/>
      <c r="Z351" s="135">
        <f t="shared" si="182"/>
        <v>3581</v>
      </c>
      <c r="AA351" s="135">
        <f t="shared" si="183"/>
        <v>-0.46215645858345256</v>
      </c>
      <c r="AB351" s="135">
        <f t="shared" si="195"/>
        <v>-0.51115498918803937</v>
      </c>
      <c r="AC351" s="135">
        <f t="shared" si="196"/>
        <v>-0.37024790999566903</v>
      </c>
      <c r="AD351" s="135">
        <f t="shared" si="197"/>
        <v>9.1908548587783523E-2</v>
      </c>
      <c r="AE351" s="135">
        <f t="shared" si="198"/>
        <v>8.4471813035129645E-3</v>
      </c>
      <c r="AF351" s="135">
        <f t="shared" si="199"/>
        <v>-0.37024790999566903</v>
      </c>
      <c r="AG351" s="124"/>
      <c r="AH351" s="135">
        <f t="shared" si="184"/>
        <v>0.1409070791923703</v>
      </c>
      <c r="AI351" s="135">
        <f t="shared" si="185"/>
        <v>0.80143612863217883</v>
      </c>
      <c r="AJ351" s="135">
        <f t="shared" si="186"/>
        <v>0.77959154353444216</v>
      </c>
      <c r="AK351" s="135">
        <f t="shared" si="187"/>
        <v>-0.21714183258763695</v>
      </c>
      <c r="AL351" s="135">
        <f t="shared" si="188"/>
        <v>-2.3115340301565457</v>
      </c>
      <c r="AM351" s="135">
        <f t="shared" si="189"/>
        <v>-2.2695101163121842</v>
      </c>
      <c r="AN351" s="135">
        <f t="shared" ref="AN351:AT360" si="200">$AU351+$AB$7*SIN(AO351)</f>
        <v>10.500739817161206</v>
      </c>
      <c r="AO351" s="135">
        <f t="shared" si="200"/>
        <v>10.500741501175892</v>
      </c>
      <c r="AP351" s="135">
        <f t="shared" si="200"/>
        <v>10.500729449462748</v>
      </c>
      <c r="AQ351" s="135">
        <f t="shared" si="200"/>
        <v>10.500815703922399</v>
      </c>
      <c r="AR351" s="135">
        <f t="shared" si="200"/>
        <v>10.500198681705012</v>
      </c>
      <c r="AS351" s="135">
        <f t="shared" si="200"/>
        <v>10.504628207566798</v>
      </c>
      <c r="AT351" s="135">
        <f t="shared" si="200"/>
        <v>10.473593324487608</v>
      </c>
      <c r="AU351" s="135">
        <f t="shared" si="191"/>
        <v>10.75968668744718</v>
      </c>
    </row>
    <row r="352" spans="1:47" s="135" customFormat="1" ht="12.95" customHeight="1" x14ac:dyDescent="0.2">
      <c r="A352" s="191" t="s">
        <v>1247</v>
      </c>
      <c r="B352" s="192" t="s">
        <v>159</v>
      </c>
      <c r="C352" s="193">
        <v>58344.446000000004</v>
      </c>
      <c r="D352" s="193">
        <v>2.0000000000000001E-4</v>
      </c>
      <c r="E352" s="135">
        <f t="shared" si="181"/>
        <v>3602.9183277111465</v>
      </c>
      <c r="F352" s="135">
        <f t="shared" si="173"/>
        <v>3603</v>
      </c>
      <c r="G352" s="125">
        <f t="shared" si="175"/>
        <v>-0.37349833000189392</v>
      </c>
      <c r="K352" s="135">
        <f t="shared" si="193"/>
        <v>-0.37349833000189392</v>
      </c>
      <c r="O352" s="135">
        <f t="shared" ca="1" si="178"/>
        <v>-0.3721203076954881</v>
      </c>
      <c r="Q352" s="186">
        <f t="shared" si="192"/>
        <v>43325.946000000004</v>
      </c>
      <c r="R352" s="186"/>
      <c r="S352" s="124">
        <f t="shared" si="194"/>
        <v>1</v>
      </c>
      <c r="T352" s="186"/>
      <c r="Z352" s="135">
        <f t="shared" si="182"/>
        <v>3603</v>
      </c>
      <c r="AA352" s="135">
        <f t="shared" si="183"/>
        <v>-0.46774845282792832</v>
      </c>
      <c r="AB352" s="135">
        <f t="shared" si="195"/>
        <v>-0.51163075776452704</v>
      </c>
      <c r="AC352" s="135">
        <f t="shared" si="196"/>
        <v>-0.37349833000189392</v>
      </c>
      <c r="AD352" s="135">
        <f t="shared" si="197"/>
        <v>9.4250122826034399E-2</v>
      </c>
      <c r="AE352" s="135">
        <f t="shared" si="198"/>
        <v>8.8830856527225711E-3</v>
      </c>
      <c r="AF352" s="135">
        <f t="shared" si="199"/>
        <v>-0.37349833000189392</v>
      </c>
      <c r="AG352" s="124"/>
      <c r="AH352" s="135">
        <f t="shared" si="184"/>
        <v>0.13813242776263315</v>
      </c>
      <c r="AI352" s="135">
        <f t="shared" si="185"/>
        <v>0.80411856415242466</v>
      </c>
      <c r="AJ352" s="135">
        <f t="shared" si="186"/>
        <v>0.77183915562461225</v>
      </c>
      <c r="AK352" s="135">
        <f t="shared" si="187"/>
        <v>-0.21956468195587883</v>
      </c>
      <c r="AL352" s="135">
        <f t="shared" si="188"/>
        <v>-2.2992493414872981</v>
      </c>
      <c r="AM352" s="135">
        <f t="shared" si="189"/>
        <v>-2.232249494071421</v>
      </c>
      <c r="AN352" s="135">
        <f t="shared" si="200"/>
        <v>10.515365174346339</v>
      </c>
      <c r="AO352" s="135">
        <f t="shared" si="200"/>
        <v>10.515366587575045</v>
      </c>
      <c r="AP352" s="135">
        <f t="shared" si="200"/>
        <v>10.515356190855959</v>
      </c>
      <c r="AQ352" s="135">
        <f t="shared" si="200"/>
        <v>10.51543268139546</v>
      </c>
      <c r="AR352" s="135">
        <f t="shared" si="200"/>
        <v>10.514870189095937</v>
      </c>
      <c r="AS352" s="135">
        <f t="shared" si="200"/>
        <v>10.519020915776053</v>
      </c>
      <c r="AT352" s="135">
        <f t="shared" si="200"/>
        <v>10.489129809036626</v>
      </c>
      <c r="AU352" s="135">
        <f t="shared" si="191"/>
        <v>10.776327854255195</v>
      </c>
    </row>
    <row r="353" spans="1:47" s="135" customFormat="1" ht="12.95" customHeight="1" x14ac:dyDescent="0.2">
      <c r="A353" s="188" t="s">
        <v>1246</v>
      </c>
      <c r="B353" s="199" t="s">
        <v>63</v>
      </c>
      <c r="C353" s="189">
        <v>58344.449000000001</v>
      </c>
      <c r="D353" s="189">
        <v>2.9E-4</v>
      </c>
      <c r="E353" s="135">
        <f t="shared" si="181"/>
        <v>3602.918983716399</v>
      </c>
      <c r="F353" s="135">
        <f t="shared" si="173"/>
        <v>3603</v>
      </c>
      <c r="G353" s="125">
        <f t="shared" si="175"/>
        <v>-0.37049833000492072</v>
      </c>
      <c r="K353" s="135">
        <f t="shared" si="193"/>
        <v>-0.37049833000492072</v>
      </c>
      <c r="O353" s="135">
        <f t="shared" ca="1" si="178"/>
        <v>-0.3721203076954881</v>
      </c>
      <c r="Q353" s="186">
        <f t="shared" si="192"/>
        <v>43325.949000000001</v>
      </c>
      <c r="R353" s="186"/>
      <c r="S353" s="124">
        <f t="shared" si="194"/>
        <v>1</v>
      </c>
      <c r="T353" s="186"/>
      <c r="Z353" s="135">
        <f t="shared" si="182"/>
        <v>3603</v>
      </c>
      <c r="AA353" s="135">
        <f t="shared" si="183"/>
        <v>-0.46774845282792832</v>
      </c>
      <c r="AB353" s="135">
        <f t="shared" si="195"/>
        <v>-0.50863075776755384</v>
      </c>
      <c r="AC353" s="135">
        <f t="shared" si="196"/>
        <v>-0.37049833000492072</v>
      </c>
      <c r="AD353" s="135">
        <f t="shared" si="197"/>
        <v>9.7250122823007601E-2</v>
      </c>
      <c r="AE353" s="135">
        <f t="shared" si="198"/>
        <v>9.4575863890900645E-3</v>
      </c>
      <c r="AF353" s="135">
        <f t="shared" si="199"/>
        <v>-0.37049833000492072</v>
      </c>
      <c r="AG353" s="124"/>
      <c r="AH353" s="135">
        <f t="shared" si="184"/>
        <v>0.13813242776263315</v>
      </c>
      <c r="AI353" s="135">
        <f t="shared" si="185"/>
        <v>0.80411856415242466</v>
      </c>
      <c r="AJ353" s="135">
        <f t="shared" si="186"/>
        <v>0.77183915562461225</v>
      </c>
      <c r="AK353" s="135">
        <f t="shared" si="187"/>
        <v>-0.21956468195587883</v>
      </c>
      <c r="AL353" s="135">
        <f t="shared" si="188"/>
        <v>-2.2992493414872981</v>
      </c>
      <c r="AM353" s="135">
        <f t="shared" si="189"/>
        <v>-2.232249494071421</v>
      </c>
      <c r="AN353" s="135">
        <f t="shared" si="200"/>
        <v>10.515365174346339</v>
      </c>
      <c r="AO353" s="135">
        <f t="shared" si="200"/>
        <v>10.515366587575045</v>
      </c>
      <c r="AP353" s="135">
        <f t="shared" si="200"/>
        <v>10.515356190855959</v>
      </c>
      <c r="AQ353" s="135">
        <f t="shared" si="200"/>
        <v>10.51543268139546</v>
      </c>
      <c r="AR353" s="135">
        <f t="shared" si="200"/>
        <v>10.514870189095937</v>
      </c>
      <c r="AS353" s="135">
        <f t="shared" si="200"/>
        <v>10.519020915776053</v>
      </c>
      <c r="AT353" s="135">
        <f t="shared" si="200"/>
        <v>10.489129809036626</v>
      </c>
      <c r="AU353" s="135">
        <f t="shared" si="191"/>
        <v>10.776327854255195</v>
      </c>
    </row>
    <row r="354" spans="1:47" s="135" customFormat="1" ht="12.95" customHeight="1" x14ac:dyDescent="0.2">
      <c r="A354" s="194" t="s">
        <v>1248</v>
      </c>
      <c r="B354" s="195" t="s">
        <v>159</v>
      </c>
      <c r="C354" s="196">
        <v>58719.440799999997</v>
      </c>
      <c r="D354" s="196">
        <v>1E-4</v>
      </c>
      <c r="E354" s="135">
        <f t="shared" si="181"/>
        <v>3684.9178472922576</v>
      </c>
      <c r="F354" s="135">
        <f t="shared" si="173"/>
        <v>3685</v>
      </c>
      <c r="G354" s="125">
        <f t="shared" si="175"/>
        <v>-0.37569535000511678</v>
      </c>
      <c r="K354" s="135">
        <f t="shared" si="193"/>
        <v>-0.37569535000511678</v>
      </c>
      <c r="O354" s="135">
        <f t="shared" ca="1" si="178"/>
        <v>-0.38188156335227902</v>
      </c>
      <c r="Q354" s="186">
        <f t="shared" si="192"/>
        <v>43700.940799999997</v>
      </c>
      <c r="R354" s="186"/>
      <c r="S354" s="124">
        <f t="shared" si="194"/>
        <v>1</v>
      </c>
      <c r="T354" s="186"/>
      <c r="Z354" s="135">
        <f t="shared" si="182"/>
        <v>3685</v>
      </c>
      <c r="AA354" s="135">
        <f t="shared" si="183"/>
        <v>-0.48888990298993995</v>
      </c>
      <c r="AB354" s="135">
        <f t="shared" si="195"/>
        <v>-0.50314301941224715</v>
      </c>
      <c r="AC354" s="135">
        <f t="shared" si="196"/>
        <v>-0.37569535000511678</v>
      </c>
      <c r="AD354" s="135">
        <f t="shared" si="197"/>
        <v>0.11319455298482317</v>
      </c>
      <c r="AE354" s="135">
        <f t="shared" si="198"/>
        <v>1.281300682543394E-2</v>
      </c>
      <c r="AF354" s="135">
        <f t="shared" si="199"/>
        <v>-0.37569535000511678</v>
      </c>
      <c r="AG354" s="124"/>
      <c r="AH354" s="135">
        <f t="shared" si="184"/>
        <v>0.1274476694071304</v>
      </c>
      <c r="AI354" s="135">
        <f t="shared" si="185"/>
        <v>0.81454404557449689</v>
      </c>
      <c r="AJ354" s="135">
        <f t="shared" si="186"/>
        <v>0.74142744972509556</v>
      </c>
      <c r="AK354" s="135">
        <f t="shared" si="187"/>
        <v>-0.22843877831974957</v>
      </c>
      <c r="AL354" s="135">
        <f t="shared" si="188"/>
        <v>-2.2527157718893744</v>
      </c>
      <c r="AM354" s="135">
        <f t="shared" si="189"/>
        <v>-2.0998959647667617</v>
      </c>
      <c r="AN354" s="135">
        <f t="shared" si="200"/>
        <v>10.57031928602359</v>
      </c>
      <c r="AO354" s="135">
        <f t="shared" si="200"/>
        <v>10.570319968070402</v>
      </c>
      <c r="AP354" s="135">
        <f t="shared" si="200"/>
        <v>10.570314349471074</v>
      </c>
      <c r="AQ354" s="135">
        <f t="shared" si="200"/>
        <v>10.570360636727736</v>
      </c>
      <c r="AR354" s="135">
        <f t="shared" si="200"/>
        <v>10.569979453064958</v>
      </c>
      <c r="AS354" s="135">
        <f t="shared" si="200"/>
        <v>10.573128188484104</v>
      </c>
      <c r="AT354" s="135">
        <f t="shared" si="200"/>
        <v>10.547741387021251</v>
      </c>
      <c r="AU354" s="135">
        <f t="shared" si="191"/>
        <v>10.838354021448705</v>
      </c>
    </row>
    <row r="355" spans="1:47" s="135" customFormat="1" ht="12.95" customHeight="1" x14ac:dyDescent="0.2">
      <c r="A355" s="191" t="s">
        <v>1249</v>
      </c>
      <c r="B355" s="192" t="s">
        <v>159</v>
      </c>
      <c r="C355" s="193">
        <v>59016.689599999998</v>
      </c>
      <c r="D355" s="193">
        <v>2.0000000000000001E-4</v>
      </c>
      <c r="E355" s="135">
        <f t="shared" si="181"/>
        <v>3749.9167720668474</v>
      </c>
      <c r="F355" s="135">
        <f t="shared" si="173"/>
        <v>3750</v>
      </c>
      <c r="G355" s="125">
        <f t="shared" si="175"/>
        <v>-0.38061250000464497</v>
      </c>
      <c r="K355" s="135">
        <f t="shared" si="193"/>
        <v>-0.38061250000464497</v>
      </c>
      <c r="O355" s="135">
        <f t="shared" ca="1" si="178"/>
        <v>-0.38961914405583281</v>
      </c>
      <c r="Q355" s="186">
        <f t="shared" si="192"/>
        <v>43998.189599999998</v>
      </c>
      <c r="R355" s="186"/>
      <c r="S355" s="124">
        <f t="shared" si="194"/>
        <v>1</v>
      </c>
      <c r="T355" s="186"/>
      <c r="Z355" s="135">
        <f t="shared" si="182"/>
        <v>3750</v>
      </c>
      <c r="AA355" s="135">
        <f t="shared" si="183"/>
        <v>-0.50597897690209803</v>
      </c>
      <c r="AB355" s="135">
        <f t="shared" si="195"/>
        <v>-0.4992102868336965</v>
      </c>
      <c r="AC355" s="135">
        <f t="shared" si="196"/>
        <v>-0.38061250000464497</v>
      </c>
      <c r="AD355" s="135">
        <f t="shared" si="197"/>
        <v>0.12536647689745306</v>
      </c>
      <c r="AE355" s="135">
        <f t="shared" si="198"/>
        <v>1.5716753529679633E-2</v>
      </c>
      <c r="AF355" s="135">
        <f t="shared" si="199"/>
        <v>-0.38061250000464497</v>
      </c>
      <c r="AG355" s="124"/>
      <c r="AH355" s="135">
        <f t="shared" si="184"/>
        <v>0.11859778682905156</v>
      </c>
      <c r="AI355" s="135">
        <f t="shared" si="185"/>
        <v>0.82330181344239439</v>
      </c>
      <c r="AJ355" s="135">
        <f t="shared" si="186"/>
        <v>0.71556149523130719</v>
      </c>
      <c r="AK355" s="135">
        <f t="shared" si="187"/>
        <v>-0.23527842514635203</v>
      </c>
      <c r="AL355" s="135">
        <f t="shared" si="188"/>
        <v>-2.2149482412436767</v>
      </c>
      <c r="AM355" s="135">
        <f t="shared" si="189"/>
        <v>-2.001628073755811</v>
      </c>
      <c r="AN355" s="135">
        <f t="shared" si="200"/>
        <v>10.614397785742296</v>
      </c>
      <c r="AO355" s="135">
        <f t="shared" si="200"/>
        <v>10.614398131342449</v>
      </c>
      <c r="AP355" s="135">
        <f t="shared" si="200"/>
        <v>10.614394974081506</v>
      </c>
      <c r="AQ355" s="135">
        <f t="shared" si="200"/>
        <v>10.614423818444168</v>
      </c>
      <c r="AR355" s="135">
        <f t="shared" si="200"/>
        <v>10.614160376860848</v>
      </c>
      <c r="AS355" s="135">
        <f t="shared" si="200"/>
        <v>10.6165729121862</v>
      </c>
      <c r="AT355" s="135">
        <f t="shared" si="200"/>
        <v>10.59499542835758</v>
      </c>
      <c r="AU355" s="135">
        <f t="shared" si="191"/>
        <v>10.887521105199657</v>
      </c>
    </row>
    <row r="356" spans="1:47" s="135" customFormat="1" ht="12.95" customHeight="1" x14ac:dyDescent="0.2">
      <c r="A356" s="191" t="s">
        <v>1249</v>
      </c>
      <c r="B356" s="192" t="s">
        <v>159</v>
      </c>
      <c r="C356" s="193">
        <v>59112.723299999998</v>
      </c>
      <c r="D356" s="193">
        <v>1E-4</v>
      </c>
      <c r="E356" s="135">
        <f t="shared" si="181"/>
        <v>3770.9163092966883</v>
      </c>
      <c r="F356" s="135">
        <f t="shared" si="173"/>
        <v>3771</v>
      </c>
      <c r="G356" s="125">
        <f t="shared" si="175"/>
        <v>-0.38272881000011694</v>
      </c>
      <c r="K356" s="135">
        <f t="shared" si="193"/>
        <v>-0.38272881000011694</v>
      </c>
      <c r="O356" s="135">
        <f t="shared" ca="1" si="178"/>
        <v>-0.39211897782159633</v>
      </c>
      <c r="Q356" s="186">
        <f t="shared" si="192"/>
        <v>44094.223299999998</v>
      </c>
      <c r="R356" s="186"/>
      <c r="S356" s="124">
        <f t="shared" si="194"/>
        <v>1</v>
      </c>
      <c r="T356" s="186"/>
      <c r="Z356" s="135">
        <f t="shared" si="182"/>
        <v>3771</v>
      </c>
      <c r="AA356" s="135">
        <f t="shared" si="183"/>
        <v>-0.5115617164636026</v>
      </c>
      <c r="AB356" s="135">
        <f t="shared" si="195"/>
        <v>-0.49839636550756</v>
      </c>
      <c r="AC356" s="135">
        <f t="shared" si="196"/>
        <v>-0.38272881000011694</v>
      </c>
      <c r="AD356" s="135">
        <f t="shared" si="197"/>
        <v>0.12883290646348566</v>
      </c>
      <c r="AE356" s="135">
        <f t="shared" si="198"/>
        <v>1.6597917787829247E-2</v>
      </c>
      <c r="AF356" s="135">
        <f t="shared" si="199"/>
        <v>-0.38272881000011694</v>
      </c>
      <c r="AG356" s="124"/>
      <c r="AH356" s="135">
        <f t="shared" si="184"/>
        <v>0.11566755550744307</v>
      </c>
      <c r="AI356" s="135">
        <f t="shared" si="185"/>
        <v>0.82622741230078856</v>
      </c>
      <c r="AJ356" s="135">
        <f t="shared" si="186"/>
        <v>0.70686066575232276</v>
      </c>
      <c r="AK356" s="135">
        <f t="shared" si="187"/>
        <v>-0.23744741362334065</v>
      </c>
      <c r="AL356" s="135">
        <f t="shared" si="188"/>
        <v>-2.2025708280873304</v>
      </c>
      <c r="AM356" s="135">
        <f t="shared" si="189"/>
        <v>-1.9710229516586928</v>
      </c>
      <c r="AN356" s="135">
        <f t="shared" si="200"/>
        <v>10.628740693050165</v>
      </c>
      <c r="AO356" s="135">
        <f t="shared" si="200"/>
        <v>10.628740963958279</v>
      </c>
      <c r="AP356" s="135">
        <f t="shared" si="200"/>
        <v>10.628738396922822</v>
      </c>
      <c r="AQ356" s="135">
        <f t="shared" si="200"/>
        <v>10.628762721988409</v>
      </c>
      <c r="AR356" s="135">
        <f t="shared" si="200"/>
        <v>10.628532281015588</v>
      </c>
      <c r="AS356" s="135">
        <f t="shared" si="200"/>
        <v>10.630720916643714</v>
      </c>
      <c r="AT356" s="135">
        <f t="shared" si="200"/>
        <v>10.6104130510776</v>
      </c>
      <c r="AU356" s="135">
        <f t="shared" si="191"/>
        <v>10.903405855334579</v>
      </c>
    </row>
    <row r="357" spans="1:47" s="135" customFormat="1" ht="12.95" customHeight="1" x14ac:dyDescent="0.2">
      <c r="A357" s="191" t="s">
        <v>1250</v>
      </c>
      <c r="B357" s="192" t="s">
        <v>159</v>
      </c>
      <c r="C357" s="193">
        <v>59368.814599999998</v>
      </c>
      <c r="D357" s="193">
        <v>2.9999999999999997E-4</v>
      </c>
      <c r="E357" s="135">
        <f t="shared" si="181"/>
        <v>3826.9153886676627</v>
      </c>
      <c r="F357" s="135">
        <f t="shared" si="173"/>
        <v>3827</v>
      </c>
      <c r="G357" s="125">
        <f t="shared" si="175"/>
        <v>-0.38693897000484867</v>
      </c>
      <c r="K357" s="135">
        <f t="shared" si="193"/>
        <v>-0.38693897000484867</v>
      </c>
      <c r="O357" s="135">
        <f t="shared" ca="1" si="178"/>
        <v>-0.3987852011969657</v>
      </c>
      <c r="Q357" s="186">
        <f t="shared" si="192"/>
        <v>44350.314599999998</v>
      </c>
      <c r="R357" s="186"/>
      <c r="S357" s="124">
        <f t="shared" si="194"/>
        <v>1</v>
      </c>
      <c r="T357" s="186"/>
      <c r="Z357" s="135">
        <f t="shared" si="182"/>
        <v>3827</v>
      </c>
      <c r="AA357" s="135">
        <f t="shared" si="183"/>
        <v>-0.52659428330859748</v>
      </c>
      <c r="AB357" s="135">
        <f t="shared" si="195"/>
        <v>-0.49462490794075914</v>
      </c>
      <c r="AC357" s="135">
        <f t="shared" si="196"/>
        <v>-0.38693897000484867</v>
      </c>
      <c r="AD357" s="135">
        <f t="shared" si="197"/>
        <v>0.13965531330374881</v>
      </c>
      <c r="AE357" s="135">
        <f t="shared" si="198"/>
        <v>1.9503606533968237E-2</v>
      </c>
      <c r="AF357" s="135">
        <f t="shared" si="199"/>
        <v>-0.38693897000484867</v>
      </c>
      <c r="AG357" s="124"/>
      <c r="AH357" s="135">
        <f t="shared" si="184"/>
        <v>0.10768593793591048</v>
      </c>
      <c r="AI357" s="135">
        <f t="shared" si="185"/>
        <v>0.83426449903248534</v>
      </c>
      <c r="AJ357" s="135">
        <f t="shared" si="186"/>
        <v>0.6828124846295216</v>
      </c>
      <c r="AK357" s="135">
        <f t="shared" si="187"/>
        <v>-0.24312533843912876</v>
      </c>
      <c r="AL357" s="135">
        <f t="shared" si="188"/>
        <v>-2.1691259957628461</v>
      </c>
      <c r="AM357" s="135">
        <f t="shared" si="189"/>
        <v>-1.89193449882669</v>
      </c>
      <c r="AN357" s="135">
        <f t="shared" si="200"/>
        <v>10.667241480610526</v>
      </c>
      <c r="AO357" s="135">
        <f t="shared" si="200"/>
        <v>10.667241612524963</v>
      </c>
      <c r="AP357" s="135">
        <f t="shared" si="200"/>
        <v>10.667240222238416</v>
      </c>
      <c r="AQ357" s="135">
        <f t="shared" si="200"/>
        <v>10.667254875178303</v>
      </c>
      <c r="AR357" s="135">
        <f t="shared" si="200"/>
        <v>10.667100472032693</v>
      </c>
      <c r="AS357" s="135">
        <f t="shared" si="200"/>
        <v>10.668731004426713</v>
      </c>
      <c r="AT357" s="135">
        <f t="shared" si="200"/>
        <v>10.651888398153504</v>
      </c>
      <c r="AU357" s="135">
        <f t="shared" si="191"/>
        <v>10.945765189027709</v>
      </c>
    </row>
    <row r="358" spans="1:47" s="135" customFormat="1" ht="12.95" customHeight="1" x14ac:dyDescent="0.2">
      <c r="A358" s="104" t="s">
        <v>1251</v>
      </c>
      <c r="B358" s="105" t="s">
        <v>159</v>
      </c>
      <c r="C358" s="131">
        <v>59437.408100000001</v>
      </c>
      <c r="D358" s="104">
        <v>2.9999999999999997E-4</v>
      </c>
      <c r="E358" s="135">
        <f t="shared" si="181"/>
        <v>3841.9146207807144</v>
      </c>
      <c r="F358" s="135">
        <f t="shared" si="173"/>
        <v>3842</v>
      </c>
      <c r="G358" s="125">
        <f t="shared" si="175"/>
        <v>-0.39045062000514008</v>
      </c>
      <c r="K358" s="135">
        <f t="shared" si="193"/>
        <v>-0.39045062000514008</v>
      </c>
      <c r="O358" s="135">
        <f t="shared" ca="1" si="178"/>
        <v>-0.40057079674393969</v>
      </c>
      <c r="Q358" s="186">
        <f t="shared" si="192"/>
        <v>44418.908100000001</v>
      </c>
      <c r="R358" s="186"/>
      <c r="S358" s="124">
        <f t="shared" si="194"/>
        <v>1</v>
      </c>
      <c r="T358" s="186"/>
      <c r="Z358" s="135">
        <f t="shared" si="182"/>
        <v>3842</v>
      </c>
      <c r="AA358" s="135">
        <f t="shared" si="183"/>
        <v>-0.53065639811761067</v>
      </c>
      <c r="AB358" s="135">
        <f t="shared" si="195"/>
        <v>-0.49595755630128147</v>
      </c>
      <c r="AC358" s="135">
        <f t="shared" si="196"/>
        <v>-0.39045062000514008</v>
      </c>
      <c r="AD358" s="135">
        <f t="shared" si="197"/>
        <v>0.14020577811247059</v>
      </c>
      <c r="AE358" s="135">
        <f t="shared" si="198"/>
        <v>1.9657660216123338E-2</v>
      </c>
      <c r="AF358" s="135">
        <f t="shared" si="199"/>
        <v>-0.39045062000514008</v>
      </c>
      <c r="AG358" s="124"/>
      <c r="AH358" s="135">
        <f t="shared" si="184"/>
        <v>0.10550693629614136</v>
      </c>
      <c r="AI358" s="135">
        <f t="shared" si="185"/>
        <v>0.836476403992085</v>
      </c>
      <c r="AJ358" s="135">
        <f t="shared" si="186"/>
        <v>0.67615809173676966</v>
      </c>
      <c r="AK358" s="135">
        <f t="shared" si="187"/>
        <v>-0.24461851937401263</v>
      </c>
      <c r="AL358" s="135">
        <f t="shared" si="188"/>
        <v>-2.1600561130322808</v>
      </c>
      <c r="AM358" s="135">
        <f t="shared" si="189"/>
        <v>-1.8713436396546765</v>
      </c>
      <c r="AN358" s="135">
        <f t="shared" si="200"/>
        <v>10.677618176578036</v>
      </c>
      <c r="AO358" s="135">
        <f t="shared" si="200"/>
        <v>10.677618283187192</v>
      </c>
      <c r="AP358" s="135">
        <f t="shared" si="200"/>
        <v>10.677617124236756</v>
      </c>
      <c r="AQ358" s="135">
        <f t="shared" si="200"/>
        <v>10.67762972343086</v>
      </c>
      <c r="AR358" s="135">
        <f t="shared" si="200"/>
        <v>10.677492780808976</v>
      </c>
      <c r="AS358" s="135">
        <f t="shared" si="200"/>
        <v>10.678984300932248</v>
      </c>
      <c r="AT358" s="135">
        <f t="shared" si="200"/>
        <v>10.663087347158045</v>
      </c>
      <c r="AU358" s="135">
        <f t="shared" si="191"/>
        <v>10.957111439124082</v>
      </c>
    </row>
    <row r="359" spans="1:47" s="135" customFormat="1" ht="12.95" customHeight="1" x14ac:dyDescent="0.2">
      <c r="A359" s="104" t="s">
        <v>1251</v>
      </c>
      <c r="B359" s="105" t="s">
        <v>159</v>
      </c>
      <c r="C359" s="131">
        <v>59446.5556</v>
      </c>
      <c r="D359" s="104">
        <v>2.9999999999999997E-4</v>
      </c>
      <c r="E359" s="135">
        <f t="shared" si="181"/>
        <v>3843.9148901320978</v>
      </c>
      <c r="F359" s="135">
        <f t="shared" si="173"/>
        <v>3844</v>
      </c>
      <c r="G359" s="125">
        <f t="shared" si="175"/>
        <v>-0.38921883999864804</v>
      </c>
      <c r="K359" s="135">
        <f t="shared" si="193"/>
        <v>-0.38921883999864804</v>
      </c>
      <c r="O359" s="135">
        <f t="shared" ca="1" si="178"/>
        <v>-0.40080887615020289</v>
      </c>
      <c r="Q359" s="186">
        <f t="shared" si="192"/>
        <v>44428.0556</v>
      </c>
      <c r="R359" s="186"/>
      <c r="S359" s="124">
        <f t="shared" si="194"/>
        <v>1</v>
      </c>
      <c r="T359" s="186"/>
      <c r="Z359" s="135">
        <f t="shared" si="182"/>
        <v>3844</v>
      </c>
      <c r="AA359" s="135">
        <f t="shared" si="183"/>
        <v>-0.53119913865454893</v>
      </c>
      <c r="AB359" s="135">
        <f t="shared" si="195"/>
        <v>-0.49443394084280423</v>
      </c>
      <c r="AC359" s="135">
        <f t="shared" si="196"/>
        <v>-0.38921883999864804</v>
      </c>
      <c r="AD359" s="135">
        <f t="shared" si="197"/>
        <v>0.14198029865590089</v>
      </c>
      <c r="AE359" s="135">
        <f t="shared" si="198"/>
        <v>2.0158405206418813E-2</v>
      </c>
      <c r="AF359" s="135">
        <f t="shared" si="199"/>
        <v>-0.38921883999864804</v>
      </c>
      <c r="AG359" s="124"/>
      <c r="AH359" s="135">
        <f t="shared" si="184"/>
        <v>0.10521510084415621</v>
      </c>
      <c r="AI359" s="135">
        <f t="shared" si="185"/>
        <v>0.83677323606901088</v>
      </c>
      <c r="AJ359" s="135">
        <f t="shared" si="186"/>
        <v>0.67526394018572988</v>
      </c>
      <c r="AK359" s="135">
        <f t="shared" si="187"/>
        <v>-0.24481668654058514</v>
      </c>
      <c r="AL359" s="135">
        <f t="shared" si="188"/>
        <v>-2.1588431555786873</v>
      </c>
      <c r="AM359" s="135">
        <f t="shared" si="189"/>
        <v>-1.8686164115677579</v>
      </c>
      <c r="AN359" s="135">
        <f t="shared" si="200"/>
        <v>10.679003816946494</v>
      </c>
      <c r="AO359" s="135">
        <f t="shared" si="200"/>
        <v>10.679003920494699</v>
      </c>
      <c r="AP359" s="135">
        <f t="shared" si="200"/>
        <v>10.679002790059581</v>
      </c>
      <c r="AQ359" s="135">
        <f t="shared" si="200"/>
        <v>10.679015131224094</v>
      </c>
      <c r="AR359" s="135">
        <f t="shared" si="200"/>
        <v>10.678880425658809</v>
      </c>
      <c r="AS359" s="135">
        <f t="shared" si="200"/>
        <v>10.680353766234598</v>
      </c>
      <c r="AT359" s="135">
        <f t="shared" si="200"/>
        <v>10.664583399891702</v>
      </c>
      <c r="AU359" s="135">
        <f t="shared" si="191"/>
        <v>10.958624272470265</v>
      </c>
    </row>
    <row r="360" spans="1:47" s="135" customFormat="1" ht="12.95" customHeight="1" x14ac:dyDescent="0.2">
      <c r="A360" s="104" t="s">
        <v>1251</v>
      </c>
      <c r="B360" s="105" t="s">
        <v>159</v>
      </c>
      <c r="C360" s="131">
        <v>59455.704299999998</v>
      </c>
      <c r="D360" s="104">
        <v>2.9999999999999997E-4</v>
      </c>
      <c r="E360" s="135">
        <f t="shared" si="181"/>
        <v>3845.915421885582</v>
      </c>
      <c r="F360" s="135">
        <f t="shared" si="173"/>
        <v>3846</v>
      </c>
      <c r="G360" s="125">
        <f t="shared" si="175"/>
        <v>-0.38678706000791863</v>
      </c>
      <c r="K360" s="135">
        <f t="shared" si="193"/>
        <v>-0.38678706000791863</v>
      </c>
      <c r="O360" s="135">
        <f t="shared" ca="1" si="178"/>
        <v>-0.40104695555646608</v>
      </c>
      <c r="Q360" s="186">
        <f t="shared" si="192"/>
        <v>44437.204299999998</v>
      </c>
      <c r="R360" s="186"/>
      <c r="S360" s="124">
        <f t="shared" si="194"/>
        <v>1</v>
      </c>
      <c r="T360" s="186"/>
      <c r="Z360" s="135">
        <f t="shared" si="182"/>
        <v>3846</v>
      </c>
      <c r="AA360" s="135">
        <f t="shared" si="183"/>
        <v>-0.53174214336165848</v>
      </c>
      <c r="AB360" s="135">
        <f t="shared" si="195"/>
        <v>-0.4917100196602841</v>
      </c>
      <c r="AC360" s="135">
        <f t="shared" si="196"/>
        <v>-0.38678706000791863</v>
      </c>
      <c r="AD360" s="135">
        <f t="shared" si="197"/>
        <v>0.14495508335373986</v>
      </c>
      <c r="AE360" s="135">
        <f t="shared" si="198"/>
        <v>2.1011976190089668E-2</v>
      </c>
      <c r="AF360" s="135">
        <f t="shared" si="199"/>
        <v>-0.38678706000791863</v>
      </c>
      <c r="AG360" s="124"/>
      <c r="AH360" s="135">
        <f t="shared" si="184"/>
        <v>0.10492295965236546</v>
      </c>
      <c r="AI360" s="135">
        <f t="shared" si="185"/>
        <v>0.83707051937779731</v>
      </c>
      <c r="AJ360" s="135">
        <f t="shared" si="186"/>
        <v>0.6743681590091023</v>
      </c>
      <c r="AK360" s="135">
        <f t="shared" si="187"/>
        <v>-0.24501463388188319</v>
      </c>
      <c r="AL360" s="135">
        <f t="shared" si="188"/>
        <v>-2.1576293366173775</v>
      </c>
      <c r="AM360" s="135">
        <f t="shared" si="189"/>
        <v>-1.8658934274390473</v>
      </c>
      <c r="AN360" s="135">
        <f t="shared" si="200"/>
        <v>10.680389949301812</v>
      </c>
      <c r="AO360" s="135">
        <f t="shared" si="200"/>
        <v>10.68039004985893</v>
      </c>
      <c r="AP360" s="135">
        <f t="shared" si="200"/>
        <v>10.680388947411569</v>
      </c>
      <c r="AQ360" s="135">
        <f t="shared" si="200"/>
        <v>10.680401034180557</v>
      </c>
      <c r="AR360" s="135">
        <f t="shared" si="200"/>
        <v>10.680268544393753</v>
      </c>
      <c r="AS360" s="135">
        <f t="shared" si="200"/>
        <v>10.681723790284504</v>
      </c>
      <c r="AT360" s="135">
        <f t="shared" si="200"/>
        <v>10.666080125586204</v>
      </c>
      <c r="AU360" s="135">
        <f t="shared" si="191"/>
        <v>10.960137105816449</v>
      </c>
    </row>
    <row r="361" spans="1:47" s="135" customFormat="1" ht="12.95" customHeight="1" x14ac:dyDescent="0.2">
      <c r="A361" s="106" t="s">
        <v>1252</v>
      </c>
      <c r="B361" s="105" t="s">
        <v>159</v>
      </c>
      <c r="C361" s="131">
        <v>59743.8007</v>
      </c>
      <c r="D361" s="104">
        <v>1E-4</v>
      </c>
      <c r="E361" s="135">
        <f t="shared" si="181"/>
        <v>3908.9130058335418</v>
      </c>
      <c r="F361" s="135">
        <f t="shared" si="173"/>
        <v>3909</v>
      </c>
      <c r="G361" s="125">
        <f t="shared" si="175"/>
        <v>-0.39783598999929382</v>
      </c>
      <c r="K361" s="135">
        <f t="shared" si="193"/>
        <v>-0.39783598999929382</v>
      </c>
      <c r="O361" s="135">
        <f t="shared" ca="1" si="178"/>
        <v>-0.40854645685375662</v>
      </c>
      <c r="Q361" s="186">
        <f t="shared" si="192"/>
        <v>44725.3007</v>
      </c>
      <c r="R361" s="186"/>
      <c r="S361" s="124">
        <f t="shared" si="194"/>
        <v>1</v>
      </c>
      <c r="T361" s="186"/>
      <c r="Z361" s="135">
        <f t="shared" si="182"/>
        <v>3909</v>
      </c>
      <c r="AA361" s="135">
        <f t="shared" si="183"/>
        <v>-0.54898089537086814</v>
      </c>
      <c r="AB361" s="135">
        <f t="shared" si="195"/>
        <v>-0.4934011199183948</v>
      </c>
      <c r="AC361" s="135">
        <f t="shared" si="196"/>
        <v>-0.39783598999929382</v>
      </c>
      <c r="AD361" s="135">
        <f t="shared" si="197"/>
        <v>0.15114490537157432</v>
      </c>
      <c r="AE361" s="135">
        <f t="shared" si="198"/>
        <v>2.2844782419782158E-2</v>
      </c>
      <c r="AF361" s="135">
        <f t="shared" si="199"/>
        <v>-0.39783598999929382</v>
      </c>
      <c r="AG361" s="124"/>
      <c r="AH361" s="135">
        <f t="shared" si="184"/>
        <v>9.5565129919100988E-2</v>
      </c>
      <c r="AI361" s="135">
        <f t="shared" si="185"/>
        <v>0.84666860640143682</v>
      </c>
      <c r="AJ361" s="135">
        <f t="shared" si="186"/>
        <v>0.64530543013687536</v>
      </c>
      <c r="AK361" s="135">
        <f t="shared" si="187"/>
        <v>-0.25113277406427154</v>
      </c>
      <c r="AL361" s="135">
        <f t="shared" si="188"/>
        <v>-2.1189436967624804</v>
      </c>
      <c r="AM361" s="135">
        <f t="shared" si="189"/>
        <v>-1.7822170349155833</v>
      </c>
      <c r="AN361" s="135">
        <f t="shared" ref="AN361:AT361" si="201">$AU361+$AB$7*SIN(AO361)</f>
        <v>10.724309263039068</v>
      </c>
      <c r="AO361" s="135">
        <f t="shared" si="201"/>
        <v>10.724309298958667</v>
      </c>
      <c r="AP361" s="135">
        <f t="shared" si="201"/>
        <v>10.724308843370428</v>
      </c>
      <c r="AQ361" s="135">
        <f t="shared" si="201"/>
        <v>10.724314621904554</v>
      </c>
      <c r="AR361" s="135">
        <f t="shared" si="201"/>
        <v>10.724241337737398</v>
      </c>
      <c r="AS361" s="135">
        <f t="shared" si="201"/>
        <v>10.725172172660415</v>
      </c>
      <c r="AT361" s="135">
        <f t="shared" si="201"/>
        <v>10.713571600367146</v>
      </c>
      <c r="AU361" s="135">
        <f t="shared" si="191"/>
        <v>11.007791356221219</v>
      </c>
    </row>
    <row r="362" spans="1:47" s="135" customFormat="1" ht="12.95" customHeight="1" x14ac:dyDescent="0.2">
      <c r="A362" s="107" t="s">
        <v>1253</v>
      </c>
      <c r="B362" s="108" t="s">
        <v>159</v>
      </c>
      <c r="C362" s="131">
        <v>59798.681299999997</v>
      </c>
      <c r="D362" s="104">
        <v>2.9999999999999997E-4</v>
      </c>
      <c r="E362" s="135">
        <f t="shared" ref="E362:E363" si="202">+(C362-C$7)/C$8</f>
        <v>3920.9136598008045</v>
      </c>
      <c r="F362" s="135">
        <f t="shared" ref="F362:F363" si="203">ROUND(2*E362,0)/2</f>
        <v>3921</v>
      </c>
      <c r="G362" s="125">
        <f t="shared" ref="G362:G363" si="204">+C362-(C$7+F362*C$8)</f>
        <v>-0.39484531000198331</v>
      </c>
      <c r="K362" s="135">
        <f t="shared" ref="K362:K363" si="205">G362</f>
        <v>-0.39484531000198331</v>
      </c>
      <c r="O362" s="135">
        <f t="shared" ref="O362:O363" ca="1" si="206">+C$11+C$12*F362</f>
        <v>-0.40997493329133577</v>
      </c>
      <c r="Q362" s="186">
        <f t="shared" ref="Q362:Q363" si="207">+C362-15018.5</f>
        <v>44780.181299999997</v>
      </c>
      <c r="R362" s="186"/>
      <c r="S362" s="124">
        <f t="shared" si="194"/>
        <v>1</v>
      </c>
      <c r="T362" s="186"/>
      <c r="Z362" s="135">
        <f t="shared" ref="Z362:Z363" si="208">F362</f>
        <v>3921</v>
      </c>
      <c r="AA362" s="135">
        <f t="shared" ref="AA362:AA363" si="209">AB$3+AB$4*Z362+AB$5*Z362^2+AH362</f>
        <v>-0.55229364441103557</v>
      </c>
      <c r="AB362" s="135">
        <f t="shared" ref="AB362:AB363" si="210">IF(S362&lt;&gt;0,G362-AH362, -9999)</f>
        <v>-0.48859414234961068</v>
      </c>
      <c r="AC362" s="135">
        <f t="shared" ref="AC362:AC363" si="211">+G362-P362</f>
        <v>-0.39484531000198331</v>
      </c>
      <c r="AD362" s="135">
        <f t="shared" ref="AD362:AD363" si="212">IF(S362&lt;&gt;0,G362-AA362, -9999)</f>
        <v>0.15744833440905226</v>
      </c>
      <c r="AE362" s="135">
        <f t="shared" ref="AE362:AE363" si="213">+(G362-AA362)^2*S362</f>
        <v>2.4789978008184749E-2</v>
      </c>
      <c r="AF362" s="135">
        <f t="shared" ref="AF362:AF363" si="214">IF(S362&lt;&gt;0,G362-P362, -9999)</f>
        <v>-0.39484531000198331</v>
      </c>
      <c r="AG362" s="124"/>
      <c r="AH362" s="135">
        <f t="shared" ref="AH362:AH363" si="215">$AB$6*($AB$11/AI362*AJ362+$AB$12)</f>
        <v>9.3748832347627375E-2</v>
      </c>
      <c r="AI362" s="135">
        <f t="shared" ref="AI362:AI363" si="216">1+$AB$7*COS(AL362)</f>
        <v>0.84854884733534575</v>
      </c>
      <c r="AJ362" s="135">
        <f t="shared" ref="AJ362:AJ363" si="217">SIN(AL362+RADIANS($AB$9))</f>
        <v>0.63958090512672849</v>
      </c>
      <c r="AK362" s="135">
        <f t="shared" ref="AK362:AK363" si="218">$AB$7*SIN(AL362)</f>
        <v>-0.25227115338191469</v>
      </c>
      <c r="AL362" s="135">
        <f t="shared" ref="AL362:AL363" si="219">2*ATAN(AM362)</f>
        <v>-2.1114736231776128</v>
      </c>
      <c r="AM362" s="135">
        <f t="shared" ref="AM362:AM363" si="220">SQRT((1+$AB$7)/(1-$AB$7))*TAN(AN362/2)</f>
        <v>-1.7667214862030032</v>
      </c>
      <c r="AN362" s="135">
        <f t="shared" ref="AN362:AN363" si="221">$AU362+$AB$7*SIN(AO362)</f>
        <v>10.732732241517112</v>
      </c>
      <c r="AO362" s="135">
        <f t="shared" ref="AO362:AO363" si="222">$AU362+$AB$7*SIN(AP362)</f>
        <v>10.7327322702281</v>
      </c>
      <c r="AP362" s="135">
        <f t="shared" ref="AP362:AP363" si="223">$AU362+$AB$7*SIN(AQ362)</f>
        <v>10.732731894683972</v>
      </c>
      <c r="AQ362" s="135">
        <f t="shared" ref="AQ362:AQ363" si="224">$AU362+$AB$7*SIN(AR362)</f>
        <v>10.732736806900162</v>
      </c>
      <c r="AR362" s="135">
        <f t="shared" ref="AR362:AR363" si="225">$AU362+$AB$7*SIN(AS362)</f>
        <v>10.732672560901154</v>
      </c>
      <c r="AS362" s="135">
        <f t="shared" ref="AS362:AS363" si="226">$AU362+$AB$7*SIN(AT362)</f>
        <v>10.733514038165236</v>
      </c>
      <c r="AT362" s="135">
        <f t="shared" ref="AT362:AT363" si="227">$AU362+$AB$7*SIN(AU362)</f>
        <v>10.722693349506791</v>
      </c>
      <c r="AU362" s="135">
        <f t="shared" ref="AU362:AU363" si="228">RADIANS($AB$9)+$AB$18*(F362-AB$15)</f>
        <v>11.016868356298318</v>
      </c>
    </row>
    <row r="363" spans="1:47" s="135" customFormat="1" ht="12.95" customHeight="1" x14ac:dyDescent="0.2">
      <c r="A363" s="107" t="s">
        <v>1253</v>
      </c>
      <c r="B363" s="108" t="s">
        <v>159</v>
      </c>
      <c r="C363" s="131">
        <v>59821.542500000003</v>
      </c>
      <c r="D363" s="104">
        <v>1E-4</v>
      </c>
      <c r="E363" s="135">
        <f t="shared" si="202"/>
        <v>3925.9126822327112</v>
      </c>
      <c r="F363" s="135">
        <f t="shared" si="203"/>
        <v>3926</v>
      </c>
      <c r="G363" s="125">
        <f t="shared" si="204"/>
        <v>-0.39931585999875097</v>
      </c>
      <c r="K363" s="135">
        <f t="shared" si="205"/>
        <v>-0.39931585999875097</v>
      </c>
      <c r="O363" s="135">
        <f t="shared" ca="1" si="206"/>
        <v>-0.41057013180699375</v>
      </c>
      <c r="Q363" s="186">
        <f t="shared" si="207"/>
        <v>44803.042500000003</v>
      </c>
      <c r="R363" s="186"/>
      <c r="S363" s="124">
        <f t="shared" si="194"/>
        <v>1</v>
      </c>
      <c r="T363" s="186"/>
      <c r="Z363" s="135">
        <f t="shared" si="208"/>
        <v>3926</v>
      </c>
      <c r="AA363" s="135">
        <f t="shared" si="209"/>
        <v>-0.55367668164862183</v>
      </c>
      <c r="AB363" s="135">
        <f t="shared" si="210"/>
        <v>-0.492304734876716</v>
      </c>
      <c r="AC363" s="135">
        <f t="shared" si="211"/>
        <v>-0.39931585999875097</v>
      </c>
      <c r="AD363" s="135">
        <f t="shared" si="212"/>
        <v>0.15436082164987086</v>
      </c>
      <c r="AE363" s="135">
        <f t="shared" si="213"/>
        <v>2.382726326042324E-2</v>
      </c>
      <c r="AF363" s="135">
        <f t="shared" si="214"/>
        <v>-0.39931585999875097</v>
      </c>
      <c r="AG363" s="124"/>
      <c r="AH363" s="135">
        <f t="shared" si="215"/>
        <v>9.2988874877965061E-2</v>
      </c>
      <c r="AI363" s="135">
        <f t="shared" si="216"/>
        <v>0.84933726200297033</v>
      </c>
      <c r="AJ363" s="135">
        <f t="shared" si="217"/>
        <v>0.63717757012438614</v>
      </c>
      <c r="AK363" s="135">
        <f t="shared" si="218"/>
        <v>-0.25274280573605329</v>
      </c>
      <c r="AL363" s="135">
        <f t="shared" si="219"/>
        <v>-2.1083512776944202</v>
      </c>
      <c r="AM363" s="135">
        <f t="shared" si="220"/>
        <v>-1.7603051096379938</v>
      </c>
      <c r="AN363" s="135">
        <f t="shared" si="221"/>
        <v>10.736247345520177</v>
      </c>
      <c r="AO363" s="135">
        <f t="shared" si="222"/>
        <v>10.736247371588679</v>
      </c>
      <c r="AP363" s="135">
        <f t="shared" si="223"/>
        <v>10.736247026092963</v>
      </c>
      <c r="AQ363" s="135">
        <f t="shared" si="224"/>
        <v>10.736251605114857</v>
      </c>
      <c r="AR363" s="135">
        <f t="shared" si="225"/>
        <v>10.736190923538219</v>
      </c>
      <c r="AS363" s="135">
        <f t="shared" si="226"/>
        <v>10.736996210844136</v>
      </c>
      <c r="AT363" s="135">
        <f t="shared" si="227"/>
        <v>10.726501232018801</v>
      </c>
      <c r="AU363" s="135">
        <f t="shared" si="228"/>
        <v>11.020650439663775</v>
      </c>
    </row>
    <row r="364" spans="1:47" s="135" customFormat="1" ht="12.95" customHeight="1" x14ac:dyDescent="0.2">
      <c r="A364" s="197" t="s">
        <v>1255</v>
      </c>
      <c r="B364" s="198" t="s">
        <v>159</v>
      </c>
      <c r="C364" s="104">
        <v>60118.790200000003</v>
      </c>
      <c r="D364" s="104">
        <v>1E-4</v>
      </c>
      <c r="E364" s="135">
        <f t="shared" ref="E364" si="229">+(C364-C$7)/C$8</f>
        <v>3990.9113664720412</v>
      </c>
      <c r="F364" s="135">
        <f t="shared" ref="F364" si="230">ROUND(2*E364,0)/2</f>
        <v>3991</v>
      </c>
      <c r="G364" s="125">
        <f t="shared" ref="G364" si="231">+C364-(C$7+F364*C$8)</f>
        <v>-0.40533300999959465</v>
      </c>
      <c r="K364" s="135">
        <f t="shared" ref="K364" si="232">G364</f>
        <v>-0.40533300999959465</v>
      </c>
      <c r="O364" s="135">
        <f t="shared" ref="O364" ca="1" si="233">+C$11+C$12*F364</f>
        <v>-0.41830771251054755</v>
      </c>
      <c r="Q364" s="186">
        <f t="shared" ref="Q364" si="234">+C364-15018.5</f>
        <v>45100.290200000003</v>
      </c>
      <c r="R364" s="186"/>
      <c r="S364" s="124">
        <f t="shared" si="194"/>
        <v>1</v>
      </c>
      <c r="T364" s="186"/>
      <c r="Z364" s="135">
        <f t="shared" ref="Z364" si="235">F364</f>
        <v>3991</v>
      </c>
      <c r="AA364" s="135">
        <f t="shared" ref="AA364" si="236">AB$3+AB$4*Z364+AB$5*Z364^2+AH364</f>
        <v>-0.57180022096931638</v>
      </c>
      <c r="AB364" s="135">
        <f t="shared" ref="AB364" si="237">IF(S364&lt;&gt;0,G364-AH364, -9999)</f>
        <v>-0.48827473981032488</v>
      </c>
      <c r="AC364" s="135">
        <f t="shared" ref="AC364" si="238">+G364-P364</f>
        <v>-0.40533300999959465</v>
      </c>
      <c r="AD364" s="135">
        <f t="shared" ref="AD364" si="239">IF(S364&lt;&gt;0,G364-AA364, -9999)</f>
        <v>0.16646721096972172</v>
      </c>
      <c r="AE364" s="135">
        <f t="shared" ref="AE364" si="240">+(G364-AA364)^2*S364</f>
        <v>2.7711332328037842E-2</v>
      </c>
      <c r="AF364" s="135">
        <f t="shared" ref="AF364" si="241">IF(S364&lt;&gt;0,G364-P364, -9999)</f>
        <v>-0.40533300999959465</v>
      </c>
      <c r="AG364" s="124"/>
      <c r="AH364" s="135">
        <f t="shared" ref="AH364" si="242">$AB$6*($AB$11/AI364*AJ364+$AB$12)</f>
        <v>8.2941729810730197E-2</v>
      </c>
      <c r="AI364" s="135">
        <f t="shared" ref="AI364" si="243">1+$AB$7*COS(AL364)</f>
        <v>0.85985691959585187</v>
      </c>
      <c r="AJ364" s="135">
        <f t="shared" ref="AJ364" si="244">SIN(AL364+RADIANS($AB$9))</f>
        <v>0.60494847821968811</v>
      </c>
      <c r="AK364" s="135">
        <f t="shared" ref="AK364" si="245">$AB$7*SIN(AL364)</f>
        <v>-0.25872399093808535</v>
      </c>
      <c r="AL364" s="135">
        <f t="shared" ref="AL364" si="246">2*ATAN(AM364)</f>
        <v>-2.0672218254191841</v>
      </c>
      <c r="AM364" s="135">
        <f t="shared" ref="AM364" si="247">SQRT((1+$AB$7)/(1-$AB$7))*TAN(AN364/2)</f>
        <v>-1.6789505804758849</v>
      </c>
      <c r="AN364" s="135">
        <f t="shared" ref="AN364" si="248">$AU364+$AB$7*SIN(AO364)</f>
        <v>10.782245786039809</v>
      </c>
      <c r="AO364" s="135">
        <f t="shared" ref="AO364" si="249">$AU364+$AB$7*SIN(AP364)</f>
        <v>10.782245791953407</v>
      </c>
      <c r="AP364" s="135">
        <f t="shared" ref="AP364" si="250">$AU364+$AB$7*SIN(AQ364)</f>
        <v>10.782245697024663</v>
      </c>
      <c r="AQ364" s="135">
        <f t="shared" ref="AQ364" si="251">$AU364+$AB$7*SIN(AR364)</f>
        <v>10.782247220884532</v>
      </c>
      <c r="AR364" s="135">
        <f t="shared" ref="AR364" si="252">$AU364+$AB$7*SIN(AS364)</f>
        <v>10.782222760159215</v>
      </c>
      <c r="AS364" s="135">
        <f t="shared" ref="AS364" si="253">$AU364+$AB$7*SIN(AT364)</f>
        <v>10.782615733581695</v>
      </c>
      <c r="AT364" s="135">
        <f t="shared" ref="AT364" si="254">$AU364+$AB$7*SIN(AU364)</f>
        <v>10.776386375331699</v>
      </c>
      <c r="AU364" s="135">
        <f t="shared" ref="AU364" si="255">RADIANS($AB$9)+$AB$18*(F364-AB$15)</f>
        <v>11.069817523414727</v>
      </c>
    </row>
    <row r="365" spans="1:47" s="135" customFormat="1" ht="12.95" customHeight="1" x14ac:dyDescent="0.2">
      <c r="A365" s="107" t="s">
        <v>1289</v>
      </c>
      <c r="B365" s="198" t="s">
        <v>159</v>
      </c>
      <c r="C365" s="201">
        <v>60164.519500000002</v>
      </c>
      <c r="D365" s="201">
        <v>1E-4</v>
      </c>
      <c r="E365" s="135">
        <f t="shared" ref="E365" si="256">+(C365-C$7)/C$8</f>
        <v>4000.9109201479332</v>
      </c>
      <c r="F365" s="135">
        <f t="shared" ref="F365" si="257">ROUND(2*E365,0)/2</f>
        <v>4001</v>
      </c>
      <c r="G365" s="125">
        <f t="shared" ref="G365" si="258">+C365-(C$7+F365*C$8)</f>
        <v>-0.4073741100000916</v>
      </c>
      <c r="K365" s="135">
        <f t="shared" ref="K365" si="259">G365</f>
        <v>-0.4073741100000916</v>
      </c>
      <c r="O365" s="135">
        <f t="shared" ref="O365" ca="1" si="260">+C$11+C$12*F365</f>
        <v>-0.41949810954186351</v>
      </c>
      <c r="Q365" s="186">
        <f t="shared" ref="Q365" si="261">+C365-15018.5</f>
        <v>45146.019500000002</v>
      </c>
      <c r="R365" s="186"/>
      <c r="S365" s="124">
        <f t="shared" si="194"/>
        <v>1</v>
      </c>
      <c r="T365" s="186"/>
      <c r="Z365" s="135">
        <f t="shared" ref="Z365" si="262">F365</f>
        <v>4001</v>
      </c>
      <c r="AA365" s="135">
        <f t="shared" ref="AA365" si="263">AB$3+AB$4*Z365+AB$5*Z365^2+AH365</f>
        <v>-0.57461189464143714</v>
      </c>
      <c r="AB365" s="135">
        <f t="shared" ref="AB365" si="264">IF(S365&lt;&gt;0,G365-AH365, -9999)</f>
        <v>-0.48874279117831848</v>
      </c>
      <c r="AC365" s="135">
        <f t="shared" ref="AC365" si="265">+G365-P365</f>
        <v>-0.4073741100000916</v>
      </c>
      <c r="AD365" s="135">
        <f t="shared" ref="AD365" si="266">IF(S365&lt;&gt;0,G365-AA365, -9999)</f>
        <v>0.16723778464134553</v>
      </c>
      <c r="AE365" s="135">
        <f t="shared" ref="AE365" si="267">+(G365-AA365)^2*S365</f>
        <v>2.7968476611745067E-2</v>
      </c>
      <c r="AF365" s="135">
        <f t="shared" ref="AF365" si="268">IF(S365&lt;&gt;0,G365-P365, -9999)</f>
        <v>-0.4073741100000916</v>
      </c>
      <c r="AG365" s="124"/>
      <c r="AH365" s="135">
        <f t="shared" ref="AH365" si="269">$AB$6*($AB$11/AI365*AJ365+$AB$12)</f>
        <v>8.1368681178226876E-2</v>
      </c>
      <c r="AI365" s="135">
        <f t="shared" ref="AI365" si="270">1+$AB$7*COS(AL365)</f>
        <v>0.86152046010013339</v>
      </c>
      <c r="AJ365" s="135">
        <f t="shared" ref="AJ365" si="271">SIN(AL365+RADIANS($AB$9))</f>
        <v>0.5998250884354307</v>
      </c>
      <c r="AK365" s="135">
        <f t="shared" ref="AK365" si="272">$AB$7*SIN(AL365)</f>
        <v>-0.2596181879245274</v>
      </c>
      <c r="AL365" s="135">
        <f t="shared" ref="AL365" si="273">2*ATAN(AM365)</f>
        <v>-2.0608031511892579</v>
      </c>
      <c r="AM365" s="135">
        <f t="shared" ref="AM365" si="274">SQRT((1+$AB$7)/(1-$AB$7))*TAN(AN365/2)</f>
        <v>-1.6667601670112924</v>
      </c>
      <c r="AN365" s="135">
        <f t="shared" ref="AN365" si="275">$AU365+$AB$7*SIN(AO365)</f>
        <v>10.789373254500651</v>
      </c>
      <c r="AO365" s="135">
        <f t="shared" ref="AO365" si="276">$AU365+$AB$7*SIN(AP365)</f>
        <v>10.789373258969199</v>
      </c>
      <c r="AP365" s="135">
        <f t="shared" ref="AP365" si="277">$AU365+$AB$7*SIN(AQ365)</f>
        <v>10.789373184794922</v>
      </c>
      <c r="AQ365" s="135">
        <f t="shared" ref="AQ365" si="278">$AU365+$AB$7*SIN(AR365)</f>
        <v>10.789374416031125</v>
      </c>
      <c r="AR365" s="135">
        <f t="shared" ref="AR365" si="279">$AU365+$AB$7*SIN(AS365)</f>
        <v>10.789353979391519</v>
      </c>
      <c r="AS365" s="135">
        <f t="shared" ref="AS365" si="280">$AU365+$AB$7*SIN(AT365)</f>
        <v>10.789693455265217</v>
      </c>
      <c r="AT365" s="135">
        <f t="shared" ref="AT365" si="281">$AU365+$AB$7*SIN(AU365)</f>
        <v>10.7841240259336</v>
      </c>
      <c r="AU365" s="135">
        <f t="shared" ref="AU365" si="282">RADIANS($AB$9)+$AB$18*(F365-AB$15)</f>
        <v>11.077381690145643</v>
      </c>
    </row>
    <row r="366" spans="1:47" s="135" customFormat="1" ht="12.95" customHeight="1" x14ac:dyDescent="0.2">
      <c r="B366" s="124"/>
      <c r="C366" s="125"/>
      <c r="D366" s="125"/>
      <c r="G366" s="125"/>
      <c r="Q366" s="186"/>
      <c r="R366" s="186"/>
      <c r="S366" s="124"/>
      <c r="T366" s="186"/>
      <c r="AG366" s="124"/>
    </row>
    <row r="367" spans="1:47" s="135" customFormat="1" ht="12.95" customHeight="1" x14ac:dyDescent="0.2">
      <c r="B367" s="124"/>
      <c r="C367" s="125"/>
      <c r="D367" s="125"/>
      <c r="G367" s="125"/>
      <c r="Q367" s="186"/>
      <c r="R367" s="186"/>
      <c r="S367" s="124"/>
      <c r="T367" s="186"/>
      <c r="AG367" s="124"/>
    </row>
    <row r="368" spans="1:47" s="135" customFormat="1" ht="12.95" customHeight="1" x14ac:dyDescent="0.2">
      <c r="B368" s="124"/>
      <c r="C368" s="125"/>
      <c r="D368" s="125"/>
      <c r="G368" s="125"/>
      <c r="Q368" s="186"/>
      <c r="R368" s="186"/>
      <c r="S368" s="124"/>
      <c r="T368" s="186"/>
      <c r="AG368" s="124"/>
    </row>
    <row r="369" spans="2:33" s="135" customFormat="1" ht="12.95" customHeight="1" x14ac:dyDescent="0.2">
      <c r="B369" s="124"/>
      <c r="C369" s="125"/>
      <c r="D369" s="125"/>
      <c r="G369" s="125"/>
      <c r="Q369" s="186"/>
      <c r="R369" s="186"/>
      <c r="S369" s="124"/>
      <c r="T369" s="186"/>
      <c r="AG369" s="124"/>
    </row>
    <row r="370" spans="2:33" s="135" customFormat="1" ht="12.95" customHeight="1" x14ac:dyDescent="0.2">
      <c r="B370" s="124"/>
      <c r="C370" s="125"/>
      <c r="D370" s="125"/>
      <c r="G370" s="125"/>
      <c r="Q370" s="186"/>
      <c r="R370" s="186"/>
      <c r="S370" s="124"/>
      <c r="T370" s="186"/>
      <c r="AG370" s="124"/>
    </row>
    <row r="371" spans="2:33" s="135" customFormat="1" ht="12.95" customHeight="1" x14ac:dyDescent="0.2">
      <c r="B371" s="124"/>
      <c r="C371" s="125"/>
      <c r="D371" s="125"/>
      <c r="G371" s="125"/>
      <c r="Q371" s="186"/>
      <c r="R371" s="186"/>
      <c r="S371" s="124"/>
      <c r="T371" s="186"/>
      <c r="AG371" s="124"/>
    </row>
    <row r="372" spans="2:33" s="135" customFormat="1" ht="12.95" customHeight="1" x14ac:dyDescent="0.2">
      <c r="B372" s="124"/>
      <c r="C372" s="125"/>
      <c r="D372" s="125"/>
      <c r="G372" s="125"/>
      <c r="Q372" s="186"/>
      <c r="R372" s="186"/>
      <c r="S372" s="124"/>
      <c r="T372" s="186"/>
      <c r="AG372" s="124"/>
    </row>
    <row r="373" spans="2:33" s="135" customFormat="1" ht="12.95" customHeight="1" x14ac:dyDescent="0.2">
      <c r="C373" s="125"/>
      <c r="D373" s="125"/>
      <c r="G373" s="125"/>
      <c r="Q373" s="186"/>
      <c r="R373" s="186"/>
      <c r="S373" s="124"/>
      <c r="T373" s="186"/>
      <c r="AG373" s="124"/>
    </row>
    <row r="374" spans="2:33" s="135" customFormat="1" ht="12.95" customHeight="1" x14ac:dyDescent="0.2">
      <c r="C374" s="125"/>
      <c r="D374" s="125"/>
      <c r="G374" s="125"/>
      <c r="Q374" s="186"/>
      <c r="R374" s="186"/>
      <c r="S374" s="124"/>
      <c r="T374" s="186"/>
      <c r="AG374" s="124"/>
    </row>
    <row r="375" spans="2:33" s="135" customFormat="1" ht="12.95" customHeight="1" x14ac:dyDescent="0.2">
      <c r="C375" s="125"/>
      <c r="D375" s="125"/>
      <c r="G375" s="125"/>
      <c r="Q375" s="186"/>
      <c r="R375" s="186"/>
      <c r="S375" s="124"/>
      <c r="T375" s="186"/>
      <c r="AG375" s="124"/>
    </row>
    <row r="376" spans="2:33" s="135" customFormat="1" ht="12.95" customHeight="1" x14ac:dyDescent="0.2">
      <c r="C376" s="125"/>
      <c r="D376" s="125"/>
      <c r="G376" s="125"/>
      <c r="Q376" s="186"/>
      <c r="R376" s="186"/>
      <c r="S376" s="124"/>
      <c r="T376" s="186"/>
      <c r="AG376" s="124"/>
    </row>
    <row r="377" spans="2:33" s="135" customFormat="1" ht="12.95" customHeight="1" x14ac:dyDescent="0.2">
      <c r="C377" s="125"/>
      <c r="D377" s="125"/>
      <c r="G377" s="125"/>
      <c r="Q377" s="186"/>
      <c r="R377" s="186"/>
      <c r="S377" s="124"/>
      <c r="T377" s="186"/>
      <c r="AG377" s="124"/>
    </row>
    <row r="378" spans="2:33" s="135" customFormat="1" ht="12.95" customHeight="1" x14ac:dyDescent="0.2">
      <c r="C378" s="125"/>
      <c r="D378" s="125"/>
      <c r="G378" s="125"/>
      <c r="Q378" s="186"/>
      <c r="R378" s="186"/>
      <c r="S378" s="124"/>
      <c r="T378" s="186"/>
      <c r="AG378" s="124"/>
    </row>
    <row r="379" spans="2:33" s="135" customFormat="1" ht="12.95" customHeight="1" x14ac:dyDescent="0.2">
      <c r="C379" s="125"/>
      <c r="D379" s="125"/>
      <c r="G379" s="125"/>
      <c r="Q379" s="186"/>
      <c r="R379" s="186"/>
      <c r="S379" s="124"/>
      <c r="T379" s="186"/>
      <c r="AG379" s="124"/>
    </row>
    <row r="380" spans="2:33" s="135" customFormat="1" ht="12.95" customHeight="1" x14ac:dyDescent="0.2">
      <c r="C380" s="125"/>
      <c r="D380" s="125"/>
      <c r="G380" s="125"/>
      <c r="Q380" s="186"/>
      <c r="R380" s="186"/>
      <c r="S380" s="124"/>
      <c r="T380" s="186"/>
      <c r="AG380" s="124"/>
    </row>
    <row r="381" spans="2:33" s="135" customFormat="1" ht="12.95" customHeight="1" x14ac:dyDescent="0.2">
      <c r="C381" s="125"/>
      <c r="D381" s="125"/>
      <c r="G381" s="125"/>
      <c r="Q381" s="186"/>
      <c r="R381" s="186"/>
      <c r="S381" s="124"/>
      <c r="T381" s="186"/>
      <c r="AG381" s="124"/>
    </row>
    <row r="382" spans="2:33" s="135" customFormat="1" ht="12.95" customHeight="1" x14ac:dyDescent="0.2">
      <c r="C382" s="125"/>
      <c r="D382" s="125"/>
      <c r="G382" s="125"/>
      <c r="Q382" s="186"/>
      <c r="R382" s="186"/>
      <c r="S382" s="124"/>
      <c r="T382" s="186"/>
      <c r="AG382" s="124"/>
    </row>
    <row r="383" spans="2:33" s="135" customFormat="1" ht="12.95" customHeight="1" x14ac:dyDescent="0.2">
      <c r="C383" s="125"/>
      <c r="D383" s="125"/>
      <c r="G383" s="125"/>
      <c r="Q383" s="186"/>
      <c r="R383" s="186"/>
      <c r="S383" s="124"/>
      <c r="T383" s="186"/>
      <c r="AG383" s="124"/>
    </row>
    <row r="384" spans="2:33" s="135" customFormat="1" ht="12.95" customHeight="1" x14ac:dyDescent="0.2">
      <c r="C384" s="125"/>
      <c r="D384" s="125"/>
      <c r="G384" s="125"/>
      <c r="Q384" s="186"/>
      <c r="R384" s="186"/>
      <c r="S384" s="124"/>
      <c r="T384" s="186"/>
      <c r="AG384" s="124"/>
    </row>
    <row r="385" spans="3:33" s="135" customFormat="1" ht="12.95" customHeight="1" x14ac:dyDescent="0.2">
      <c r="C385" s="125"/>
      <c r="D385" s="125"/>
      <c r="G385" s="125"/>
      <c r="Q385" s="186"/>
      <c r="R385" s="186"/>
      <c r="S385" s="124"/>
      <c r="T385" s="186"/>
      <c r="AG385" s="124"/>
    </row>
    <row r="386" spans="3:33" s="135" customFormat="1" ht="12.95" customHeight="1" x14ac:dyDescent="0.2">
      <c r="C386" s="125"/>
      <c r="D386" s="125"/>
      <c r="G386" s="125"/>
      <c r="Q386" s="186"/>
      <c r="R386" s="186"/>
      <c r="S386" s="124"/>
      <c r="T386" s="186"/>
      <c r="AG386" s="124"/>
    </row>
    <row r="387" spans="3:33" s="135" customFormat="1" ht="12.95" customHeight="1" x14ac:dyDescent="0.2">
      <c r="C387" s="125"/>
      <c r="D387" s="125"/>
      <c r="G387" s="125"/>
      <c r="Q387" s="186"/>
      <c r="R387" s="186"/>
      <c r="S387" s="124"/>
      <c r="T387" s="186"/>
      <c r="AG387" s="124"/>
    </row>
    <row r="388" spans="3:33" s="135" customFormat="1" ht="12.95" customHeight="1" x14ac:dyDescent="0.2">
      <c r="C388" s="125"/>
      <c r="D388" s="125"/>
      <c r="G388" s="125"/>
      <c r="Q388" s="186"/>
      <c r="R388" s="186"/>
      <c r="S388" s="124"/>
      <c r="T388" s="186"/>
      <c r="AG388" s="124"/>
    </row>
    <row r="389" spans="3:33" s="135" customFormat="1" ht="12.95" customHeight="1" x14ac:dyDescent="0.2">
      <c r="C389" s="125"/>
      <c r="D389" s="125"/>
      <c r="G389" s="125"/>
      <c r="Q389" s="186"/>
      <c r="R389" s="186"/>
      <c r="S389" s="124"/>
      <c r="T389" s="186"/>
      <c r="AG389" s="124"/>
    </row>
    <row r="390" spans="3:33" s="135" customFormat="1" ht="12.95" customHeight="1" x14ac:dyDescent="0.2">
      <c r="C390" s="125"/>
      <c r="D390" s="125"/>
      <c r="G390" s="125"/>
      <c r="Q390" s="186"/>
      <c r="R390" s="186"/>
      <c r="S390" s="124"/>
      <c r="T390" s="186"/>
      <c r="AG390" s="124"/>
    </row>
    <row r="391" spans="3:33" s="135" customFormat="1" ht="12.95" customHeight="1" x14ac:dyDescent="0.2">
      <c r="C391" s="125"/>
      <c r="D391" s="125"/>
      <c r="G391" s="125"/>
      <c r="Q391" s="186"/>
      <c r="R391" s="186"/>
      <c r="S391" s="124"/>
      <c r="T391" s="186"/>
      <c r="AG391" s="124"/>
    </row>
    <row r="392" spans="3:33" s="135" customFormat="1" ht="12.95" customHeight="1" x14ac:dyDescent="0.2">
      <c r="C392" s="125"/>
      <c r="D392" s="125"/>
      <c r="G392" s="125"/>
      <c r="Q392" s="186"/>
      <c r="R392" s="186"/>
      <c r="S392" s="124"/>
      <c r="T392" s="186"/>
      <c r="AG392" s="124"/>
    </row>
    <row r="393" spans="3:33" s="135" customFormat="1" ht="12.95" customHeight="1" x14ac:dyDescent="0.2">
      <c r="C393" s="125"/>
      <c r="D393" s="125"/>
      <c r="G393" s="125"/>
      <c r="Q393" s="186"/>
      <c r="R393" s="186"/>
      <c r="S393" s="124"/>
      <c r="T393" s="186"/>
      <c r="AG393" s="124"/>
    </row>
    <row r="394" spans="3:33" s="135" customFormat="1" ht="12.95" customHeight="1" x14ac:dyDescent="0.2">
      <c r="C394" s="125"/>
      <c r="D394" s="125"/>
      <c r="G394" s="125"/>
      <c r="Q394" s="186"/>
      <c r="R394" s="186"/>
      <c r="S394" s="124"/>
      <c r="T394" s="186"/>
      <c r="AG394" s="124"/>
    </row>
    <row r="395" spans="3:33" s="135" customFormat="1" ht="12.95" customHeight="1" x14ac:dyDescent="0.2">
      <c r="C395" s="125"/>
      <c r="D395" s="125"/>
      <c r="G395" s="125"/>
      <c r="Q395" s="186"/>
      <c r="R395" s="186"/>
      <c r="S395" s="124"/>
      <c r="T395" s="186"/>
      <c r="AG395" s="124"/>
    </row>
    <row r="396" spans="3:33" s="135" customFormat="1" ht="12.95" customHeight="1" x14ac:dyDescent="0.2">
      <c r="C396" s="125"/>
      <c r="D396" s="125"/>
      <c r="G396" s="125"/>
      <c r="Q396" s="186"/>
      <c r="R396" s="186"/>
      <c r="S396" s="124"/>
      <c r="T396" s="186"/>
      <c r="AG396" s="124"/>
    </row>
    <row r="397" spans="3:33" s="135" customFormat="1" ht="12.95" customHeight="1" x14ac:dyDescent="0.2">
      <c r="C397" s="125"/>
      <c r="D397" s="125"/>
      <c r="G397" s="125"/>
      <c r="Q397" s="186"/>
      <c r="R397" s="186"/>
      <c r="S397" s="124"/>
      <c r="T397" s="186"/>
      <c r="AG397" s="124"/>
    </row>
    <row r="398" spans="3:33" s="135" customFormat="1" ht="12.95" customHeight="1" x14ac:dyDescent="0.2">
      <c r="C398" s="125"/>
      <c r="D398" s="125"/>
      <c r="G398" s="125"/>
      <c r="Q398" s="186"/>
      <c r="R398" s="186"/>
      <c r="S398" s="124"/>
      <c r="T398" s="186"/>
      <c r="AG398" s="124"/>
    </row>
    <row r="399" spans="3:33" s="135" customFormat="1" ht="12.95" customHeight="1" x14ac:dyDescent="0.2">
      <c r="C399" s="125"/>
      <c r="D399" s="125"/>
      <c r="G399" s="125"/>
      <c r="Q399" s="186"/>
      <c r="R399" s="186"/>
      <c r="S399" s="124"/>
      <c r="T399" s="186"/>
      <c r="AG399" s="124"/>
    </row>
    <row r="400" spans="3:33" s="135" customFormat="1" ht="12.95" customHeight="1" x14ac:dyDescent="0.2">
      <c r="C400" s="125"/>
      <c r="D400" s="125"/>
      <c r="G400" s="125"/>
      <c r="Q400" s="186"/>
      <c r="R400" s="186"/>
      <c r="S400" s="124"/>
      <c r="T400" s="186"/>
      <c r="AG400" s="124"/>
    </row>
    <row r="401" spans="3:33" s="135" customFormat="1" ht="12.95" customHeight="1" x14ac:dyDescent="0.2">
      <c r="C401" s="125"/>
      <c r="D401" s="125"/>
      <c r="G401" s="125"/>
      <c r="Q401" s="186"/>
      <c r="R401" s="186"/>
      <c r="S401" s="124"/>
      <c r="T401" s="186"/>
      <c r="AG401" s="124"/>
    </row>
    <row r="402" spans="3:33" s="135" customFormat="1" ht="12.95" customHeight="1" x14ac:dyDescent="0.2">
      <c r="C402" s="125"/>
      <c r="D402" s="125"/>
      <c r="G402" s="125"/>
      <c r="Q402" s="186"/>
      <c r="R402" s="186"/>
      <c r="S402" s="124"/>
      <c r="T402" s="186"/>
      <c r="AG402" s="124"/>
    </row>
    <row r="403" spans="3:33" s="135" customFormat="1" ht="12.95" customHeight="1" x14ac:dyDescent="0.2">
      <c r="C403" s="125"/>
      <c r="D403" s="125"/>
      <c r="G403" s="125"/>
      <c r="Q403" s="186"/>
      <c r="R403" s="186"/>
      <c r="S403" s="124"/>
      <c r="T403" s="186"/>
      <c r="AG403" s="124"/>
    </row>
    <row r="404" spans="3:33" s="135" customFormat="1" ht="12.95" customHeight="1" x14ac:dyDescent="0.2">
      <c r="C404" s="125"/>
      <c r="D404" s="125"/>
      <c r="G404" s="125"/>
      <c r="Q404" s="186"/>
      <c r="R404" s="186"/>
      <c r="S404" s="124"/>
      <c r="T404" s="186"/>
      <c r="AG404" s="124"/>
    </row>
    <row r="405" spans="3:33" s="135" customFormat="1" ht="12.95" customHeight="1" x14ac:dyDescent="0.2">
      <c r="C405" s="125"/>
      <c r="D405" s="125"/>
      <c r="G405" s="125"/>
      <c r="Q405" s="186"/>
      <c r="R405" s="186"/>
      <c r="S405" s="124"/>
      <c r="T405" s="186"/>
      <c r="AG405" s="124"/>
    </row>
    <row r="406" spans="3:33" s="135" customFormat="1" ht="12.95" customHeight="1" x14ac:dyDescent="0.2">
      <c r="C406" s="125"/>
      <c r="D406" s="125"/>
      <c r="G406" s="125"/>
      <c r="Q406" s="186"/>
      <c r="R406" s="186"/>
      <c r="S406" s="124"/>
      <c r="T406" s="186"/>
      <c r="AG406" s="124"/>
    </row>
    <row r="407" spans="3:33" s="135" customFormat="1" ht="12.95" customHeight="1" x14ac:dyDescent="0.2">
      <c r="C407" s="125"/>
      <c r="D407" s="125"/>
      <c r="G407" s="125"/>
      <c r="Q407" s="186"/>
      <c r="R407" s="186"/>
      <c r="S407" s="124"/>
      <c r="T407" s="186"/>
      <c r="AG407" s="124"/>
    </row>
    <row r="408" spans="3:33" s="135" customFormat="1" ht="12.95" customHeight="1" x14ac:dyDescent="0.2">
      <c r="C408" s="125"/>
      <c r="D408" s="125"/>
      <c r="G408" s="125"/>
      <c r="Q408" s="186"/>
      <c r="R408" s="186"/>
      <c r="S408" s="124"/>
      <c r="T408" s="186"/>
      <c r="AG408" s="124"/>
    </row>
    <row r="409" spans="3:33" s="135" customFormat="1" ht="12.95" customHeight="1" x14ac:dyDescent="0.2">
      <c r="C409" s="125"/>
      <c r="D409" s="125"/>
      <c r="G409" s="125"/>
      <c r="Q409" s="186"/>
      <c r="R409" s="186"/>
      <c r="S409" s="124"/>
      <c r="T409" s="186"/>
      <c r="AG409" s="124"/>
    </row>
    <row r="410" spans="3:33" s="135" customFormat="1" ht="12.95" customHeight="1" x14ac:dyDescent="0.2">
      <c r="C410" s="125"/>
      <c r="D410" s="125"/>
      <c r="G410" s="125"/>
      <c r="Q410" s="186"/>
      <c r="R410" s="186"/>
      <c r="S410" s="124"/>
      <c r="T410" s="186"/>
      <c r="AG410" s="124"/>
    </row>
    <row r="411" spans="3:33" s="135" customFormat="1" ht="12.95" customHeight="1" x14ac:dyDescent="0.2">
      <c r="C411" s="125"/>
      <c r="D411" s="125"/>
      <c r="G411" s="125"/>
      <c r="Q411" s="186"/>
      <c r="R411" s="186"/>
      <c r="S411" s="124"/>
      <c r="T411" s="186"/>
      <c r="AG411" s="124"/>
    </row>
    <row r="412" spans="3:33" s="135" customFormat="1" ht="12.95" customHeight="1" x14ac:dyDescent="0.2">
      <c r="C412" s="125"/>
      <c r="D412" s="125"/>
      <c r="G412" s="125"/>
      <c r="Q412" s="186"/>
      <c r="R412" s="186"/>
      <c r="S412" s="124"/>
      <c r="T412" s="186"/>
      <c r="AG412" s="124"/>
    </row>
    <row r="413" spans="3:33" s="135" customFormat="1" ht="12.95" customHeight="1" x14ac:dyDescent="0.2">
      <c r="C413" s="125"/>
      <c r="D413" s="125"/>
      <c r="G413" s="125"/>
      <c r="Q413" s="186"/>
      <c r="R413" s="186"/>
      <c r="S413" s="124"/>
      <c r="T413" s="186"/>
      <c r="AG413" s="124"/>
    </row>
    <row r="414" spans="3:33" s="135" customFormat="1" ht="12.95" customHeight="1" x14ac:dyDescent="0.2">
      <c r="C414" s="125"/>
      <c r="D414" s="125"/>
      <c r="G414" s="125"/>
      <c r="Q414" s="186"/>
      <c r="R414" s="186"/>
      <c r="S414" s="124"/>
      <c r="T414" s="186"/>
      <c r="AG414" s="124"/>
    </row>
    <row r="415" spans="3:33" s="135" customFormat="1" ht="12.95" customHeight="1" x14ac:dyDescent="0.2">
      <c r="C415" s="125"/>
      <c r="D415" s="125"/>
      <c r="G415" s="125"/>
      <c r="Q415" s="186"/>
      <c r="R415" s="186"/>
      <c r="S415" s="124"/>
      <c r="T415" s="186"/>
      <c r="AG415" s="124"/>
    </row>
    <row r="416" spans="3:33" s="135" customFormat="1" ht="12.95" customHeight="1" x14ac:dyDescent="0.2">
      <c r="C416" s="125"/>
      <c r="D416" s="125"/>
      <c r="G416" s="125"/>
      <c r="Q416" s="186"/>
      <c r="R416" s="186"/>
      <c r="S416" s="124"/>
      <c r="T416" s="186"/>
      <c r="AG416" s="124"/>
    </row>
    <row r="417" spans="3:33" s="135" customFormat="1" ht="12.95" customHeight="1" x14ac:dyDescent="0.2">
      <c r="C417" s="125"/>
      <c r="D417" s="125"/>
      <c r="G417" s="125"/>
      <c r="Q417" s="186"/>
      <c r="R417" s="186"/>
      <c r="S417" s="124"/>
      <c r="T417" s="186"/>
      <c r="AG417" s="124"/>
    </row>
    <row r="418" spans="3:33" s="135" customFormat="1" ht="12.95" customHeight="1" x14ac:dyDescent="0.2">
      <c r="C418" s="125"/>
      <c r="D418" s="125"/>
      <c r="G418" s="125"/>
      <c r="Q418" s="186"/>
      <c r="R418" s="186"/>
      <c r="S418" s="124"/>
      <c r="T418" s="186"/>
      <c r="AG418" s="124"/>
    </row>
    <row r="419" spans="3:33" s="135" customFormat="1" ht="12.95" customHeight="1" x14ac:dyDescent="0.2">
      <c r="C419" s="125"/>
      <c r="D419" s="125"/>
      <c r="G419" s="125"/>
      <c r="Q419" s="186"/>
      <c r="R419" s="186"/>
      <c r="S419" s="124"/>
      <c r="T419" s="186"/>
      <c r="AG419" s="124"/>
    </row>
    <row r="420" spans="3:33" s="135" customFormat="1" ht="12.95" customHeight="1" x14ac:dyDescent="0.2">
      <c r="C420" s="125"/>
      <c r="D420" s="125"/>
      <c r="G420" s="125"/>
      <c r="Q420" s="186"/>
      <c r="R420" s="186"/>
      <c r="S420" s="124"/>
      <c r="T420" s="186"/>
      <c r="AG420" s="124"/>
    </row>
    <row r="421" spans="3:33" s="135" customFormat="1" ht="12.95" customHeight="1" x14ac:dyDescent="0.2">
      <c r="C421" s="125"/>
      <c r="D421" s="125"/>
      <c r="G421" s="125"/>
      <c r="Q421" s="186"/>
      <c r="R421" s="186"/>
      <c r="S421" s="124"/>
      <c r="T421" s="186"/>
      <c r="AG421" s="124"/>
    </row>
    <row r="422" spans="3:33" s="135" customFormat="1" ht="12.95" customHeight="1" x14ac:dyDescent="0.2">
      <c r="C422" s="125"/>
      <c r="D422" s="125"/>
      <c r="G422" s="125"/>
      <c r="Q422" s="186"/>
      <c r="R422" s="186"/>
      <c r="S422" s="124"/>
      <c r="T422" s="186"/>
      <c r="AG422" s="124"/>
    </row>
    <row r="423" spans="3:33" s="135" customFormat="1" ht="12.95" customHeight="1" x14ac:dyDescent="0.2">
      <c r="C423" s="125"/>
      <c r="D423" s="125"/>
      <c r="G423" s="125"/>
      <c r="Q423" s="186"/>
      <c r="R423" s="186"/>
      <c r="S423" s="124"/>
      <c r="T423" s="186"/>
      <c r="AG423" s="124"/>
    </row>
    <row r="424" spans="3:33" s="135" customFormat="1" ht="12.95" customHeight="1" x14ac:dyDescent="0.2">
      <c r="C424" s="125"/>
      <c r="D424" s="125"/>
      <c r="G424" s="125"/>
      <c r="Q424" s="186"/>
      <c r="R424" s="186"/>
      <c r="S424" s="124"/>
      <c r="T424" s="186"/>
      <c r="AG424" s="124"/>
    </row>
    <row r="425" spans="3:33" s="135" customFormat="1" ht="12.95" customHeight="1" x14ac:dyDescent="0.2">
      <c r="C425" s="125"/>
      <c r="D425" s="125"/>
      <c r="G425" s="125"/>
      <c r="Q425" s="186"/>
      <c r="R425" s="186"/>
      <c r="S425" s="124"/>
      <c r="T425" s="186"/>
      <c r="AG425" s="124"/>
    </row>
    <row r="426" spans="3:33" s="135" customFormat="1" ht="12.95" customHeight="1" x14ac:dyDescent="0.2">
      <c r="C426" s="125"/>
      <c r="D426" s="125"/>
      <c r="G426" s="125"/>
      <c r="Q426" s="186"/>
      <c r="R426" s="186"/>
      <c r="S426" s="124"/>
      <c r="T426" s="186"/>
      <c r="AG426" s="124"/>
    </row>
    <row r="427" spans="3:33" s="135" customFormat="1" ht="12.95" customHeight="1" x14ac:dyDescent="0.2">
      <c r="C427" s="125"/>
      <c r="D427" s="125"/>
      <c r="G427" s="125"/>
      <c r="Q427" s="186"/>
      <c r="R427" s="186"/>
      <c r="S427" s="124"/>
      <c r="T427" s="186"/>
      <c r="AG427" s="124"/>
    </row>
    <row r="428" spans="3:33" s="135" customFormat="1" ht="12.95" customHeight="1" x14ac:dyDescent="0.2">
      <c r="C428" s="125"/>
      <c r="D428" s="125"/>
      <c r="G428" s="125"/>
      <c r="Q428" s="186"/>
      <c r="R428" s="186"/>
      <c r="S428" s="124"/>
      <c r="T428" s="186"/>
      <c r="AG428" s="124"/>
    </row>
    <row r="429" spans="3:33" s="135" customFormat="1" ht="12.95" customHeight="1" x14ac:dyDescent="0.2">
      <c r="C429" s="125"/>
      <c r="D429" s="125"/>
      <c r="G429" s="125"/>
      <c r="Q429" s="186"/>
      <c r="R429" s="186"/>
      <c r="S429" s="124"/>
      <c r="T429" s="186"/>
      <c r="AG429" s="124"/>
    </row>
    <row r="430" spans="3:33" s="135" customFormat="1" ht="12.95" customHeight="1" x14ac:dyDescent="0.2">
      <c r="C430" s="125"/>
      <c r="D430" s="125"/>
      <c r="G430" s="125"/>
      <c r="Q430" s="186"/>
      <c r="R430" s="186"/>
      <c r="S430" s="124"/>
      <c r="T430" s="186"/>
      <c r="AG430" s="124"/>
    </row>
    <row r="431" spans="3:33" s="135" customFormat="1" ht="12.95" customHeight="1" x14ac:dyDescent="0.2">
      <c r="C431" s="125"/>
      <c r="D431" s="125"/>
      <c r="G431" s="125"/>
      <c r="Q431" s="186"/>
      <c r="R431" s="186"/>
      <c r="S431" s="124"/>
      <c r="T431" s="186"/>
      <c r="AG431" s="124"/>
    </row>
    <row r="432" spans="3:33" s="135" customFormat="1" ht="12.95" customHeight="1" x14ac:dyDescent="0.2">
      <c r="C432" s="125"/>
      <c r="D432" s="125"/>
      <c r="G432" s="125"/>
      <c r="Q432" s="186"/>
      <c r="R432" s="186"/>
      <c r="S432" s="124"/>
      <c r="T432" s="186"/>
      <c r="AG432" s="124"/>
    </row>
    <row r="433" spans="3:33" s="135" customFormat="1" ht="12.95" customHeight="1" x14ac:dyDescent="0.2">
      <c r="C433" s="125"/>
      <c r="D433" s="125"/>
      <c r="G433" s="125"/>
      <c r="Q433" s="186"/>
      <c r="R433" s="186"/>
      <c r="S433" s="124"/>
      <c r="T433" s="186"/>
      <c r="AG433" s="124"/>
    </row>
    <row r="434" spans="3:33" s="135" customFormat="1" ht="12.95" customHeight="1" x14ac:dyDescent="0.2">
      <c r="C434" s="125"/>
      <c r="D434" s="125"/>
      <c r="G434" s="125"/>
      <c r="Q434" s="186"/>
      <c r="R434" s="186"/>
      <c r="S434" s="124"/>
      <c r="T434" s="186"/>
      <c r="AG434" s="124"/>
    </row>
    <row r="435" spans="3:33" s="135" customFormat="1" ht="12.95" customHeight="1" x14ac:dyDescent="0.2">
      <c r="C435" s="125"/>
      <c r="D435" s="125"/>
      <c r="G435" s="125"/>
      <c r="Q435" s="186"/>
      <c r="R435" s="186"/>
      <c r="S435" s="124"/>
      <c r="T435" s="186"/>
      <c r="AG435" s="124"/>
    </row>
    <row r="436" spans="3:33" s="135" customFormat="1" ht="12.95" customHeight="1" x14ac:dyDescent="0.2">
      <c r="C436" s="125"/>
      <c r="D436" s="125"/>
      <c r="G436" s="125"/>
      <c r="Q436" s="186"/>
      <c r="R436" s="186"/>
      <c r="S436" s="124"/>
      <c r="T436" s="186"/>
      <c r="AG436" s="124"/>
    </row>
    <row r="437" spans="3:33" s="135" customFormat="1" ht="12.95" customHeight="1" x14ac:dyDescent="0.2">
      <c r="C437" s="125"/>
      <c r="D437" s="125"/>
      <c r="G437" s="125"/>
      <c r="Q437" s="186"/>
      <c r="R437" s="186"/>
      <c r="S437" s="124"/>
      <c r="T437" s="186"/>
      <c r="AG437" s="124"/>
    </row>
    <row r="438" spans="3:33" s="135" customFormat="1" ht="12.95" customHeight="1" x14ac:dyDescent="0.2">
      <c r="C438" s="125"/>
      <c r="D438" s="125"/>
      <c r="G438" s="125"/>
      <c r="Q438" s="186"/>
      <c r="R438" s="186"/>
      <c r="S438" s="124"/>
      <c r="T438" s="186"/>
      <c r="AG438" s="124"/>
    </row>
    <row r="439" spans="3:33" s="135" customFormat="1" ht="12.95" customHeight="1" x14ac:dyDescent="0.2">
      <c r="C439" s="125"/>
      <c r="D439" s="125"/>
      <c r="G439" s="125"/>
      <c r="Q439" s="186"/>
      <c r="R439" s="186"/>
      <c r="S439" s="124"/>
      <c r="T439" s="186"/>
      <c r="AG439" s="124"/>
    </row>
    <row r="440" spans="3:33" s="135" customFormat="1" ht="12.95" customHeight="1" x14ac:dyDescent="0.2">
      <c r="C440" s="125"/>
      <c r="D440" s="125"/>
      <c r="G440" s="125"/>
      <c r="Q440" s="186"/>
      <c r="R440" s="186"/>
      <c r="S440" s="124"/>
      <c r="T440" s="186"/>
      <c r="AG440" s="124"/>
    </row>
    <row r="441" spans="3:33" s="135" customFormat="1" ht="12.95" customHeight="1" x14ac:dyDescent="0.2">
      <c r="C441" s="125"/>
      <c r="D441" s="125"/>
      <c r="G441" s="125"/>
      <c r="Q441" s="186"/>
      <c r="R441" s="186"/>
      <c r="S441" s="124"/>
      <c r="T441" s="186"/>
      <c r="AG441" s="124"/>
    </row>
    <row r="442" spans="3:33" s="135" customFormat="1" ht="12.95" customHeight="1" x14ac:dyDescent="0.2">
      <c r="C442" s="125"/>
      <c r="D442" s="125"/>
      <c r="G442" s="125"/>
      <c r="Q442" s="186"/>
      <c r="R442" s="186"/>
      <c r="S442" s="124"/>
      <c r="T442" s="186"/>
      <c r="AG442" s="124"/>
    </row>
    <row r="443" spans="3:33" s="135" customFormat="1" ht="12.95" customHeight="1" x14ac:dyDescent="0.2">
      <c r="C443" s="125"/>
      <c r="D443" s="125"/>
      <c r="G443" s="125"/>
      <c r="Q443" s="186"/>
      <c r="R443" s="186"/>
      <c r="S443" s="124"/>
      <c r="T443" s="186"/>
      <c r="AG443" s="124"/>
    </row>
    <row r="444" spans="3:33" s="135" customFormat="1" ht="12.95" customHeight="1" x14ac:dyDescent="0.2">
      <c r="C444" s="125"/>
      <c r="D444" s="125"/>
      <c r="G444" s="125"/>
      <c r="Q444" s="186"/>
      <c r="R444" s="186"/>
      <c r="S444" s="124"/>
      <c r="T444" s="186"/>
      <c r="AG444" s="124"/>
    </row>
    <row r="445" spans="3:33" s="135" customFormat="1" ht="12.95" customHeight="1" x14ac:dyDescent="0.2">
      <c r="C445" s="125"/>
      <c r="D445" s="125"/>
      <c r="G445" s="125"/>
      <c r="Q445" s="186"/>
      <c r="R445" s="186"/>
      <c r="S445" s="124"/>
      <c r="T445" s="186"/>
      <c r="AG445" s="124"/>
    </row>
    <row r="446" spans="3:33" s="135" customFormat="1" ht="12.95" customHeight="1" x14ac:dyDescent="0.2">
      <c r="C446" s="125"/>
      <c r="D446" s="125"/>
      <c r="G446" s="125"/>
      <c r="Q446" s="186"/>
      <c r="R446" s="186"/>
      <c r="S446" s="124"/>
      <c r="T446" s="186"/>
      <c r="AG446" s="124"/>
    </row>
    <row r="447" spans="3:33" s="135" customFormat="1" ht="12.95" customHeight="1" x14ac:dyDescent="0.2">
      <c r="C447" s="125"/>
      <c r="D447" s="125"/>
      <c r="G447" s="125"/>
      <c r="Q447" s="186"/>
      <c r="R447" s="186"/>
      <c r="S447" s="124"/>
      <c r="T447" s="186"/>
      <c r="AG447" s="124"/>
    </row>
    <row r="448" spans="3:33" s="135" customFormat="1" ht="12.95" customHeight="1" x14ac:dyDescent="0.2">
      <c r="C448" s="125"/>
      <c r="D448" s="125"/>
      <c r="G448" s="125"/>
      <c r="Q448" s="186"/>
      <c r="R448" s="186"/>
      <c r="S448" s="124"/>
      <c r="T448" s="186"/>
      <c r="AG448" s="124"/>
    </row>
    <row r="449" spans="3:33" s="135" customFormat="1" ht="12.95" customHeight="1" x14ac:dyDescent="0.2">
      <c r="C449" s="125"/>
      <c r="D449" s="125"/>
      <c r="G449" s="125"/>
      <c r="Q449" s="186"/>
      <c r="R449" s="186"/>
      <c r="S449" s="124"/>
      <c r="T449" s="186"/>
      <c r="AG449" s="124"/>
    </row>
    <row r="450" spans="3:33" s="135" customFormat="1" ht="12.95" customHeight="1" x14ac:dyDescent="0.2">
      <c r="C450" s="125"/>
      <c r="D450" s="125"/>
      <c r="G450" s="125"/>
      <c r="Q450" s="186"/>
      <c r="R450" s="186"/>
      <c r="S450" s="124"/>
      <c r="T450" s="186"/>
      <c r="AG450" s="124"/>
    </row>
    <row r="451" spans="3:33" s="135" customFormat="1" ht="12.95" customHeight="1" x14ac:dyDescent="0.2">
      <c r="C451" s="125"/>
      <c r="D451" s="125"/>
      <c r="G451" s="125"/>
      <c r="Q451" s="186"/>
      <c r="R451" s="186"/>
      <c r="S451" s="124"/>
      <c r="T451" s="186"/>
      <c r="AG451" s="124"/>
    </row>
    <row r="452" spans="3:33" s="135" customFormat="1" ht="12.95" customHeight="1" x14ac:dyDescent="0.2">
      <c r="C452" s="125"/>
      <c r="D452" s="125"/>
      <c r="G452" s="125"/>
      <c r="Q452" s="186"/>
      <c r="R452" s="186"/>
      <c r="S452" s="124"/>
      <c r="T452" s="186"/>
      <c r="AG452" s="124"/>
    </row>
    <row r="453" spans="3:33" s="135" customFormat="1" ht="12.95" customHeight="1" x14ac:dyDescent="0.2">
      <c r="C453" s="125"/>
      <c r="D453" s="125"/>
      <c r="G453" s="125"/>
      <c r="Q453" s="186"/>
      <c r="R453" s="186"/>
      <c r="S453" s="124"/>
      <c r="T453" s="186"/>
      <c r="AG453" s="124"/>
    </row>
    <row r="454" spans="3:33" s="135" customFormat="1" ht="12.95" customHeight="1" x14ac:dyDescent="0.2">
      <c r="C454" s="125"/>
      <c r="D454" s="125"/>
      <c r="G454" s="125"/>
      <c r="Q454" s="186"/>
      <c r="R454" s="186"/>
      <c r="S454" s="124"/>
      <c r="T454" s="186"/>
      <c r="AG454" s="124"/>
    </row>
    <row r="455" spans="3:33" s="135" customFormat="1" ht="12.95" customHeight="1" x14ac:dyDescent="0.2">
      <c r="C455" s="125"/>
      <c r="D455" s="125"/>
      <c r="G455" s="125"/>
      <c r="S455" s="124"/>
      <c r="AG455" s="124"/>
    </row>
    <row r="456" spans="3:33" s="135" customFormat="1" ht="12.95" customHeight="1" x14ac:dyDescent="0.2">
      <c r="C456" s="125"/>
      <c r="D456" s="125"/>
      <c r="G456" s="125"/>
      <c r="S456" s="124"/>
      <c r="AG456" s="124"/>
    </row>
    <row r="457" spans="3:33" s="135" customFormat="1" ht="12.95" customHeight="1" x14ac:dyDescent="0.2">
      <c r="C457" s="125"/>
      <c r="D457" s="125"/>
      <c r="G457" s="125"/>
      <c r="S457" s="124"/>
      <c r="AG457" s="124"/>
    </row>
    <row r="458" spans="3:33" s="135" customFormat="1" ht="12.95" customHeight="1" x14ac:dyDescent="0.2">
      <c r="C458" s="125"/>
      <c r="D458" s="125"/>
      <c r="G458" s="125"/>
      <c r="S458" s="124"/>
      <c r="AG458" s="124"/>
    </row>
    <row r="459" spans="3:33" s="135" customFormat="1" ht="12.95" customHeight="1" x14ac:dyDescent="0.2">
      <c r="C459" s="125"/>
      <c r="D459" s="125"/>
      <c r="G459" s="125"/>
      <c r="S459" s="124"/>
      <c r="AG459" s="124"/>
    </row>
    <row r="460" spans="3:33" s="135" customFormat="1" ht="12.95" customHeight="1" x14ac:dyDescent="0.2">
      <c r="C460" s="125"/>
      <c r="D460" s="125"/>
      <c r="G460" s="125"/>
      <c r="S460" s="124"/>
      <c r="AG460" s="124"/>
    </row>
    <row r="461" spans="3:33" s="135" customFormat="1" ht="12.95" customHeight="1" x14ac:dyDescent="0.2">
      <c r="C461" s="125"/>
      <c r="D461" s="125"/>
      <c r="G461" s="125"/>
      <c r="S461" s="124"/>
      <c r="AG461" s="124"/>
    </row>
    <row r="462" spans="3:33" s="135" customFormat="1" ht="12.95" customHeight="1" x14ac:dyDescent="0.2">
      <c r="C462" s="125"/>
      <c r="D462" s="125"/>
      <c r="G462" s="125"/>
      <c r="S462" s="124"/>
      <c r="AG462" s="124"/>
    </row>
    <row r="463" spans="3:33" s="135" customFormat="1" ht="12.95" customHeight="1" x14ac:dyDescent="0.2">
      <c r="C463" s="125"/>
      <c r="D463" s="125"/>
      <c r="G463" s="125"/>
      <c r="S463" s="124"/>
      <c r="AG463" s="124"/>
    </row>
    <row r="464" spans="3:33" s="135" customFormat="1" ht="12.95" customHeight="1" x14ac:dyDescent="0.2">
      <c r="C464" s="125"/>
      <c r="D464" s="125"/>
      <c r="G464" s="125"/>
      <c r="S464" s="124"/>
      <c r="AG464" s="124"/>
    </row>
    <row r="465" spans="3:33" s="135" customFormat="1" ht="12.95" customHeight="1" x14ac:dyDescent="0.2">
      <c r="C465" s="125"/>
      <c r="D465" s="125"/>
      <c r="G465" s="125"/>
      <c r="S465" s="124"/>
      <c r="AG465" s="124"/>
    </row>
    <row r="466" spans="3:33" s="135" customFormat="1" ht="12.95" customHeight="1" x14ac:dyDescent="0.2">
      <c r="C466" s="125"/>
      <c r="D466" s="125"/>
      <c r="G466" s="125"/>
      <c r="S466" s="124"/>
      <c r="AG466" s="124"/>
    </row>
    <row r="467" spans="3:33" s="135" customFormat="1" ht="12.95" customHeight="1" x14ac:dyDescent="0.2">
      <c r="C467" s="125"/>
      <c r="D467" s="125"/>
      <c r="G467" s="125"/>
      <c r="S467" s="124"/>
      <c r="AG467" s="124"/>
    </row>
    <row r="468" spans="3:33" s="135" customFormat="1" ht="12.95" customHeight="1" x14ac:dyDescent="0.2">
      <c r="C468" s="125"/>
      <c r="D468" s="125"/>
      <c r="G468" s="125"/>
      <c r="S468" s="124"/>
      <c r="AG468" s="124"/>
    </row>
    <row r="469" spans="3:33" s="135" customFormat="1" ht="12.95" customHeight="1" x14ac:dyDescent="0.2">
      <c r="C469" s="125"/>
      <c r="D469" s="125"/>
      <c r="G469" s="125"/>
      <c r="S469" s="124"/>
      <c r="AG469" s="124"/>
    </row>
    <row r="470" spans="3:33" s="135" customFormat="1" ht="12.95" customHeight="1" x14ac:dyDescent="0.2">
      <c r="C470" s="125"/>
      <c r="D470" s="125"/>
      <c r="G470" s="125"/>
      <c r="S470" s="124"/>
      <c r="AG470" s="124"/>
    </row>
    <row r="471" spans="3:33" s="135" customFormat="1" ht="12.95" customHeight="1" x14ac:dyDescent="0.2">
      <c r="C471" s="125"/>
      <c r="D471" s="125"/>
      <c r="G471" s="125"/>
      <c r="S471" s="124"/>
      <c r="AG471" s="124"/>
    </row>
    <row r="472" spans="3:33" s="135" customFormat="1" ht="12.95" customHeight="1" x14ac:dyDescent="0.2">
      <c r="C472" s="125"/>
      <c r="D472" s="125"/>
      <c r="G472" s="125"/>
      <c r="S472" s="124"/>
      <c r="AG472" s="124"/>
    </row>
    <row r="473" spans="3:33" s="135" customFormat="1" ht="12.95" customHeight="1" x14ac:dyDescent="0.2">
      <c r="C473" s="125"/>
      <c r="D473" s="125"/>
      <c r="G473" s="125"/>
      <c r="S473" s="124"/>
      <c r="AG473" s="124"/>
    </row>
    <row r="474" spans="3:33" s="135" customFormat="1" ht="12.95" customHeight="1" x14ac:dyDescent="0.2">
      <c r="C474" s="125"/>
      <c r="D474" s="125"/>
      <c r="G474" s="125"/>
      <c r="S474" s="124"/>
      <c r="AG474" s="124"/>
    </row>
    <row r="475" spans="3:33" s="135" customFormat="1" ht="12.95" customHeight="1" x14ac:dyDescent="0.2">
      <c r="C475" s="125"/>
      <c r="D475" s="125"/>
      <c r="G475" s="125"/>
      <c r="S475" s="124"/>
      <c r="AG475" s="124"/>
    </row>
    <row r="476" spans="3:33" s="135" customFormat="1" ht="12.95" customHeight="1" x14ac:dyDescent="0.2">
      <c r="C476" s="125"/>
      <c r="D476" s="125"/>
      <c r="G476" s="125"/>
      <c r="S476" s="124"/>
      <c r="AG476" s="124"/>
    </row>
    <row r="477" spans="3:33" s="135" customFormat="1" ht="12.95" customHeight="1" x14ac:dyDescent="0.2">
      <c r="C477" s="125"/>
      <c r="D477" s="125"/>
      <c r="G477" s="125"/>
      <c r="S477" s="124"/>
      <c r="AG477" s="124"/>
    </row>
    <row r="478" spans="3:33" s="135" customFormat="1" ht="12.95" customHeight="1" x14ac:dyDescent="0.2">
      <c r="C478" s="125"/>
      <c r="D478" s="125"/>
      <c r="G478" s="125"/>
      <c r="S478" s="124"/>
      <c r="AG478" s="124"/>
    </row>
    <row r="479" spans="3:33" s="135" customFormat="1" ht="12.95" customHeight="1" x14ac:dyDescent="0.2">
      <c r="C479" s="125"/>
      <c r="D479" s="125"/>
      <c r="G479" s="125"/>
      <c r="S479" s="124"/>
      <c r="AG479" s="124"/>
    </row>
    <row r="480" spans="3:33" s="135" customFormat="1" ht="12.95" customHeight="1" x14ac:dyDescent="0.2">
      <c r="C480" s="125"/>
      <c r="D480" s="125"/>
      <c r="G480" s="125"/>
      <c r="S480" s="124"/>
      <c r="AG480" s="124"/>
    </row>
    <row r="481" spans="3:33" s="135" customFormat="1" ht="12.95" customHeight="1" x14ac:dyDescent="0.2">
      <c r="C481" s="125"/>
      <c r="D481" s="125"/>
      <c r="G481" s="125"/>
      <c r="S481" s="124"/>
      <c r="AG481" s="124"/>
    </row>
    <row r="482" spans="3:33" s="135" customFormat="1" ht="12.95" customHeight="1" x14ac:dyDescent="0.2">
      <c r="C482" s="125"/>
      <c r="D482" s="125"/>
      <c r="G482" s="125"/>
      <c r="S482" s="124"/>
      <c r="AG482" s="124"/>
    </row>
    <row r="483" spans="3:33" s="135" customFormat="1" ht="12.95" customHeight="1" x14ac:dyDescent="0.2">
      <c r="C483" s="125"/>
      <c r="D483" s="125"/>
      <c r="G483" s="125"/>
      <c r="S483" s="124"/>
      <c r="AG483" s="124"/>
    </row>
    <row r="484" spans="3:33" s="135" customFormat="1" ht="12.95" customHeight="1" x14ac:dyDescent="0.2">
      <c r="C484" s="125"/>
      <c r="D484" s="125"/>
      <c r="G484" s="125"/>
      <c r="S484" s="124"/>
      <c r="AG484" s="124"/>
    </row>
    <row r="485" spans="3:33" s="135" customFormat="1" ht="12.95" customHeight="1" x14ac:dyDescent="0.2">
      <c r="C485" s="125"/>
      <c r="D485" s="125"/>
      <c r="G485" s="125"/>
      <c r="S485" s="124"/>
      <c r="AG485" s="124"/>
    </row>
    <row r="486" spans="3:33" s="135" customFormat="1" ht="12.95" customHeight="1" x14ac:dyDescent="0.2">
      <c r="C486" s="125"/>
      <c r="D486" s="125"/>
      <c r="G486" s="125"/>
      <c r="S486" s="124"/>
      <c r="AG486" s="124"/>
    </row>
    <row r="487" spans="3:33" s="135" customFormat="1" ht="12.95" customHeight="1" x14ac:dyDescent="0.2">
      <c r="C487" s="125"/>
      <c r="D487" s="125"/>
      <c r="G487" s="125"/>
      <c r="S487" s="124"/>
      <c r="AG487" s="124"/>
    </row>
    <row r="488" spans="3:33" s="135" customFormat="1" ht="12.95" customHeight="1" x14ac:dyDescent="0.2">
      <c r="C488" s="125"/>
      <c r="D488" s="125"/>
      <c r="G488" s="125"/>
      <c r="S488" s="124"/>
      <c r="AG488" s="124"/>
    </row>
    <row r="489" spans="3:33" s="135" customFormat="1" ht="12.95" customHeight="1" x14ac:dyDescent="0.2">
      <c r="C489" s="125"/>
      <c r="D489" s="125"/>
      <c r="G489" s="125"/>
      <c r="S489" s="124"/>
      <c r="AG489" s="124"/>
    </row>
    <row r="490" spans="3:33" s="135" customFormat="1" ht="12.95" customHeight="1" x14ac:dyDescent="0.2">
      <c r="C490" s="125"/>
      <c r="D490" s="125"/>
      <c r="G490" s="125"/>
      <c r="S490" s="124"/>
      <c r="AG490" s="124"/>
    </row>
    <row r="491" spans="3:33" s="135" customFormat="1" ht="12.95" customHeight="1" x14ac:dyDescent="0.2">
      <c r="C491" s="125"/>
      <c r="D491" s="125"/>
      <c r="G491" s="125"/>
      <c r="S491" s="124"/>
      <c r="AG491" s="124"/>
    </row>
    <row r="492" spans="3:33" s="135" customFormat="1" ht="12.95" customHeight="1" x14ac:dyDescent="0.2">
      <c r="C492" s="125"/>
      <c r="D492" s="125"/>
      <c r="G492" s="125"/>
      <c r="S492" s="124"/>
      <c r="AG492" s="124"/>
    </row>
    <row r="493" spans="3:33" s="135" customFormat="1" ht="12.95" customHeight="1" x14ac:dyDescent="0.2">
      <c r="C493" s="125"/>
      <c r="D493" s="125"/>
      <c r="G493" s="125"/>
      <c r="S493" s="124"/>
      <c r="AG493" s="124"/>
    </row>
    <row r="494" spans="3:33" s="135" customFormat="1" ht="12.95" customHeight="1" x14ac:dyDescent="0.2">
      <c r="C494" s="125"/>
      <c r="D494" s="125"/>
      <c r="G494" s="125"/>
      <c r="S494" s="124"/>
      <c r="AG494" s="124"/>
    </row>
    <row r="495" spans="3:33" s="135" customFormat="1" ht="12.95" customHeight="1" x14ac:dyDescent="0.2">
      <c r="C495" s="125"/>
      <c r="D495" s="125"/>
      <c r="G495" s="125"/>
      <c r="S495" s="124"/>
      <c r="AG495" s="124"/>
    </row>
    <row r="496" spans="3:33" s="135" customFormat="1" ht="12.95" customHeight="1" x14ac:dyDescent="0.2">
      <c r="C496" s="125"/>
      <c r="D496" s="125"/>
      <c r="G496" s="125"/>
      <c r="S496" s="124"/>
      <c r="AG496" s="124"/>
    </row>
    <row r="497" spans="3:33" s="135" customFormat="1" ht="12.95" customHeight="1" x14ac:dyDescent="0.2">
      <c r="C497" s="125"/>
      <c r="D497" s="125"/>
      <c r="G497" s="125"/>
      <c r="S497" s="124"/>
      <c r="AG497" s="124"/>
    </row>
    <row r="498" spans="3:33" s="135" customFormat="1" ht="12.95" customHeight="1" x14ac:dyDescent="0.2">
      <c r="C498" s="125"/>
      <c r="D498" s="125"/>
      <c r="G498" s="125"/>
      <c r="S498" s="124"/>
      <c r="AG498" s="124"/>
    </row>
    <row r="499" spans="3:33" s="135" customFormat="1" ht="12.95" customHeight="1" x14ac:dyDescent="0.2">
      <c r="C499" s="125"/>
      <c r="D499" s="125"/>
      <c r="G499" s="125"/>
      <c r="S499" s="124"/>
      <c r="AG499" s="124"/>
    </row>
    <row r="500" spans="3:33" s="135" customFormat="1" ht="12.95" customHeight="1" x14ac:dyDescent="0.2">
      <c r="C500" s="125"/>
      <c r="D500" s="125"/>
      <c r="G500" s="125"/>
      <c r="S500" s="124"/>
      <c r="AG500" s="124"/>
    </row>
    <row r="501" spans="3:33" s="135" customFormat="1" ht="12.95" customHeight="1" x14ac:dyDescent="0.2">
      <c r="C501" s="125"/>
      <c r="D501" s="125"/>
      <c r="G501" s="125"/>
      <c r="S501" s="124"/>
      <c r="AG501" s="124"/>
    </row>
    <row r="502" spans="3:33" s="135" customFormat="1" ht="12.95" customHeight="1" x14ac:dyDescent="0.2">
      <c r="C502" s="125"/>
      <c r="D502" s="125"/>
      <c r="G502" s="125"/>
      <c r="S502" s="124"/>
      <c r="AG502" s="124"/>
    </row>
    <row r="503" spans="3:33" s="135" customFormat="1" ht="12.95" customHeight="1" x14ac:dyDescent="0.2">
      <c r="C503" s="125"/>
      <c r="D503" s="125"/>
      <c r="G503" s="125"/>
      <c r="S503" s="124"/>
      <c r="AG503" s="124"/>
    </row>
    <row r="504" spans="3:33" s="135" customFormat="1" ht="12.95" customHeight="1" x14ac:dyDescent="0.2">
      <c r="C504" s="125"/>
      <c r="D504" s="125"/>
      <c r="G504" s="125"/>
      <c r="S504" s="124"/>
      <c r="AG504" s="124"/>
    </row>
    <row r="505" spans="3:33" s="135" customFormat="1" ht="12.95" customHeight="1" x14ac:dyDescent="0.2">
      <c r="C505" s="125"/>
      <c r="D505" s="125"/>
      <c r="G505" s="125"/>
      <c r="S505" s="124"/>
      <c r="AG505" s="124"/>
    </row>
    <row r="506" spans="3:33" s="135" customFormat="1" ht="12.95" customHeight="1" x14ac:dyDescent="0.2">
      <c r="C506" s="125"/>
      <c r="D506" s="125"/>
      <c r="G506" s="125"/>
      <c r="S506" s="124"/>
      <c r="AG506" s="124"/>
    </row>
    <row r="507" spans="3:33" s="135" customFormat="1" ht="12.95" customHeight="1" x14ac:dyDescent="0.2">
      <c r="C507" s="125"/>
      <c r="D507" s="125"/>
      <c r="G507" s="125"/>
      <c r="S507" s="124"/>
      <c r="AG507" s="124"/>
    </row>
    <row r="508" spans="3:33" s="135" customFormat="1" ht="12.95" customHeight="1" x14ac:dyDescent="0.2">
      <c r="C508" s="125"/>
      <c r="D508" s="125"/>
      <c r="G508" s="125"/>
      <c r="S508" s="124"/>
      <c r="AG508" s="124"/>
    </row>
    <row r="509" spans="3:33" s="135" customFormat="1" ht="12.95" customHeight="1" x14ac:dyDescent="0.2">
      <c r="C509" s="125"/>
      <c r="D509" s="125"/>
      <c r="G509" s="125"/>
      <c r="S509" s="124"/>
      <c r="AG509" s="124"/>
    </row>
    <row r="510" spans="3:33" s="135" customFormat="1" ht="12.95" customHeight="1" x14ac:dyDescent="0.2">
      <c r="C510" s="125"/>
      <c r="D510" s="125"/>
      <c r="G510" s="125"/>
      <c r="S510" s="124"/>
      <c r="AG510" s="124"/>
    </row>
    <row r="511" spans="3:33" s="135" customFormat="1" ht="12.95" customHeight="1" x14ac:dyDescent="0.2">
      <c r="C511" s="125"/>
      <c r="D511" s="125"/>
      <c r="G511" s="125"/>
      <c r="S511" s="124"/>
      <c r="AG511" s="124"/>
    </row>
    <row r="512" spans="3:33" s="135" customFormat="1" ht="12.95" customHeight="1" x14ac:dyDescent="0.2">
      <c r="C512" s="125"/>
      <c r="D512" s="125"/>
      <c r="G512" s="125"/>
      <c r="S512" s="124"/>
      <c r="AG512" s="124"/>
    </row>
    <row r="513" spans="3:47" s="135" customFormat="1" ht="12.95" customHeight="1" x14ac:dyDescent="0.2">
      <c r="C513" s="125"/>
      <c r="D513" s="125"/>
      <c r="G513" s="125"/>
      <c r="S513" s="124"/>
      <c r="AG513" s="124"/>
    </row>
    <row r="514" spans="3:47" s="135" customFormat="1" ht="12.95" customHeight="1" x14ac:dyDescent="0.2">
      <c r="C514" s="125"/>
      <c r="D514" s="125"/>
      <c r="G514" s="125"/>
      <c r="S514" s="124"/>
      <c r="AG514" s="124"/>
    </row>
    <row r="515" spans="3:47" s="135" customFormat="1" ht="12.95" customHeight="1" x14ac:dyDescent="0.2">
      <c r="C515" s="125"/>
      <c r="D515" s="125"/>
      <c r="G515" s="125"/>
      <c r="S515" s="124"/>
      <c r="AG515" s="124"/>
    </row>
    <row r="516" spans="3:47" s="135" customFormat="1" ht="12.95" customHeight="1" x14ac:dyDescent="0.2">
      <c r="C516" s="125"/>
      <c r="D516" s="125"/>
      <c r="G516" s="125"/>
      <c r="S516" s="124"/>
      <c r="AG516" s="124"/>
    </row>
    <row r="517" spans="3:47" s="135" customFormat="1" ht="12.95" customHeight="1" x14ac:dyDescent="0.2">
      <c r="C517" s="125"/>
      <c r="D517" s="125"/>
      <c r="G517" s="125"/>
      <c r="S517" s="124"/>
      <c r="AG517" s="124"/>
    </row>
    <row r="518" spans="3:47" s="135" customFormat="1" ht="12.95" customHeight="1" x14ac:dyDescent="0.2">
      <c r="C518" s="125"/>
      <c r="D518" s="125"/>
      <c r="G518" s="125"/>
      <c r="S518" s="124"/>
      <c r="AG518" s="124"/>
    </row>
    <row r="519" spans="3:47" s="135" customFormat="1" ht="12.95" customHeight="1" x14ac:dyDescent="0.2">
      <c r="C519" s="125"/>
      <c r="D519" s="125"/>
      <c r="G519" s="125"/>
      <c r="S519" s="124"/>
      <c r="AG519" s="124"/>
    </row>
    <row r="520" spans="3:47" s="135" customFormat="1" ht="12.95" customHeight="1" x14ac:dyDescent="0.2">
      <c r="C520" s="125"/>
      <c r="D520" s="125"/>
      <c r="G520" s="125"/>
      <c r="S520" s="124"/>
      <c r="AG520" s="124"/>
    </row>
    <row r="521" spans="3:47" s="135" customFormat="1" ht="12.95" customHeight="1" x14ac:dyDescent="0.2">
      <c r="C521" s="125"/>
      <c r="D521" s="125"/>
      <c r="G521" s="125"/>
      <c r="S521" s="124"/>
      <c r="AG521" s="124"/>
    </row>
    <row r="522" spans="3:47" s="135" customFormat="1" ht="12.95" customHeight="1" x14ac:dyDescent="0.2">
      <c r="C522" s="125"/>
      <c r="D522" s="125"/>
      <c r="G522" s="125"/>
      <c r="S522" s="124"/>
      <c r="AG522" s="124"/>
    </row>
    <row r="523" spans="3:47" s="135" customFormat="1" ht="12.95" customHeight="1" x14ac:dyDescent="0.2">
      <c r="C523" s="125"/>
      <c r="D523" s="125"/>
      <c r="G523" s="125"/>
      <c r="S523" s="124"/>
      <c r="AG523" s="124"/>
    </row>
    <row r="524" spans="3:47" s="135" customFormat="1" ht="12.95" customHeight="1" x14ac:dyDescent="0.2">
      <c r="C524" s="125"/>
      <c r="D524" s="125"/>
      <c r="G524" s="125"/>
      <c r="S524" s="124"/>
      <c r="AG524" s="124"/>
    </row>
    <row r="525" spans="3:47" s="111" customFormat="1" ht="12.95" customHeight="1" x14ac:dyDescent="0.2">
      <c r="C525" s="112"/>
      <c r="D525" s="112"/>
      <c r="G525" s="112"/>
      <c r="S525" s="113"/>
      <c r="AG525" s="113"/>
    </row>
    <row r="526" spans="3:47" s="111" customFormat="1" ht="12.95" customHeight="1" x14ac:dyDescent="0.2">
      <c r="C526" s="112"/>
      <c r="D526" s="112"/>
      <c r="G526" s="112"/>
      <c r="S526" s="113"/>
      <c r="AG526" s="113"/>
    </row>
    <row r="527" spans="3:47" x14ac:dyDescent="0.2">
      <c r="C527" s="12"/>
      <c r="D527" s="12"/>
      <c r="AA527" s="88"/>
      <c r="AB527" s="88"/>
      <c r="AC527" s="88"/>
      <c r="AD527" s="88"/>
      <c r="AE527" s="88"/>
      <c r="AG527" s="89"/>
      <c r="AN527" s="88"/>
      <c r="AO527" s="88"/>
      <c r="AP527" s="88"/>
      <c r="AQ527" s="88"/>
      <c r="AR527" s="88"/>
      <c r="AS527" s="88"/>
      <c r="AT527" s="88"/>
      <c r="AU527" s="88"/>
    </row>
    <row r="528" spans="3:47" x14ac:dyDescent="0.2">
      <c r="C528" s="12"/>
      <c r="D528" s="12"/>
      <c r="AA528" s="88"/>
      <c r="AB528" s="88"/>
      <c r="AC528" s="88"/>
      <c r="AD528" s="88"/>
      <c r="AE528" s="88"/>
      <c r="AG528" s="89"/>
      <c r="AN528" s="88"/>
      <c r="AO528" s="88"/>
      <c r="AP528" s="88"/>
      <c r="AQ528" s="88"/>
      <c r="AR528" s="88"/>
      <c r="AS528" s="88"/>
      <c r="AT528" s="88"/>
      <c r="AU528" s="88"/>
    </row>
    <row r="529" spans="3:64" x14ac:dyDescent="0.2">
      <c r="C529" s="12"/>
      <c r="D529" s="12"/>
      <c r="AA529" s="88"/>
      <c r="AB529" s="88"/>
      <c r="AC529" s="88"/>
      <c r="AD529" s="88"/>
      <c r="AE529" s="88"/>
      <c r="AG529" s="89"/>
      <c r="AN529" s="88"/>
      <c r="AO529" s="88"/>
      <c r="AP529" s="88"/>
      <c r="AQ529" s="88"/>
      <c r="AR529" s="88"/>
      <c r="AS529" s="88"/>
      <c r="AT529" s="88"/>
      <c r="AU529" s="88"/>
    </row>
    <row r="530" spans="3:64" x14ac:dyDescent="0.2">
      <c r="C530" s="12"/>
      <c r="D530" s="12"/>
      <c r="AA530" s="88"/>
      <c r="AB530" s="88"/>
      <c r="AC530" s="88"/>
      <c r="AD530" s="88"/>
      <c r="AE530" s="88"/>
      <c r="AG530" s="89"/>
      <c r="AN530" s="88"/>
      <c r="AO530" s="88"/>
      <c r="AP530" s="88"/>
      <c r="AQ530" s="88"/>
      <c r="AR530" s="88"/>
      <c r="AS530" s="88"/>
      <c r="AT530" s="88"/>
      <c r="AU530" s="88"/>
      <c r="AV530" s="88"/>
      <c r="AW530" s="88"/>
      <c r="AX530" s="88"/>
      <c r="AY530" s="88"/>
      <c r="AZ530" s="88"/>
      <c r="BA530" s="88"/>
      <c r="BB530" s="88"/>
      <c r="BC530" s="88"/>
      <c r="BD530" s="88"/>
      <c r="BE530" s="88"/>
      <c r="BF530" s="88"/>
      <c r="BG530" s="88"/>
      <c r="BH530" s="88"/>
      <c r="BI530" s="88"/>
      <c r="BJ530" s="88"/>
      <c r="BK530" s="88"/>
      <c r="BL530" s="88"/>
    </row>
    <row r="531" spans="3:64" x14ac:dyDescent="0.2">
      <c r="C531" s="12"/>
      <c r="D531" s="12"/>
      <c r="AA531" s="88"/>
      <c r="AB531" s="88"/>
      <c r="AC531" s="88"/>
      <c r="AD531" s="88"/>
      <c r="AE531" s="88"/>
      <c r="AG531" s="89"/>
      <c r="AN531" s="88"/>
      <c r="AO531" s="88"/>
      <c r="AP531" s="88"/>
      <c r="AQ531" s="88"/>
      <c r="AR531" s="88"/>
      <c r="AS531" s="88"/>
      <c r="AT531" s="88"/>
      <c r="AU531" s="88"/>
    </row>
    <row r="532" spans="3:64" x14ac:dyDescent="0.2">
      <c r="C532" s="12"/>
      <c r="D532" s="12"/>
      <c r="AA532" s="88"/>
      <c r="AB532" s="88"/>
      <c r="AC532" s="88"/>
      <c r="AD532" s="88"/>
      <c r="AE532" s="88"/>
      <c r="AG532" s="89"/>
      <c r="AN532" s="88"/>
      <c r="AO532" s="88"/>
      <c r="AP532" s="88"/>
      <c r="AQ532" s="88"/>
      <c r="AR532" s="88"/>
      <c r="AS532" s="88"/>
      <c r="AT532" s="88"/>
      <c r="AU532" s="88"/>
    </row>
    <row r="533" spans="3:64" x14ac:dyDescent="0.2">
      <c r="C533" s="12"/>
      <c r="D533" s="12"/>
      <c r="AA533" s="88"/>
      <c r="AB533" s="88"/>
      <c r="AC533" s="88"/>
      <c r="AD533" s="88"/>
      <c r="AE533" s="88"/>
      <c r="AG533" s="89"/>
      <c r="AN533" s="88"/>
      <c r="AO533" s="88"/>
      <c r="AP533" s="88"/>
      <c r="AQ533" s="88"/>
      <c r="AR533" s="88"/>
      <c r="AS533" s="88"/>
      <c r="AT533" s="88"/>
      <c r="AU533" s="88"/>
    </row>
    <row r="534" spans="3:64" x14ac:dyDescent="0.2">
      <c r="C534" s="12"/>
      <c r="D534" s="12"/>
      <c r="AA534" s="88"/>
      <c r="AB534" s="88"/>
      <c r="AC534" s="88"/>
      <c r="AD534" s="88"/>
      <c r="AE534" s="88"/>
      <c r="AG534" s="89"/>
      <c r="AN534" s="88"/>
      <c r="AO534" s="88"/>
      <c r="AP534" s="88"/>
      <c r="AQ534" s="88"/>
      <c r="AR534" s="88"/>
      <c r="AS534" s="88"/>
      <c r="AT534" s="88"/>
      <c r="AU534" s="88"/>
    </row>
    <row r="535" spans="3:64" x14ac:dyDescent="0.2">
      <c r="C535" s="12"/>
      <c r="D535" s="12"/>
      <c r="AA535" s="88"/>
      <c r="AB535" s="88"/>
      <c r="AC535" s="88"/>
      <c r="AD535" s="88"/>
      <c r="AE535" s="88"/>
      <c r="AG535" s="89"/>
      <c r="AN535" s="88"/>
      <c r="AO535" s="88"/>
      <c r="AP535" s="88"/>
      <c r="AQ535" s="88"/>
      <c r="AR535" s="88"/>
      <c r="AS535" s="88"/>
      <c r="AT535" s="88"/>
      <c r="AU535" s="88"/>
    </row>
    <row r="536" spans="3:64" x14ac:dyDescent="0.2">
      <c r="C536" s="12"/>
      <c r="D536" s="12"/>
      <c r="AA536" s="88"/>
      <c r="AB536" s="88"/>
      <c r="AC536" s="88"/>
      <c r="AD536" s="88"/>
      <c r="AE536" s="88"/>
      <c r="AG536" s="89"/>
      <c r="AN536" s="88"/>
      <c r="AO536" s="88"/>
      <c r="AP536" s="88"/>
      <c r="AQ536" s="88"/>
      <c r="AR536" s="88"/>
      <c r="AS536" s="88"/>
      <c r="AT536" s="88"/>
      <c r="AU536" s="88"/>
    </row>
    <row r="537" spans="3:64" x14ac:dyDescent="0.2">
      <c r="C537" s="12"/>
      <c r="D537" s="12"/>
      <c r="AA537" s="88"/>
      <c r="AB537" s="88"/>
      <c r="AC537" s="88"/>
      <c r="AD537" s="88"/>
      <c r="AE537" s="88"/>
      <c r="AG537" s="89"/>
      <c r="AN537" s="88"/>
      <c r="AO537" s="88"/>
      <c r="AP537" s="88"/>
      <c r="AQ537" s="88"/>
      <c r="AR537" s="88"/>
      <c r="AS537" s="88"/>
      <c r="AT537" s="88"/>
      <c r="AU537" s="88"/>
    </row>
    <row r="538" spans="3:64" x14ac:dyDescent="0.2">
      <c r="C538" s="12"/>
      <c r="D538" s="12"/>
      <c r="AA538" s="88"/>
      <c r="AB538" s="88"/>
      <c r="AC538" s="88"/>
      <c r="AD538" s="88"/>
      <c r="AE538" s="88"/>
      <c r="AG538" s="89"/>
      <c r="AN538" s="88"/>
      <c r="AO538" s="88"/>
      <c r="AP538" s="88"/>
      <c r="AQ538" s="88"/>
      <c r="AR538" s="88"/>
      <c r="AS538" s="88"/>
      <c r="AT538" s="88"/>
      <c r="AU538" s="88"/>
    </row>
    <row r="539" spans="3:64" x14ac:dyDescent="0.2">
      <c r="C539" s="12"/>
      <c r="D539" s="12"/>
      <c r="AA539" s="88"/>
      <c r="AB539" s="88"/>
      <c r="AC539" s="88"/>
      <c r="AD539" s="88"/>
      <c r="AE539" s="88"/>
      <c r="AG539" s="89"/>
      <c r="AN539" s="88"/>
      <c r="AO539" s="88"/>
      <c r="AP539" s="88"/>
      <c r="AQ539" s="88"/>
      <c r="AR539" s="88"/>
      <c r="AS539" s="88"/>
      <c r="AT539" s="88"/>
      <c r="AU539" s="88"/>
    </row>
    <row r="540" spans="3:64" x14ac:dyDescent="0.2">
      <c r="C540" s="12"/>
      <c r="D540" s="12"/>
      <c r="AA540" s="88"/>
      <c r="AB540" s="88"/>
      <c r="AC540" s="88"/>
      <c r="AD540" s="88"/>
      <c r="AE540" s="88"/>
      <c r="AG540" s="89"/>
      <c r="AN540" s="88"/>
      <c r="AO540" s="88"/>
      <c r="AP540" s="88"/>
      <c r="AQ540" s="88"/>
      <c r="AR540" s="88"/>
      <c r="AS540" s="88"/>
      <c r="AT540" s="88"/>
      <c r="AU540" s="88"/>
    </row>
    <row r="541" spans="3:64" x14ac:dyDescent="0.2">
      <c r="C541" s="12"/>
      <c r="D541" s="12"/>
      <c r="AA541" s="88"/>
      <c r="AB541" s="88"/>
      <c r="AC541" s="88"/>
      <c r="AD541" s="88"/>
      <c r="AE541" s="88"/>
      <c r="AG541" s="89"/>
      <c r="AN541" s="88"/>
      <c r="AO541" s="88"/>
      <c r="AP541" s="88"/>
      <c r="AQ541" s="88"/>
      <c r="AR541" s="88"/>
      <c r="AS541" s="88"/>
      <c r="AT541" s="88"/>
      <c r="AU541" s="88"/>
    </row>
    <row r="542" spans="3:64" x14ac:dyDescent="0.2">
      <c r="C542" s="12"/>
      <c r="D542" s="12"/>
      <c r="AA542" s="88"/>
      <c r="AB542" s="88"/>
      <c r="AC542" s="88"/>
      <c r="AD542" s="88"/>
      <c r="AE542" s="88"/>
      <c r="AG542" s="89"/>
      <c r="AN542" s="88"/>
      <c r="AO542" s="88"/>
      <c r="AP542" s="88"/>
      <c r="AQ542" s="88"/>
      <c r="AR542" s="88"/>
      <c r="AS542" s="88"/>
      <c r="AT542" s="88"/>
      <c r="AU542" s="88"/>
    </row>
    <row r="543" spans="3:64" x14ac:dyDescent="0.2">
      <c r="C543" s="12"/>
      <c r="D543" s="12"/>
      <c r="AA543" s="88"/>
      <c r="AB543" s="88"/>
      <c r="AC543" s="88"/>
      <c r="AD543" s="88"/>
      <c r="AE543" s="88"/>
      <c r="AG543" s="89"/>
      <c r="AN543" s="88"/>
      <c r="AO543" s="88"/>
      <c r="AP543" s="88"/>
      <c r="AQ543" s="88"/>
      <c r="AR543" s="88"/>
      <c r="AS543" s="88"/>
      <c r="AT543" s="88"/>
      <c r="AU543" s="88"/>
    </row>
    <row r="544" spans="3:64" x14ac:dyDescent="0.2">
      <c r="C544" s="12"/>
      <c r="D544" s="12"/>
      <c r="AA544" s="88"/>
      <c r="AB544" s="88"/>
      <c r="AC544" s="88"/>
      <c r="AD544" s="88"/>
      <c r="AE544" s="88"/>
      <c r="AG544" s="89"/>
      <c r="AN544" s="88"/>
      <c r="AO544" s="88"/>
      <c r="AP544" s="88"/>
      <c r="AQ544" s="88"/>
      <c r="AR544" s="88"/>
      <c r="AS544" s="88"/>
      <c r="AT544" s="88"/>
      <c r="AU544" s="88"/>
    </row>
    <row r="545" spans="3:48" x14ac:dyDescent="0.2">
      <c r="C545" s="12"/>
      <c r="D545" s="12"/>
      <c r="AA545" s="88"/>
      <c r="AB545" s="88"/>
      <c r="AC545" s="88"/>
      <c r="AD545" s="88"/>
      <c r="AE545" s="88"/>
      <c r="AG545" s="89"/>
      <c r="AN545" s="88"/>
      <c r="AO545" s="88"/>
      <c r="AP545" s="88"/>
      <c r="AQ545" s="88"/>
      <c r="AR545" s="88"/>
      <c r="AS545" s="88"/>
      <c r="AT545" s="88"/>
      <c r="AU545" s="88"/>
    </row>
    <row r="546" spans="3:48" x14ac:dyDescent="0.2">
      <c r="C546" s="12"/>
      <c r="D546" s="12"/>
      <c r="AA546" s="88"/>
      <c r="AB546" s="88"/>
      <c r="AC546" s="88"/>
      <c r="AD546" s="88"/>
      <c r="AE546" s="88"/>
      <c r="AG546" s="89"/>
      <c r="AN546" s="88"/>
      <c r="AO546" s="88"/>
      <c r="AP546" s="88"/>
      <c r="AQ546" s="88"/>
      <c r="AR546" s="88"/>
      <c r="AS546" s="88"/>
      <c r="AT546" s="88"/>
      <c r="AU546" s="88"/>
    </row>
    <row r="547" spans="3:48" x14ac:dyDescent="0.2">
      <c r="C547" s="12"/>
      <c r="D547" s="12"/>
      <c r="AA547" s="88"/>
      <c r="AB547" s="88"/>
      <c r="AC547" s="88"/>
      <c r="AD547" s="88"/>
      <c r="AE547" s="88"/>
      <c r="AG547" s="89"/>
      <c r="AN547" s="88"/>
      <c r="AO547" s="88"/>
      <c r="AP547" s="88"/>
      <c r="AQ547" s="88"/>
      <c r="AR547" s="88"/>
      <c r="AS547" s="88"/>
      <c r="AT547" s="88"/>
      <c r="AU547" s="88"/>
    </row>
    <row r="548" spans="3:48" x14ac:dyDescent="0.2">
      <c r="C548" s="12"/>
      <c r="D548" s="12"/>
      <c r="AA548" s="88"/>
      <c r="AB548" s="88"/>
      <c r="AC548" s="88"/>
      <c r="AD548" s="88"/>
      <c r="AE548" s="88"/>
      <c r="AG548" s="89"/>
      <c r="AN548" s="88"/>
      <c r="AO548" s="88"/>
      <c r="AP548" s="88"/>
      <c r="AQ548" s="88"/>
      <c r="AR548" s="88"/>
      <c r="AS548" s="88"/>
      <c r="AT548" s="88"/>
      <c r="AU548" s="88"/>
    </row>
    <row r="549" spans="3:48" x14ac:dyDescent="0.2">
      <c r="C549" s="12"/>
      <c r="D549" s="12"/>
      <c r="AA549" s="88"/>
      <c r="AB549" s="88"/>
      <c r="AC549" s="88"/>
      <c r="AD549" s="88"/>
      <c r="AE549" s="88"/>
      <c r="AG549" s="89"/>
      <c r="AN549" s="88"/>
      <c r="AO549" s="88"/>
      <c r="AP549" s="88"/>
      <c r="AQ549" s="88"/>
      <c r="AR549" s="88"/>
      <c r="AS549" s="88"/>
      <c r="AT549" s="88"/>
      <c r="AU549" s="88"/>
    </row>
    <row r="550" spans="3:48" x14ac:dyDescent="0.2">
      <c r="C550" s="12"/>
      <c r="D550" s="12"/>
      <c r="AA550" s="88"/>
      <c r="AB550" s="88"/>
      <c r="AC550" s="88"/>
      <c r="AD550" s="88"/>
      <c r="AE550" s="88"/>
      <c r="AG550" s="89"/>
      <c r="AN550" s="88"/>
      <c r="AO550" s="88"/>
      <c r="AP550" s="88"/>
      <c r="AQ550" s="88"/>
      <c r="AR550" s="88"/>
      <c r="AS550" s="88"/>
      <c r="AT550" s="88"/>
      <c r="AU550" s="88"/>
    </row>
    <row r="551" spans="3:48" x14ac:dyDescent="0.2">
      <c r="C551" s="12"/>
      <c r="D551" s="12"/>
      <c r="AA551" s="88"/>
      <c r="AB551" s="88"/>
      <c r="AC551" s="88"/>
      <c r="AD551" s="88"/>
      <c r="AE551" s="88"/>
      <c r="AG551" s="89"/>
      <c r="AN551" s="88"/>
      <c r="AO551" s="88"/>
      <c r="AP551" s="88"/>
      <c r="AQ551" s="88"/>
      <c r="AR551" s="88"/>
      <c r="AS551" s="88"/>
      <c r="AT551" s="88"/>
      <c r="AU551" s="88"/>
    </row>
    <row r="552" spans="3:48" x14ac:dyDescent="0.2">
      <c r="C552" s="12"/>
      <c r="D552" s="12"/>
      <c r="AA552" s="88"/>
      <c r="AB552" s="88"/>
      <c r="AC552" s="88"/>
      <c r="AD552" s="88"/>
      <c r="AE552" s="88"/>
      <c r="AG552" s="89"/>
      <c r="AN552" s="88"/>
      <c r="AO552" s="88"/>
      <c r="AP552" s="88"/>
      <c r="AQ552" s="88"/>
      <c r="AR552" s="88"/>
      <c r="AS552" s="88"/>
      <c r="AT552" s="88"/>
      <c r="AU552" s="88"/>
    </row>
    <row r="553" spans="3:48" x14ac:dyDescent="0.2">
      <c r="C553" s="12"/>
      <c r="D553" s="12"/>
      <c r="AA553" s="88"/>
      <c r="AB553" s="88"/>
      <c r="AC553" s="88"/>
      <c r="AD553" s="88"/>
      <c r="AE553" s="88"/>
      <c r="AG553" s="89"/>
      <c r="AN553" s="88"/>
      <c r="AO553" s="88"/>
      <c r="AP553" s="88"/>
      <c r="AQ553" s="88"/>
      <c r="AR553" s="88"/>
      <c r="AS553" s="88"/>
      <c r="AT553" s="88"/>
      <c r="AU553" s="88"/>
    </row>
    <row r="554" spans="3:48" x14ac:dyDescent="0.2">
      <c r="C554" s="12"/>
      <c r="D554" s="12"/>
      <c r="AA554" s="88"/>
      <c r="AB554" s="88"/>
      <c r="AC554" s="88"/>
      <c r="AD554" s="88"/>
      <c r="AE554" s="88"/>
      <c r="AG554" s="89"/>
      <c r="AN554" s="88"/>
      <c r="AO554" s="88"/>
      <c r="AP554" s="88"/>
      <c r="AQ554" s="88"/>
      <c r="AR554" s="88"/>
      <c r="AS554" s="88"/>
      <c r="AT554" s="88"/>
      <c r="AU554" s="88"/>
    </row>
    <row r="555" spans="3:48" x14ac:dyDescent="0.2">
      <c r="C555" s="12"/>
      <c r="D555" s="12"/>
      <c r="AA555" s="88"/>
      <c r="AB555" s="88"/>
      <c r="AC555" s="88"/>
      <c r="AD555" s="88"/>
      <c r="AE555" s="88"/>
      <c r="AG555" s="89"/>
      <c r="AN555" s="88"/>
      <c r="AO555" s="88"/>
      <c r="AP555" s="88"/>
      <c r="AQ555" s="88"/>
      <c r="AR555" s="88"/>
      <c r="AS555" s="88"/>
      <c r="AT555" s="88"/>
      <c r="AU555" s="88"/>
      <c r="AV555" s="88"/>
    </row>
    <row r="556" spans="3:48" x14ac:dyDescent="0.2">
      <c r="C556" s="12"/>
      <c r="D556" s="12"/>
      <c r="AA556" s="88"/>
      <c r="AB556" s="88"/>
      <c r="AC556" s="88"/>
      <c r="AD556" s="88"/>
      <c r="AE556" s="88"/>
      <c r="AG556" s="89"/>
      <c r="AN556" s="88"/>
      <c r="AO556" s="88"/>
      <c r="AP556" s="88"/>
      <c r="AQ556" s="88"/>
      <c r="AR556" s="88"/>
      <c r="AS556" s="88"/>
      <c r="AT556" s="88"/>
      <c r="AU556" s="88"/>
    </row>
    <row r="557" spans="3:48" x14ac:dyDescent="0.2">
      <c r="C557" s="12"/>
      <c r="D557" s="12"/>
      <c r="AA557" s="88"/>
      <c r="AB557" s="88"/>
      <c r="AC557" s="88"/>
      <c r="AD557" s="88"/>
      <c r="AE557" s="88"/>
      <c r="AG557" s="89"/>
      <c r="AN557" s="88"/>
      <c r="AO557" s="88"/>
      <c r="AP557" s="88"/>
      <c r="AQ557" s="88"/>
      <c r="AR557" s="88"/>
      <c r="AS557" s="88"/>
      <c r="AT557" s="88"/>
      <c r="AU557" s="88"/>
    </row>
    <row r="558" spans="3:48" x14ac:dyDescent="0.2">
      <c r="C558" s="12"/>
      <c r="D558" s="12"/>
      <c r="AA558" s="88"/>
      <c r="AB558" s="88"/>
      <c r="AC558" s="88"/>
      <c r="AD558" s="88"/>
      <c r="AE558" s="88"/>
      <c r="AG558" s="89"/>
      <c r="AN558" s="88"/>
      <c r="AO558" s="88"/>
      <c r="AP558" s="88"/>
      <c r="AQ558" s="88"/>
      <c r="AR558" s="88"/>
      <c r="AS558" s="88"/>
      <c r="AT558" s="88"/>
      <c r="AU558" s="88"/>
    </row>
    <row r="559" spans="3:48" x14ac:dyDescent="0.2">
      <c r="C559" s="12"/>
      <c r="D559" s="12"/>
      <c r="AA559" s="88"/>
      <c r="AB559" s="88"/>
      <c r="AC559" s="88"/>
      <c r="AD559" s="88"/>
      <c r="AE559" s="88"/>
      <c r="AG559" s="89"/>
      <c r="AN559" s="88"/>
      <c r="AO559" s="88"/>
      <c r="AP559" s="88"/>
      <c r="AQ559" s="88"/>
      <c r="AR559" s="88"/>
      <c r="AS559" s="88"/>
      <c r="AT559" s="88"/>
      <c r="AU559" s="88"/>
    </row>
    <row r="560" spans="3:48" x14ac:dyDescent="0.2">
      <c r="C560" s="12"/>
      <c r="D560" s="12"/>
      <c r="AA560" s="88"/>
      <c r="AB560" s="88"/>
      <c r="AC560" s="88"/>
      <c r="AD560" s="88"/>
      <c r="AE560" s="88"/>
      <c r="AG560" s="89"/>
      <c r="AN560" s="88"/>
      <c r="AO560" s="88"/>
      <c r="AP560" s="88"/>
      <c r="AQ560" s="88"/>
      <c r="AR560" s="88"/>
      <c r="AS560" s="88"/>
      <c r="AT560" s="88"/>
      <c r="AU560" s="88"/>
    </row>
    <row r="561" spans="3:48" x14ac:dyDescent="0.2">
      <c r="C561" s="12"/>
      <c r="D561" s="12"/>
      <c r="AA561" s="88"/>
      <c r="AB561" s="88"/>
      <c r="AC561" s="88"/>
      <c r="AD561" s="88"/>
      <c r="AE561" s="88"/>
      <c r="AG561" s="89"/>
      <c r="AN561" s="88"/>
      <c r="AO561" s="88"/>
      <c r="AP561" s="88"/>
      <c r="AQ561" s="88"/>
      <c r="AR561" s="88"/>
      <c r="AS561" s="88"/>
      <c r="AT561" s="88"/>
      <c r="AU561" s="88"/>
    </row>
    <row r="562" spans="3:48" x14ac:dyDescent="0.2">
      <c r="C562" s="12"/>
      <c r="D562" s="12"/>
      <c r="AA562" s="88"/>
      <c r="AB562" s="88"/>
      <c r="AC562" s="88"/>
      <c r="AD562" s="88"/>
      <c r="AE562" s="88"/>
      <c r="AG562" s="89"/>
      <c r="AN562" s="88"/>
      <c r="AO562" s="88"/>
      <c r="AP562" s="88"/>
      <c r="AQ562" s="88"/>
      <c r="AR562" s="88"/>
      <c r="AS562" s="88"/>
      <c r="AT562" s="88"/>
      <c r="AU562" s="88"/>
    </row>
    <row r="563" spans="3:48" x14ac:dyDescent="0.2">
      <c r="C563" s="12"/>
      <c r="D563" s="12"/>
      <c r="AA563" s="88"/>
      <c r="AB563" s="88"/>
      <c r="AC563" s="88"/>
      <c r="AD563" s="88"/>
      <c r="AE563" s="88"/>
      <c r="AG563" s="89"/>
      <c r="AN563" s="88"/>
      <c r="AO563" s="88"/>
      <c r="AP563" s="88"/>
      <c r="AQ563" s="88"/>
      <c r="AR563" s="88"/>
      <c r="AS563" s="88"/>
      <c r="AT563" s="88"/>
      <c r="AU563" s="88"/>
    </row>
    <row r="564" spans="3:48" x14ac:dyDescent="0.2">
      <c r="C564" s="12"/>
      <c r="D564" s="12"/>
      <c r="AA564" s="88"/>
      <c r="AB564" s="88"/>
      <c r="AC564" s="88"/>
      <c r="AD564" s="88"/>
      <c r="AE564" s="88"/>
      <c r="AG564" s="89"/>
      <c r="AN564" s="88"/>
      <c r="AO564" s="88"/>
      <c r="AP564" s="88"/>
      <c r="AQ564" s="88"/>
      <c r="AR564" s="88"/>
      <c r="AS564" s="88"/>
      <c r="AT564" s="88"/>
      <c r="AU564" s="88"/>
    </row>
    <row r="565" spans="3:48" x14ac:dyDescent="0.2">
      <c r="C565" s="12"/>
      <c r="D565" s="12"/>
      <c r="AA565" s="88"/>
      <c r="AB565" s="88"/>
      <c r="AC565" s="88"/>
      <c r="AD565" s="88"/>
      <c r="AE565" s="88"/>
      <c r="AG565" s="89"/>
      <c r="AN565" s="88"/>
      <c r="AO565" s="88"/>
      <c r="AP565" s="88"/>
      <c r="AQ565" s="88"/>
      <c r="AR565" s="88"/>
      <c r="AS565" s="88"/>
      <c r="AT565" s="88"/>
      <c r="AU565" s="88"/>
    </row>
    <row r="566" spans="3:48" x14ac:dyDescent="0.2">
      <c r="C566" s="12"/>
      <c r="D566" s="12"/>
      <c r="AA566" s="88"/>
      <c r="AB566" s="88"/>
      <c r="AC566" s="88"/>
      <c r="AD566" s="88"/>
      <c r="AE566" s="88"/>
      <c r="AG566" s="89"/>
      <c r="AN566" s="88"/>
      <c r="AO566" s="88"/>
      <c r="AP566" s="88"/>
      <c r="AQ566" s="88"/>
      <c r="AR566" s="88"/>
      <c r="AS566" s="88"/>
      <c r="AT566" s="88"/>
      <c r="AU566" s="88"/>
    </row>
    <row r="567" spans="3:48" x14ac:dyDescent="0.2">
      <c r="C567" s="12"/>
      <c r="D567" s="12"/>
      <c r="AA567" s="88"/>
      <c r="AB567" s="88"/>
      <c r="AC567" s="88"/>
      <c r="AD567" s="88"/>
      <c r="AE567" s="88"/>
      <c r="AG567" s="89"/>
      <c r="AN567" s="88"/>
      <c r="AO567" s="88"/>
      <c r="AP567" s="88"/>
      <c r="AQ567" s="88"/>
      <c r="AR567" s="88"/>
      <c r="AS567" s="88"/>
      <c r="AT567" s="88"/>
      <c r="AU567" s="88"/>
    </row>
    <row r="568" spans="3:48" x14ac:dyDescent="0.2">
      <c r="C568" s="12"/>
      <c r="D568" s="12"/>
      <c r="AA568" s="88"/>
      <c r="AB568" s="88"/>
      <c r="AC568" s="88"/>
      <c r="AD568" s="88"/>
      <c r="AE568" s="88"/>
      <c r="AG568" s="89"/>
      <c r="AN568" s="88"/>
      <c r="AO568" s="88"/>
      <c r="AP568" s="88"/>
      <c r="AQ568" s="88"/>
      <c r="AR568" s="88"/>
      <c r="AS568" s="88"/>
      <c r="AT568" s="88"/>
      <c r="AU568" s="88"/>
    </row>
    <row r="569" spans="3:48" x14ac:dyDescent="0.2">
      <c r="C569" s="12"/>
      <c r="D569" s="12"/>
      <c r="AA569" s="88"/>
      <c r="AB569" s="88"/>
      <c r="AC569" s="88"/>
      <c r="AD569" s="88"/>
      <c r="AE569" s="88"/>
      <c r="AG569" s="89"/>
      <c r="AN569" s="88"/>
      <c r="AO569" s="88"/>
      <c r="AP569" s="88"/>
      <c r="AQ569" s="88"/>
      <c r="AR569" s="88"/>
      <c r="AS569" s="88"/>
      <c r="AT569" s="88"/>
      <c r="AU569" s="88"/>
    </row>
    <row r="570" spans="3:48" x14ac:dyDescent="0.2">
      <c r="C570" s="12"/>
      <c r="D570" s="12"/>
      <c r="AA570" s="88"/>
      <c r="AB570" s="88"/>
      <c r="AC570" s="88"/>
      <c r="AD570" s="88"/>
      <c r="AE570" s="88"/>
      <c r="AG570" s="89"/>
      <c r="AN570" s="88"/>
      <c r="AO570" s="88"/>
      <c r="AP570" s="88"/>
      <c r="AQ570" s="88"/>
      <c r="AR570" s="88"/>
      <c r="AS570" s="88"/>
      <c r="AT570" s="88"/>
      <c r="AU570" s="88"/>
    </row>
    <row r="571" spans="3:48" x14ac:dyDescent="0.2">
      <c r="C571" s="12"/>
      <c r="D571" s="12"/>
      <c r="AA571" s="88"/>
      <c r="AB571" s="88"/>
      <c r="AC571" s="88"/>
      <c r="AD571" s="88"/>
      <c r="AE571" s="88"/>
      <c r="AG571" s="89"/>
      <c r="AN571" s="88"/>
      <c r="AO571" s="88"/>
      <c r="AP571" s="88"/>
      <c r="AQ571" s="88"/>
      <c r="AR571" s="88"/>
      <c r="AS571" s="88"/>
      <c r="AT571" s="88"/>
      <c r="AU571" s="88"/>
    </row>
    <row r="572" spans="3:48" x14ac:dyDescent="0.2">
      <c r="C572" s="12"/>
      <c r="D572" s="12"/>
      <c r="AA572" s="88"/>
      <c r="AB572" s="88"/>
      <c r="AC572" s="88"/>
      <c r="AD572" s="88"/>
      <c r="AE572" s="88"/>
      <c r="AG572" s="89"/>
      <c r="AN572" s="88"/>
      <c r="AO572" s="88"/>
      <c r="AP572" s="88"/>
      <c r="AQ572" s="88"/>
      <c r="AR572" s="88"/>
      <c r="AS572" s="88"/>
      <c r="AT572" s="88"/>
      <c r="AU572" s="88"/>
    </row>
    <row r="573" spans="3:48" x14ac:dyDescent="0.2">
      <c r="C573" s="12"/>
      <c r="D573" s="12"/>
      <c r="AA573" s="88"/>
      <c r="AB573" s="88"/>
      <c r="AC573" s="88"/>
      <c r="AD573" s="88"/>
      <c r="AE573" s="88"/>
      <c r="AG573" s="89"/>
      <c r="AN573" s="88"/>
      <c r="AO573" s="88"/>
      <c r="AP573" s="88"/>
      <c r="AQ573" s="88"/>
      <c r="AR573" s="88"/>
      <c r="AS573" s="88"/>
      <c r="AT573" s="88"/>
      <c r="AU573" s="88"/>
    </row>
    <row r="574" spans="3:48" x14ac:dyDescent="0.2">
      <c r="C574" s="12"/>
      <c r="D574" s="12"/>
      <c r="AA574" s="88"/>
      <c r="AB574" s="88"/>
      <c r="AC574" s="88"/>
      <c r="AD574" s="88"/>
      <c r="AE574" s="88"/>
      <c r="AG574" s="89"/>
      <c r="AN574" s="88"/>
      <c r="AO574" s="88"/>
      <c r="AP574" s="88"/>
      <c r="AQ574" s="88"/>
      <c r="AR574" s="88"/>
      <c r="AS574" s="88"/>
      <c r="AT574" s="88"/>
      <c r="AU574" s="88"/>
    </row>
    <row r="575" spans="3:48" x14ac:dyDescent="0.2">
      <c r="C575" s="12"/>
      <c r="D575" s="12"/>
      <c r="AA575" s="88"/>
      <c r="AB575" s="88"/>
      <c r="AC575" s="88"/>
      <c r="AD575" s="88"/>
      <c r="AE575" s="88"/>
      <c r="AG575" s="89"/>
      <c r="AN575" s="88"/>
      <c r="AO575" s="88"/>
      <c r="AP575" s="88"/>
      <c r="AQ575" s="88"/>
      <c r="AR575" s="88"/>
      <c r="AS575" s="88"/>
      <c r="AT575" s="88"/>
      <c r="AU575" s="88"/>
      <c r="AV575" s="88"/>
    </row>
    <row r="576" spans="3:48" x14ac:dyDescent="0.2">
      <c r="C576" s="12"/>
      <c r="D576" s="12"/>
      <c r="AA576" s="88"/>
      <c r="AB576" s="88"/>
      <c r="AC576" s="88"/>
      <c r="AD576" s="88"/>
      <c r="AE576" s="88"/>
      <c r="AG576" s="89"/>
      <c r="AN576" s="88"/>
      <c r="AO576" s="88"/>
      <c r="AP576" s="88"/>
      <c r="AQ576" s="88"/>
      <c r="AR576" s="88"/>
      <c r="AS576" s="88"/>
      <c r="AT576" s="88"/>
      <c r="AU576" s="88"/>
    </row>
    <row r="577" spans="3:50" x14ac:dyDescent="0.2">
      <c r="C577" s="12"/>
      <c r="D577" s="12"/>
      <c r="AA577" s="88"/>
      <c r="AB577" s="88"/>
      <c r="AC577" s="88"/>
      <c r="AD577" s="88"/>
      <c r="AE577" s="88"/>
      <c r="AG577" s="89"/>
      <c r="AN577" s="88"/>
      <c r="AO577" s="88"/>
      <c r="AP577" s="88"/>
      <c r="AQ577" s="88"/>
      <c r="AR577" s="88"/>
      <c r="AS577" s="88"/>
      <c r="AT577" s="88"/>
      <c r="AU577" s="88"/>
    </row>
    <row r="578" spans="3:50" x14ac:dyDescent="0.2">
      <c r="C578" s="12"/>
      <c r="D578" s="12"/>
      <c r="AA578" s="88"/>
      <c r="AB578" s="88"/>
      <c r="AC578" s="88"/>
      <c r="AD578" s="88"/>
      <c r="AE578" s="88"/>
      <c r="AG578" s="89"/>
      <c r="AN578" s="88"/>
      <c r="AO578" s="88"/>
      <c r="AP578" s="88"/>
      <c r="AQ578" s="88"/>
      <c r="AR578" s="88"/>
      <c r="AS578" s="88"/>
      <c r="AT578" s="88"/>
      <c r="AU578" s="88"/>
    </row>
    <row r="579" spans="3:50" x14ac:dyDescent="0.2">
      <c r="C579" s="12"/>
      <c r="D579" s="12"/>
      <c r="AA579" s="88"/>
      <c r="AB579" s="88"/>
      <c r="AC579" s="88"/>
      <c r="AD579" s="88"/>
      <c r="AE579" s="88"/>
      <c r="AG579" s="89"/>
      <c r="AN579" s="88"/>
      <c r="AO579" s="88"/>
      <c r="AP579" s="88"/>
      <c r="AQ579" s="88"/>
      <c r="AR579" s="88"/>
      <c r="AS579" s="88"/>
      <c r="AT579" s="88"/>
      <c r="AU579" s="88"/>
    </row>
    <row r="580" spans="3:50" x14ac:dyDescent="0.2">
      <c r="C580" s="12"/>
      <c r="D580" s="12"/>
      <c r="AA580" s="88"/>
      <c r="AB580" s="88"/>
      <c r="AC580" s="88"/>
      <c r="AD580" s="88"/>
      <c r="AE580" s="88"/>
      <c r="AG580" s="89"/>
      <c r="AN580" s="88"/>
      <c r="AO580" s="88"/>
      <c r="AP580" s="88"/>
      <c r="AQ580" s="88"/>
      <c r="AR580" s="88"/>
      <c r="AS580" s="88"/>
      <c r="AT580" s="88"/>
      <c r="AU580" s="88"/>
    </row>
    <row r="581" spans="3:50" x14ac:dyDescent="0.2">
      <c r="C581" s="12"/>
      <c r="D581" s="12"/>
      <c r="AA581" s="88"/>
      <c r="AB581" s="88"/>
      <c r="AC581" s="88"/>
      <c r="AD581" s="88"/>
      <c r="AE581" s="88"/>
      <c r="AG581" s="89"/>
      <c r="AN581" s="88"/>
      <c r="AO581" s="88"/>
      <c r="AP581" s="88"/>
      <c r="AQ581" s="88"/>
      <c r="AR581" s="88"/>
      <c r="AS581" s="88"/>
      <c r="AT581" s="88"/>
      <c r="AU581" s="88"/>
    </row>
    <row r="582" spans="3:50" x14ac:dyDescent="0.2">
      <c r="C582" s="12"/>
      <c r="D582" s="12"/>
      <c r="AA582" s="88"/>
      <c r="AB582" s="88"/>
      <c r="AC582" s="88"/>
      <c r="AD582" s="88"/>
      <c r="AE582" s="88"/>
      <c r="AG582" s="89"/>
      <c r="AN582" s="88"/>
      <c r="AO582" s="88"/>
      <c r="AP582" s="88"/>
      <c r="AQ582" s="88"/>
      <c r="AR582" s="88"/>
      <c r="AS582" s="88"/>
      <c r="AT582" s="88"/>
      <c r="AU582" s="88"/>
    </row>
    <row r="583" spans="3:50" x14ac:dyDescent="0.2">
      <c r="C583" s="12"/>
      <c r="D583" s="12"/>
      <c r="AA583" s="88"/>
      <c r="AB583" s="88"/>
      <c r="AC583" s="88"/>
      <c r="AD583" s="88"/>
      <c r="AE583" s="88"/>
      <c r="AG583" s="89"/>
      <c r="AN583" s="88"/>
      <c r="AO583" s="88"/>
      <c r="AP583" s="88"/>
      <c r="AQ583" s="88"/>
      <c r="AR583" s="88"/>
      <c r="AS583" s="88"/>
      <c r="AT583" s="88"/>
      <c r="AU583" s="88"/>
    </row>
    <row r="584" spans="3:50" x14ac:dyDescent="0.2">
      <c r="C584" s="12"/>
      <c r="D584" s="12"/>
      <c r="AA584" s="88"/>
      <c r="AB584" s="88"/>
      <c r="AC584" s="88"/>
      <c r="AD584" s="88"/>
      <c r="AE584" s="88"/>
      <c r="AG584" s="89"/>
      <c r="AN584" s="88"/>
      <c r="AO584" s="88"/>
      <c r="AP584" s="88"/>
      <c r="AQ584" s="88"/>
      <c r="AR584" s="88"/>
      <c r="AS584" s="88"/>
      <c r="AT584" s="88"/>
      <c r="AU584" s="88"/>
    </row>
    <row r="585" spans="3:50" x14ac:dyDescent="0.2">
      <c r="C585" s="12"/>
      <c r="D585" s="12"/>
      <c r="AA585" s="88"/>
      <c r="AB585" s="88"/>
      <c r="AC585" s="88"/>
      <c r="AD585" s="88"/>
      <c r="AE585" s="88"/>
      <c r="AG585" s="89"/>
      <c r="AN585" s="88"/>
      <c r="AO585" s="88"/>
      <c r="AP585" s="88"/>
      <c r="AQ585" s="88"/>
      <c r="AR585" s="88"/>
      <c r="AS585" s="88"/>
      <c r="AT585" s="88"/>
      <c r="AU585" s="88"/>
    </row>
    <row r="586" spans="3:50" x14ac:dyDescent="0.2">
      <c r="C586" s="12"/>
      <c r="D586" s="12"/>
      <c r="AA586" s="88"/>
      <c r="AB586" s="88"/>
      <c r="AC586" s="88"/>
      <c r="AD586" s="88"/>
      <c r="AE586" s="88"/>
      <c r="AG586" s="89"/>
      <c r="AN586" s="88"/>
      <c r="AO586" s="88"/>
      <c r="AP586" s="88"/>
      <c r="AQ586" s="88"/>
      <c r="AR586" s="88"/>
      <c r="AS586" s="88"/>
      <c r="AT586" s="88"/>
      <c r="AU586" s="88"/>
    </row>
    <row r="587" spans="3:50" x14ac:dyDescent="0.2">
      <c r="C587" s="12"/>
      <c r="D587" s="12"/>
      <c r="AA587" s="88"/>
      <c r="AB587" s="88"/>
      <c r="AC587" s="88"/>
      <c r="AD587" s="88"/>
      <c r="AE587" s="88"/>
      <c r="AG587" s="89"/>
      <c r="AN587" s="88"/>
      <c r="AO587" s="88"/>
      <c r="AP587" s="88"/>
      <c r="AQ587" s="88"/>
      <c r="AR587" s="88"/>
      <c r="AS587" s="88"/>
      <c r="AT587" s="88"/>
      <c r="AU587" s="88"/>
      <c r="AV587" s="88"/>
    </row>
    <row r="588" spans="3:50" x14ac:dyDescent="0.2">
      <c r="C588" s="12"/>
      <c r="D588" s="12"/>
      <c r="AA588" s="88"/>
      <c r="AB588" s="88"/>
      <c r="AC588" s="88"/>
      <c r="AD588" s="88"/>
      <c r="AE588" s="88"/>
      <c r="AG588" s="89"/>
      <c r="AN588" s="88"/>
      <c r="AO588" s="88"/>
      <c r="AP588" s="88"/>
      <c r="AQ588" s="88"/>
      <c r="AR588" s="88"/>
      <c r="AS588" s="88"/>
      <c r="AT588" s="88"/>
      <c r="AU588" s="88"/>
      <c r="AV588" s="88"/>
    </row>
    <row r="589" spans="3:50" x14ac:dyDescent="0.2">
      <c r="C589" s="12"/>
      <c r="D589" s="12"/>
      <c r="AA589" s="88"/>
      <c r="AB589" s="88"/>
      <c r="AC589" s="88"/>
      <c r="AD589" s="88"/>
      <c r="AE589" s="88"/>
      <c r="AG589" s="89"/>
      <c r="AN589" s="88"/>
      <c r="AO589" s="88"/>
      <c r="AP589" s="88"/>
      <c r="AQ589" s="88"/>
      <c r="AR589" s="88"/>
      <c r="AS589" s="88"/>
      <c r="AT589" s="88"/>
      <c r="AU589" s="88"/>
      <c r="AV589" s="88"/>
      <c r="AX589" s="88"/>
    </row>
    <row r="590" spans="3:50" x14ac:dyDescent="0.2">
      <c r="C590" s="12"/>
      <c r="D590" s="12"/>
      <c r="AA590" s="88"/>
      <c r="AB590" s="88"/>
      <c r="AC590" s="88"/>
      <c r="AD590" s="88"/>
      <c r="AE590" s="88"/>
      <c r="AG590" s="89"/>
      <c r="AN590" s="88"/>
      <c r="AO590" s="88"/>
      <c r="AP590" s="88"/>
      <c r="AQ590" s="88"/>
      <c r="AR590" s="88"/>
      <c r="AS590" s="88"/>
      <c r="AT590" s="88"/>
      <c r="AU590" s="88"/>
      <c r="AV590" s="88"/>
    </row>
    <row r="591" spans="3:50" x14ac:dyDescent="0.2">
      <c r="C591" s="12"/>
      <c r="D591" s="12"/>
      <c r="AA591" s="88"/>
      <c r="AB591" s="88"/>
      <c r="AC591" s="88"/>
      <c r="AD591" s="88"/>
      <c r="AE591" s="88"/>
      <c r="AG591" s="89"/>
      <c r="AN591" s="88"/>
      <c r="AO591" s="88"/>
      <c r="AP591" s="88"/>
      <c r="AQ591" s="88"/>
      <c r="AR591" s="88"/>
      <c r="AS591" s="88"/>
      <c r="AT591" s="88"/>
      <c r="AU591" s="88"/>
    </row>
    <row r="592" spans="3:50" x14ac:dyDescent="0.2">
      <c r="C592" s="12"/>
      <c r="D592" s="12"/>
      <c r="AA592" s="88"/>
      <c r="AB592" s="88"/>
      <c r="AC592" s="88"/>
      <c r="AD592" s="88"/>
      <c r="AE592" s="88"/>
      <c r="AG592" s="89"/>
      <c r="AN592" s="88"/>
      <c r="AO592" s="88"/>
      <c r="AP592" s="88"/>
      <c r="AQ592" s="88"/>
      <c r="AR592" s="88"/>
      <c r="AS592" s="88"/>
      <c r="AT592" s="88"/>
      <c r="AU592" s="88"/>
    </row>
    <row r="593" spans="3:64" x14ac:dyDescent="0.2">
      <c r="C593" s="12"/>
      <c r="D593" s="12"/>
      <c r="AA593" s="88"/>
      <c r="AB593" s="88"/>
      <c r="AC593" s="88"/>
      <c r="AD593" s="88"/>
      <c r="AE593" s="88"/>
      <c r="AG593" s="89"/>
      <c r="AN593" s="88"/>
      <c r="AO593" s="88"/>
      <c r="AP593" s="88"/>
      <c r="AQ593" s="88"/>
      <c r="AR593" s="88"/>
      <c r="AS593" s="88"/>
      <c r="AT593" s="88"/>
      <c r="AU593" s="88"/>
    </row>
    <row r="594" spans="3:64" x14ac:dyDescent="0.2">
      <c r="C594" s="12"/>
      <c r="D594" s="12"/>
      <c r="AA594" s="88"/>
      <c r="AB594" s="88"/>
      <c r="AC594" s="88"/>
      <c r="AD594" s="88"/>
      <c r="AE594" s="88"/>
      <c r="AG594" s="89"/>
      <c r="AN594" s="88"/>
      <c r="AO594" s="88"/>
      <c r="AP594" s="88"/>
      <c r="AQ594" s="88"/>
      <c r="AR594" s="88"/>
      <c r="AS594" s="88"/>
      <c r="AT594" s="88"/>
      <c r="AU594" s="88"/>
    </row>
    <row r="595" spans="3:64" x14ac:dyDescent="0.2">
      <c r="C595" s="12"/>
      <c r="D595" s="12"/>
      <c r="AA595" s="88"/>
      <c r="AB595" s="88"/>
      <c r="AC595" s="88"/>
      <c r="AD595" s="88"/>
      <c r="AE595" s="88"/>
      <c r="AG595" s="89"/>
      <c r="AN595" s="88"/>
      <c r="AO595" s="88"/>
      <c r="AP595" s="88"/>
      <c r="AQ595" s="88"/>
      <c r="AR595" s="88"/>
      <c r="AS595" s="88"/>
      <c r="AT595" s="88"/>
      <c r="AU595" s="88"/>
    </row>
    <row r="596" spans="3:64" x14ac:dyDescent="0.2">
      <c r="C596" s="12"/>
      <c r="D596" s="12"/>
      <c r="AA596" s="88"/>
      <c r="AB596" s="88"/>
      <c r="AC596" s="88"/>
      <c r="AD596" s="88"/>
      <c r="AE596" s="88"/>
      <c r="AG596" s="89"/>
      <c r="AN596" s="88"/>
      <c r="AO596" s="88"/>
      <c r="AP596" s="88"/>
      <c r="AQ596" s="88"/>
      <c r="AR596" s="88"/>
      <c r="AS596" s="88"/>
      <c r="AT596" s="88"/>
      <c r="AU596" s="88"/>
    </row>
    <row r="597" spans="3:64" x14ac:dyDescent="0.2">
      <c r="C597" s="12"/>
      <c r="D597" s="12"/>
      <c r="AA597" s="88"/>
      <c r="AB597" s="88"/>
      <c r="AC597" s="88"/>
      <c r="AD597" s="88"/>
      <c r="AE597" s="88"/>
      <c r="AG597" s="89"/>
      <c r="AN597" s="88"/>
      <c r="AO597" s="88"/>
      <c r="AP597" s="88"/>
      <c r="AQ597" s="88"/>
      <c r="AR597" s="88"/>
      <c r="AS597" s="88"/>
      <c r="AT597" s="88"/>
      <c r="AU597" s="88"/>
    </row>
    <row r="598" spans="3:64" x14ac:dyDescent="0.2">
      <c r="C598" s="12"/>
      <c r="D598" s="12"/>
      <c r="AA598" s="88"/>
      <c r="AB598" s="88"/>
      <c r="AC598" s="88"/>
      <c r="AD598" s="88"/>
      <c r="AE598" s="88"/>
      <c r="AG598" s="89"/>
      <c r="AN598" s="88"/>
      <c r="AO598" s="88"/>
      <c r="AP598" s="88"/>
      <c r="AQ598" s="88"/>
      <c r="AR598" s="88"/>
      <c r="AS598" s="88"/>
      <c r="AT598" s="88"/>
      <c r="AU598" s="88"/>
    </row>
    <row r="599" spans="3:64" x14ac:dyDescent="0.2">
      <c r="C599" s="12"/>
      <c r="D599" s="12"/>
      <c r="AA599" s="88"/>
      <c r="AB599" s="88"/>
      <c r="AC599" s="88"/>
      <c r="AD599" s="88"/>
      <c r="AE599" s="88"/>
      <c r="AG599" s="89"/>
      <c r="AN599" s="88"/>
      <c r="AO599" s="88"/>
      <c r="AP599" s="88"/>
      <c r="AQ599" s="88"/>
      <c r="AR599" s="88"/>
      <c r="AS599" s="88"/>
      <c r="AT599" s="88"/>
      <c r="AU599" s="88"/>
    </row>
    <row r="600" spans="3:64" x14ac:dyDescent="0.2">
      <c r="C600" s="12"/>
      <c r="D600" s="12"/>
      <c r="AA600" s="88"/>
      <c r="AB600" s="88"/>
      <c r="AC600" s="88"/>
      <c r="AD600" s="88"/>
      <c r="AE600" s="88"/>
      <c r="AG600" s="89"/>
      <c r="AN600" s="88"/>
      <c r="AO600" s="88"/>
      <c r="AP600" s="88"/>
      <c r="AQ600" s="88"/>
      <c r="AR600" s="88"/>
      <c r="AS600" s="88"/>
      <c r="AT600" s="88"/>
      <c r="AU600" s="88"/>
    </row>
    <row r="601" spans="3:64" x14ac:dyDescent="0.2">
      <c r="C601" s="12"/>
      <c r="D601" s="12"/>
      <c r="AA601" s="88"/>
      <c r="AB601" s="88"/>
      <c r="AC601" s="88"/>
      <c r="AD601" s="88"/>
      <c r="AE601" s="88"/>
      <c r="AG601" s="89"/>
      <c r="AN601" s="88"/>
      <c r="AO601" s="88"/>
      <c r="AP601" s="88"/>
      <c r="AQ601" s="88"/>
      <c r="AR601" s="88"/>
      <c r="AS601" s="88"/>
      <c r="AT601" s="88"/>
      <c r="AU601" s="88"/>
      <c r="AV601" s="88"/>
      <c r="AW601" s="88"/>
      <c r="AX601" s="88"/>
      <c r="AY601" s="88"/>
      <c r="AZ601" s="88"/>
      <c r="BA601" s="88"/>
      <c r="BB601" s="88"/>
      <c r="BC601" s="88"/>
      <c r="BD601" s="88"/>
      <c r="BE601" s="88"/>
      <c r="BF601" s="88"/>
      <c r="BG601" s="88"/>
      <c r="BH601" s="88"/>
      <c r="BI601" s="88"/>
      <c r="BJ601" s="88"/>
      <c r="BK601" s="88"/>
      <c r="BL601" s="88"/>
    </row>
    <row r="602" spans="3:64" x14ac:dyDescent="0.2">
      <c r="C602" s="12"/>
      <c r="D602" s="12"/>
      <c r="AA602" s="88"/>
      <c r="AB602" s="88"/>
      <c r="AC602" s="88"/>
      <c r="AD602" s="88"/>
      <c r="AE602" s="88"/>
      <c r="AG602" s="89"/>
      <c r="AN602" s="88"/>
      <c r="AO602" s="88"/>
      <c r="AP602" s="88"/>
      <c r="AQ602" s="88"/>
      <c r="AR602" s="88"/>
      <c r="AS602" s="88"/>
      <c r="AT602" s="88"/>
      <c r="AU602" s="88"/>
    </row>
    <row r="603" spans="3:64" x14ac:dyDescent="0.2">
      <c r="C603" s="12"/>
      <c r="D603" s="12"/>
      <c r="AA603" s="88"/>
      <c r="AB603" s="88"/>
      <c r="AC603" s="88"/>
      <c r="AD603" s="88"/>
      <c r="AE603" s="88"/>
      <c r="AG603" s="89"/>
      <c r="AN603" s="88"/>
      <c r="AO603" s="88"/>
      <c r="AP603" s="88"/>
      <c r="AQ603" s="88"/>
      <c r="AR603" s="88"/>
      <c r="AS603" s="88"/>
      <c r="AT603" s="88"/>
      <c r="AU603" s="88"/>
    </row>
    <row r="604" spans="3:64" x14ac:dyDescent="0.2">
      <c r="C604" s="12"/>
      <c r="D604" s="12"/>
      <c r="AA604" s="88"/>
      <c r="AB604" s="88"/>
      <c r="AC604" s="88"/>
      <c r="AD604" s="88"/>
      <c r="AE604" s="88"/>
      <c r="AG604" s="89"/>
      <c r="AN604" s="88"/>
      <c r="AO604" s="88"/>
      <c r="AP604" s="88"/>
      <c r="AQ604" s="88"/>
      <c r="AR604" s="88"/>
      <c r="AS604" s="88"/>
      <c r="AT604" s="88"/>
      <c r="AU604" s="88"/>
    </row>
    <row r="605" spans="3:64" x14ac:dyDescent="0.2">
      <c r="C605" s="12"/>
      <c r="D605" s="12"/>
      <c r="AA605" s="88"/>
      <c r="AB605" s="88"/>
      <c r="AC605" s="88"/>
      <c r="AD605" s="88"/>
      <c r="AE605" s="88"/>
      <c r="AG605" s="89"/>
      <c r="AN605" s="88"/>
      <c r="AO605" s="88"/>
      <c r="AP605" s="88"/>
      <c r="AQ605" s="88"/>
      <c r="AR605" s="88"/>
      <c r="AS605" s="88"/>
      <c r="AT605" s="88"/>
      <c r="AU605" s="88"/>
    </row>
    <row r="606" spans="3:64" x14ac:dyDescent="0.2">
      <c r="C606" s="12"/>
      <c r="D606" s="12"/>
      <c r="AA606" s="88"/>
      <c r="AB606" s="88"/>
      <c r="AC606" s="88"/>
      <c r="AD606" s="88"/>
      <c r="AE606" s="88"/>
      <c r="AG606" s="89"/>
      <c r="AN606" s="88"/>
      <c r="AO606" s="88"/>
      <c r="AP606" s="88"/>
      <c r="AQ606" s="88"/>
      <c r="AR606" s="88"/>
      <c r="AS606" s="88"/>
      <c r="AT606" s="88"/>
      <c r="AU606" s="88"/>
    </row>
    <row r="607" spans="3:64" x14ac:dyDescent="0.2">
      <c r="C607" s="12"/>
      <c r="D607" s="12"/>
      <c r="AA607" s="88"/>
      <c r="AB607" s="88"/>
      <c r="AC607" s="88"/>
      <c r="AD607" s="88"/>
      <c r="AE607" s="88"/>
      <c r="AG607" s="89"/>
      <c r="AN607" s="88"/>
      <c r="AO607" s="88"/>
      <c r="AP607" s="88"/>
      <c r="AQ607" s="88"/>
      <c r="AR607" s="88"/>
      <c r="AS607" s="88"/>
      <c r="AT607" s="88"/>
      <c r="AU607" s="88"/>
    </row>
    <row r="608" spans="3:64" x14ac:dyDescent="0.2">
      <c r="C608" s="12"/>
      <c r="D608" s="12"/>
      <c r="AA608" s="88"/>
      <c r="AB608" s="88"/>
      <c r="AC608" s="88"/>
      <c r="AD608" s="88"/>
      <c r="AE608" s="88"/>
      <c r="AG608" s="89"/>
      <c r="AN608" s="88"/>
      <c r="AO608" s="88"/>
      <c r="AP608" s="88"/>
      <c r="AQ608" s="88"/>
      <c r="AR608" s="88"/>
      <c r="AS608" s="88"/>
      <c r="AT608" s="88"/>
      <c r="AU608" s="88"/>
    </row>
    <row r="609" spans="3:64" x14ac:dyDescent="0.2">
      <c r="C609" s="12"/>
      <c r="D609" s="12"/>
      <c r="AA609" s="88"/>
      <c r="AB609" s="88"/>
      <c r="AC609" s="88"/>
      <c r="AD609" s="88"/>
      <c r="AE609" s="88"/>
      <c r="AG609" s="89"/>
      <c r="AN609" s="88"/>
      <c r="AO609" s="88"/>
      <c r="AP609" s="88"/>
      <c r="AQ609" s="88"/>
      <c r="AR609" s="88"/>
      <c r="AS609" s="88"/>
      <c r="AT609" s="88"/>
      <c r="AU609" s="88"/>
    </row>
    <row r="610" spans="3:64" x14ac:dyDescent="0.2">
      <c r="C610" s="12"/>
      <c r="D610" s="12"/>
      <c r="AA610" s="88"/>
      <c r="AB610" s="88"/>
      <c r="AC610" s="88"/>
      <c r="AD610" s="88"/>
      <c r="AE610" s="88"/>
      <c r="AG610" s="89"/>
      <c r="AN610" s="88"/>
      <c r="AO610" s="88"/>
      <c r="AP610" s="88"/>
      <c r="AQ610" s="88"/>
      <c r="AR610" s="88"/>
      <c r="AS610" s="88"/>
      <c r="AT610" s="88"/>
      <c r="AU610" s="88"/>
      <c r="AV610" s="88"/>
    </row>
    <row r="611" spans="3:64" x14ac:dyDescent="0.2">
      <c r="C611" s="12"/>
      <c r="D611" s="12"/>
      <c r="AA611" s="88"/>
      <c r="AB611" s="88"/>
      <c r="AC611" s="88"/>
      <c r="AD611" s="88"/>
      <c r="AE611" s="88"/>
      <c r="AG611" s="89"/>
      <c r="AN611" s="88"/>
      <c r="AO611" s="88"/>
      <c r="AP611" s="88"/>
      <c r="AQ611" s="88"/>
      <c r="AR611" s="88"/>
      <c r="AS611" s="88"/>
      <c r="AT611" s="88"/>
      <c r="AU611" s="88"/>
    </row>
    <row r="612" spans="3:64" x14ac:dyDescent="0.2">
      <c r="C612" s="12"/>
      <c r="D612" s="12"/>
      <c r="AA612" s="88"/>
      <c r="AB612" s="88"/>
      <c r="AC612" s="88"/>
      <c r="AD612" s="88"/>
      <c r="AE612" s="88"/>
      <c r="AG612" s="89"/>
      <c r="AN612" s="88"/>
      <c r="AO612" s="88"/>
      <c r="AP612" s="88"/>
      <c r="AQ612" s="88"/>
      <c r="AR612" s="88"/>
      <c r="AS612" s="88"/>
      <c r="AT612" s="88"/>
      <c r="AU612" s="88"/>
    </row>
    <row r="613" spans="3:64" x14ac:dyDescent="0.2">
      <c r="C613" s="12"/>
      <c r="D613" s="12"/>
      <c r="AA613" s="88"/>
      <c r="AB613" s="88"/>
      <c r="AC613" s="88"/>
      <c r="AD613" s="88"/>
      <c r="AE613" s="88"/>
      <c r="AG613" s="89"/>
      <c r="AN613" s="88"/>
      <c r="AO613" s="88"/>
      <c r="AP613" s="88"/>
      <c r="AQ613" s="88"/>
      <c r="AR613" s="88"/>
      <c r="AS613" s="88"/>
      <c r="AT613" s="88"/>
      <c r="AU613" s="88"/>
    </row>
    <row r="614" spans="3:64" x14ac:dyDescent="0.2">
      <c r="C614" s="12"/>
      <c r="D614" s="12"/>
      <c r="AA614" s="88"/>
      <c r="AB614" s="88"/>
      <c r="AC614" s="88"/>
      <c r="AD614" s="88"/>
      <c r="AE614" s="88"/>
      <c r="AG614" s="89"/>
      <c r="AN614" s="88"/>
      <c r="AO614" s="88"/>
      <c r="AP614" s="88"/>
      <c r="AQ614" s="88"/>
      <c r="AR614" s="88"/>
      <c r="AS614" s="88"/>
      <c r="AT614" s="88"/>
      <c r="AU614" s="88"/>
      <c r="AV614" s="88"/>
      <c r="AW614" s="88"/>
      <c r="AX614" s="88"/>
      <c r="AY614" s="88"/>
      <c r="AZ614" s="88"/>
      <c r="BA614" s="88"/>
      <c r="BB614" s="88"/>
      <c r="BC614" s="88"/>
      <c r="BD614" s="88"/>
      <c r="BE614" s="88"/>
      <c r="BF614" s="88"/>
      <c r="BG614" s="88"/>
      <c r="BH614" s="88"/>
      <c r="BI614" s="88"/>
      <c r="BJ614" s="88"/>
      <c r="BK614" s="88"/>
      <c r="BL614" s="88"/>
    </row>
    <row r="615" spans="3:64" x14ac:dyDescent="0.2">
      <c r="C615" s="12"/>
      <c r="D615" s="12"/>
      <c r="AA615" s="88"/>
      <c r="AB615" s="88"/>
      <c r="AC615" s="88"/>
      <c r="AD615" s="88"/>
      <c r="AE615" s="88"/>
      <c r="AG615" s="89"/>
      <c r="AN615" s="88"/>
      <c r="AO615" s="88"/>
      <c r="AP615" s="88"/>
      <c r="AQ615" s="88"/>
      <c r="AR615" s="88"/>
      <c r="AS615" s="88"/>
      <c r="AT615" s="88"/>
      <c r="AU615" s="88"/>
    </row>
    <row r="616" spans="3:64" x14ac:dyDescent="0.2">
      <c r="C616" s="12"/>
      <c r="D616" s="12"/>
      <c r="AA616" s="88"/>
      <c r="AB616" s="88"/>
      <c r="AC616" s="88"/>
      <c r="AD616" s="88"/>
      <c r="AE616" s="88"/>
      <c r="AG616" s="89"/>
      <c r="AN616" s="88"/>
      <c r="AO616" s="88"/>
      <c r="AP616" s="88"/>
      <c r="AQ616" s="88"/>
      <c r="AR616" s="88"/>
      <c r="AS616" s="88"/>
      <c r="AT616" s="88"/>
      <c r="AU616" s="88"/>
    </row>
    <row r="617" spans="3:64" x14ac:dyDescent="0.2">
      <c r="C617" s="12"/>
      <c r="D617" s="12"/>
      <c r="AA617" s="88"/>
      <c r="AB617" s="88"/>
      <c r="AC617" s="88"/>
      <c r="AD617" s="88"/>
      <c r="AE617" s="88"/>
      <c r="AG617" s="89"/>
      <c r="AN617" s="88"/>
      <c r="AO617" s="88"/>
      <c r="AP617" s="88"/>
      <c r="AQ617" s="88"/>
      <c r="AR617" s="88"/>
      <c r="AS617" s="88"/>
      <c r="AT617" s="88"/>
      <c r="AU617" s="88"/>
    </row>
    <row r="618" spans="3:64" x14ac:dyDescent="0.2">
      <c r="C618" s="12"/>
      <c r="D618" s="12"/>
      <c r="AA618" s="88"/>
      <c r="AB618" s="88"/>
      <c r="AC618" s="88"/>
      <c r="AD618" s="88"/>
      <c r="AE618" s="88"/>
      <c r="AG618" s="89"/>
      <c r="AN618" s="88"/>
      <c r="AO618" s="88"/>
      <c r="AP618" s="88"/>
      <c r="AQ618" s="88"/>
      <c r="AR618" s="88"/>
      <c r="AS618" s="88"/>
      <c r="AT618" s="88"/>
      <c r="AU618" s="88"/>
    </row>
    <row r="619" spans="3:64" x14ac:dyDescent="0.2">
      <c r="C619" s="12"/>
      <c r="D619" s="12"/>
      <c r="AA619" s="88"/>
      <c r="AB619" s="88"/>
      <c r="AC619" s="88"/>
      <c r="AD619" s="88"/>
      <c r="AE619" s="88"/>
      <c r="AG619" s="89"/>
      <c r="AN619" s="88"/>
      <c r="AO619" s="88"/>
      <c r="AP619" s="88"/>
      <c r="AQ619" s="88"/>
      <c r="AR619" s="88"/>
      <c r="AS619" s="88"/>
      <c r="AT619" s="88"/>
      <c r="AU619" s="88"/>
    </row>
    <row r="620" spans="3:64" x14ac:dyDescent="0.2">
      <c r="C620" s="12"/>
      <c r="D620" s="12"/>
      <c r="AA620" s="88"/>
      <c r="AB620" s="88"/>
      <c r="AC620" s="88"/>
      <c r="AD620" s="88"/>
      <c r="AE620" s="88"/>
      <c r="AG620" s="89"/>
      <c r="AN620" s="88"/>
      <c r="AO620" s="88"/>
      <c r="AP620" s="88"/>
      <c r="AQ620" s="88"/>
      <c r="AR620" s="88"/>
      <c r="AS620" s="88"/>
      <c r="AT620" s="88"/>
      <c r="AU620" s="88"/>
    </row>
    <row r="621" spans="3:64" x14ac:dyDescent="0.2">
      <c r="C621" s="12"/>
      <c r="D621" s="12"/>
      <c r="AA621" s="88"/>
      <c r="AB621" s="88"/>
      <c r="AC621" s="88"/>
      <c r="AD621" s="88"/>
      <c r="AE621" s="88"/>
      <c r="AG621" s="89"/>
      <c r="AN621" s="88"/>
      <c r="AO621" s="88"/>
      <c r="AP621" s="88"/>
      <c r="AQ621" s="88"/>
      <c r="AR621" s="88"/>
      <c r="AS621" s="88"/>
      <c r="AT621" s="88"/>
      <c r="AU621" s="88"/>
    </row>
    <row r="622" spans="3:64" x14ac:dyDescent="0.2">
      <c r="C622" s="12"/>
      <c r="D622" s="12"/>
      <c r="AA622" s="88"/>
      <c r="AB622" s="88"/>
      <c r="AC622" s="88"/>
      <c r="AD622" s="88"/>
      <c r="AE622" s="88"/>
      <c r="AG622" s="89"/>
      <c r="AN622" s="88"/>
      <c r="AO622" s="88"/>
      <c r="AP622" s="88"/>
      <c r="AQ622" s="88"/>
      <c r="AR622" s="88"/>
      <c r="AS622" s="88"/>
      <c r="AT622" s="88"/>
      <c r="AU622" s="88"/>
      <c r="AV622" s="88"/>
      <c r="AW622" s="88"/>
      <c r="AX622" s="88"/>
      <c r="AY622" s="88"/>
      <c r="AZ622" s="88"/>
      <c r="BA622" s="88"/>
      <c r="BB622" s="88"/>
      <c r="BC622" s="88"/>
      <c r="BD622" s="88"/>
      <c r="BE622" s="88"/>
      <c r="BF622" s="88"/>
      <c r="BG622" s="88"/>
      <c r="BH622" s="88"/>
      <c r="BI622" s="88"/>
      <c r="BJ622" s="88"/>
      <c r="BK622" s="88"/>
      <c r="BL622" s="88"/>
    </row>
    <row r="623" spans="3:64" x14ac:dyDescent="0.2">
      <c r="C623" s="12"/>
      <c r="D623" s="12"/>
      <c r="AA623" s="88"/>
      <c r="AB623" s="88"/>
      <c r="AC623" s="88"/>
      <c r="AD623" s="88"/>
      <c r="AE623" s="88"/>
      <c r="AG623" s="89"/>
      <c r="AN623" s="88"/>
      <c r="AO623" s="88"/>
      <c r="AP623" s="88"/>
      <c r="AQ623" s="88"/>
      <c r="AR623" s="88"/>
      <c r="AS623" s="88"/>
      <c r="AT623" s="88"/>
      <c r="AU623" s="88"/>
    </row>
    <row r="624" spans="3:64" x14ac:dyDescent="0.2">
      <c r="C624" s="12"/>
      <c r="D624" s="12"/>
      <c r="AA624" s="88"/>
      <c r="AB624" s="88"/>
      <c r="AC624" s="88"/>
      <c r="AD624" s="88"/>
      <c r="AE624" s="88"/>
      <c r="AG624" s="89"/>
      <c r="AN624" s="88"/>
      <c r="AO624" s="88"/>
      <c r="AP624" s="88"/>
      <c r="AQ624" s="88"/>
      <c r="AR624" s="88"/>
      <c r="AS624" s="88"/>
      <c r="AT624" s="88"/>
      <c r="AU624" s="88"/>
    </row>
    <row r="625" spans="3:48" x14ac:dyDescent="0.2">
      <c r="C625" s="12"/>
      <c r="D625" s="12"/>
      <c r="AA625" s="88"/>
      <c r="AB625" s="88"/>
      <c r="AC625" s="88"/>
      <c r="AD625" s="88"/>
      <c r="AE625" s="88"/>
      <c r="AG625" s="89"/>
      <c r="AN625" s="88"/>
      <c r="AO625" s="88"/>
      <c r="AP625" s="88"/>
      <c r="AQ625" s="88"/>
      <c r="AR625" s="88"/>
      <c r="AS625" s="88"/>
      <c r="AT625" s="88"/>
      <c r="AU625" s="88"/>
    </row>
    <row r="626" spans="3:48" x14ac:dyDescent="0.2">
      <c r="C626" s="12"/>
      <c r="D626" s="12"/>
      <c r="AA626" s="88"/>
      <c r="AB626" s="88"/>
      <c r="AC626" s="88"/>
      <c r="AD626" s="88"/>
      <c r="AE626" s="88"/>
      <c r="AG626" s="89"/>
      <c r="AN626" s="88"/>
      <c r="AO626" s="88"/>
      <c r="AP626" s="88"/>
      <c r="AQ626" s="88"/>
      <c r="AR626" s="88"/>
      <c r="AS626" s="88"/>
      <c r="AT626" s="88"/>
      <c r="AU626" s="88"/>
    </row>
    <row r="627" spans="3:48" x14ac:dyDescent="0.2">
      <c r="C627" s="12"/>
      <c r="D627" s="12"/>
      <c r="AA627" s="88"/>
      <c r="AB627" s="88"/>
      <c r="AC627" s="88"/>
      <c r="AD627" s="88"/>
      <c r="AE627" s="88"/>
      <c r="AG627" s="89"/>
      <c r="AN627" s="88"/>
      <c r="AO627" s="88"/>
      <c r="AP627" s="88"/>
      <c r="AQ627" s="88"/>
      <c r="AR627" s="88"/>
      <c r="AS627" s="88"/>
      <c r="AT627" s="88"/>
      <c r="AU627" s="88"/>
    </row>
    <row r="628" spans="3:48" x14ac:dyDescent="0.2">
      <c r="C628" s="12"/>
      <c r="D628" s="12"/>
      <c r="AA628" s="88"/>
      <c r="AB628" s="88"/>
      <c r="AC628" s="88"/>
      <c r="AD628" s="88"/>
      <c r="AE628" s="88"/>
      <c r="AG628" s="89"/>
      <c r="AN628" s="88"/>
      <c r="AO628" s="88"/>
      <c r="AP628" s="88"/>
      <c r="AQ628" s="88"/>
      <c r="AR628" s="88"/>
      <c r="AS628" s="88"/>
      <c r="AT628" s="88"/>
      <c r="AU628" s="88"/>
    </row>
    <row r="629" spans="3:48" x14ac:dyDescent="0.2">
      <c r="C629" s="12"/>
      <c r="D629" s="12"/>
      <c r="AA629" s="88"/>
      <c r="AB629" s="88"/>
      <c r="AC629" s="88"/>
      <c r="AD629" s="88"/>
      <c r="AE629" s="88"/>
      <c r="AG629" s="89"/>
      <c r="AN629" s="88"/>
      <c r="AO629" s="88"/>
      <c r="AP629" s="88"/>
      <c r="AQ629" s="88"/>
      <c r="AR629" s="88"/>
      <c r="AS629" s="88"/>
      <c r="AT629" s="88"/>
      <c r="AU629" s="88"/>
    </row>
    <row r="630" spans="3:48" x14ac:dyDescent="0.2">
      <c r="C630" s="12"/>
      <c r="D630" s="12"/>
      <c r="AA630" s="88"/>
      <c r="AB630" s="88"/>
      <c r="AC630" s="88"/>
      <c r="AD630" s="88"/>
      <c r="AE630" s="88"/>
      <c r="AG630" s="89"/>
      <c r="AN630" s="88"/>
      <c r="AO630" s="88"/>
      <c r="AP630" s="88"/>
      <c r="AQ630" s="88"/>
      <c r="AR630" s="88"/>
      <c r="AS630" s="88"/>
      <c r="AT630" s="88"/>
      <c r="AU630" s="88"/>
    </row>
    <row r="631" spans="3:48" x14ac:dyDescent="0.2">
      <c r="C631" s="12"/>
      <c r="D631" s="12"/>
      <c r="AA631" s="88"/>
      <c r="AB631" s="88"/>
      <c r="AC631" s="88"/>
      <c r="AD631" s="88"/>
      <c r="AE631" s="88"/>
      <c r="AG631" s="89"/>
      <c r="AN631" s="88"/>
      <c r="AO631" s="88"/>
      <c r="AP631" s="88"/>
      <c r="AQ631" s="88"/>
      <c r="AR631" s="88"/>
      <c r="AS631" s="88"/>
      <c r="AT631" s="88"/>
      <c r="AU631" s="88"/>
    </row>
    <row r="632" spans="3:48" x14ac:dyDescent="0.2">
      <c r="C632" s="12"/>
      <c r="D632" s="12"/>
      <c r="AA632" s="88"/>
      <c r="AB632" s="88"/>
      <c r="AC632" s="88"/>
      <c r="AD632" s="88"/>
      <c r="AE632" s="88"/>
      <c r="AG632" s="89"/>
      <c r="AN632" s="88"/>
      <c r="AO632" s="88"/>
      <c r="AP632" s="88"/>
      <c r="AQ632" s="88"/>
      <c r="AR632" s="88"/>
      <c r="AS632" s="88"/>
      <c r="AT632" s="88"/>
      <c r="AU632" s="88"/>
    </row>
    <row r="633" spans="3:48" x14ac:dyDescent="0.2">
      <c r="C633" s="12"/>
      <c r="D633" s="12"/>
      <c r="AA633" s="88"/>
      <c r="AB633" s="88"/>
      <c r="AC633" s="88"/>
      <c r="AD633" s="88"/>
      <c r="AE633" s="88"/>
      <c r="AG633" s="89"/>
      <c r="AN633" s="88"/>
      <c r="AO633" s="88"/>
      <c r="AP633" s="88"/>
      <c r="AQ633" s="88"/>
      <c r="AR633" s="88"/>
      <c r="AS633" s="88"/>
      <c r="AT633" s="88"/>
      <c r="AU633" s="88"/>
    </row>
    <row r="634" spans="3:48" x14ac:dyDescent="0.2">
      <c r="C634" s="12"/>
      <c r="D634" s="12"/>
      <c r="AA634" s="88"/>
      <c r="AB634" s="88"/>
      <c r="AC634" s="88"/>
      <c r="AD634" s="88"/>
      <c r="AE634" s="88"/>
      <c r="AG634" s="89"/>
      <c r="AN634" s="88"/>
      <c r="AO634" s="88"/>
      <c r="AP634" s="88"/>
      <c r="AQ634" s="88"/>
      <c r="AR634" s="88"/>
      <c r="AS634" s="88"/>
      <c r="AT634" s="88"/>
      <c r="AU634" s="88"/>
    </row>
    <row r="635" spans="3:48" x14ac:dyDescent="0.2">
      <c r="C635" s="12"/>
      <c r="D635" s="12"/>
      <c r="AA635" s="88"/>
      <c r="AB635" s="88"/>
      <c r="AC635" s="88"/>
      <c r="AD635" s="88"/>
      <c r="AE635" s="88"/>
      <c r="AG635" s="89"/>
      <c r="AN635" s="88"/>
      <c r="AO635" s="88"/>
      <c r="AP635" s="88"/>
      <c r="AQ635" s="88"/>
      <c r="AR635" s="88"/>
      <c r="AS635" s="88"/>
      <c r="AT635" s="88"/>
      <c r="AU635" s="88"/>
    </row>
    <row r="636" spans="3:48" x14ac:dyDescent="0.2">
      <c r="C636" s="12"/>
      <c r="D636" s="12"/>
      <c r="AA636" s="88"/>
      <c r="AB636" s="88"/>
      <c r="AC636" s="88"/>
      <c r="AD636" s="88"/>
      <c r="AE636" s="88"/>
      <c r="AG636" s="89"/>
      <c r="AN636" s="88"/>
      <c r="AO636" s="88"/>
      <c r="AP636" s="88"/>
      <c r="AQ636" s="88"/>
      <c r="AR636" s="88"/>
      <c r="AS636" s="88"/>
      <c r="AT636" s="88"/>
      <c r="AU636" s="88"/>
      <c r="AV636" s="88"/>
    </row>
    <row r="637" spans="3:48" x14ac:dyDescent="0.2">
      <c r="C637" s="12"/>
      <c r="D637" s="12"/>
      <c r="AA637" s="88"/>
      <c r="AB637" s="88"/>
      <c r="AC637" s="88"/>
      <c r="AD637" s="88"/>
      <c r="AE637" s="88"/>
      <c r="AG637" s="89"/>
      <c r="AN637" s="88"/>
      <c r="AO637" s="88"/>
      <c r="AP637" s="88"/>
      <c r="AQ637" s="88"/>
      <c r="AR637" s="88"/>
      <c r="AS637" s="88"/>
      <c r="AT637" s="88"/>
      <c r="AU637" s="88"/>
    </row>
    <row r="638" spans="3:48" x14ac:dyDescent="0.2">
      <c r="C638" s="12"/>
      <c r="D638" s="12"/>
      <c r="AA638" s="88"/>
      <c r="AB638" s="88"/>
      <c r="AC638" s="88"/>
      <c r="AD638" s="88"/>
      <c r="AE638" s="88"/>
      <c r="AG638" s="89"/>
      <c r="AN638" s="88"/>
      <c r="AO638" s="88"/>
      <c r="AP638" s="88"/>
      <c r="AQ638" s="88"/>
      <c r="AR638" s="88"/>
      <c r="AS638" s="88"/>
      <c r="AT638" s="88"/>
      <c r="AU638" s="88"/>
    </row>
    <row r="639" spans="3:48" x14ac:dyDescent="0.2">
      <c r="C639" s="12"/>
      <c r="D639" s="12"/>
      <c r="AA639" s="88"/>
      <c r="AB639" s="88"/>
      <c r="AC639" s="88"/>
      <c r="AD639" s="88"/>
      <c r="AE639" s="88"/>
      <c r="AG639" s="89"/>
      <c r="AN639" s="88"/>
      <c r="AO639" s="88"/>
      <c r="AP639" s="88"/>
      <c r="AQ639" s="88"/>
      <c r="AR639" s="88"/>
      <c r="AS639" s="88"/>
      <c r="AT639" s="88"/>
      <c r="AU639" s="88"/>
    </row>
    <row r="640" spans="3:48" x14ac:dyDescent="0.2">
      <c r="C640" s="12"/>
      <c r="D640" s="12"/>
      <c r="AA640" s="88"/>
      <c r="AB640" s="88"/>
      <c r="AC640" s="88"/>
      <c r="AD640" s="88"/>
      <c r="AE640" s="88"/>
      <c r="AG640" s="89"/>
      <c r="AN640" s="88"/>
      <c r="AO640" s="88"/>
      <c r="AP640" s="88"/>
      <c r="AQ640" s="88"/>
      <c r="AR640" s="88"/>
      <c r="AS640" s="88"/>
      <c r="AT640" s="88"/>
      <c r="AU640" s="88"/>
    </row>
    <row r="641" spans="3:64" x14ac:dyDescent="0.2">
      <c r="C641" s="12"/>
      <c r="D641" s="12"/>
      <c r="AA641" s="88"/>
      <c r="AB641" s="88"/>
      <c r="AC641" s="88"/>
      <c r="AD641" s="88"/>
      <c r="AE641" s="88"/>
      <c r="AG641" s="89"/>
      <c r="AN641" s="88"/>
      <c r="AO641" s="88"/>
      <c r="AP641" s="88"/>
      <c r="AQ641" s="88"/>
      <c r="AR641" s="88"/>
      <c r="AS641" s="88"/>
      <c r="AT641" s="88"/>
      <c r="AU641" s="88"/>
    </row>
    <row r="642" spans="3:64" x14ac:dyDescent="0.2">
      <c r="C642" s="12"/>
      <c r="D642" s="12"/>
      <c r="AA642" s="88"/>
      <c r="AB642" s="88"/>
      <c r="AC642" s="88"/>
      <c r="AD642" s="88"/>
      <c r="AE642" s="88"/>
      <c r="AG642" s="89"/>
      <c r="AN642" s="88"/>
      <c r="AO642" s="88"/>
      <c r="AP642" s="88"/>
      <c r="AQ642" s="88"/>
      <c r="AR642" s="88"/>
      <c r="AS642" s="88"/>
      <c r="AT642" s="88"/>
      <c r="AU642" s="88"/>
    </row>
    <row r="643" spans="3:64" x14ac:dyDescent="0.2">
      <c r="C643" s="12"/>
      <c r="D643" s="12"/>
      <c r="AA643" s="88"/>
      <c r="AB643" s="88"/>
      <c r="AC643" s="88"/>
      <c r="AD643" s="88"/>
      <c r="AE643" s="88"/>
      <c r="AG643" s="89"/>
      <c r="AN643" s="88"/>
      <c r="AO643" s="88"/>
      <c r="AP643" s="88"/>
      <c r="AQ643" s="88"/>
      <c r="AR643" s="88"/>
      <c r="AS643" s="88"/>
      <c r="AT643" s="88"/>
      <c r="AU643" s="88"/>
    </row>
    <row r="644" spans="3:64" x14ac:dyDescent="0.2">
      <c r="C644" s="12"/>
      <c r="D644" s="12"/>
      <c r="AA644" s="88"/>
      <c r="AB644" s="88"/>
      <c r="AC644" s="88"/>
      <c r="AD644" s="88"/>
      <c r="AE644" s="88"/>
      <c r="AG644" s="89"/>
      <c r="AN644" s="88"/>
      <c r="AO644" s="88"/>
      <c r="AP644" s="88"/>
      <c r="AQ644" s="88"/>
      <c r="AR644" s="88"/>
      <c r="AS644" s="88"/>
      <c r="AT644" s="88"/>
      <c r="AU644" s="88"/>
    </row>
    <row r="645" spans="3:64" x14ac:dyDescent="0.2">
      <c r="C645" s="12"/>
      <c r="D645" s="12"/>
      <c r="AA645" s="88"/>
      <c r="AB645" s="88"/>
      <c r="AC645" s="88"/>
      <c r="AD645" s="88"/>
      <c r="AE645" s="88"/>
      <c r="AG645" s="89"/>
      <c r="AN645" s="88"/>
      <c r="AO645" s="88"/>
      <c r="AP645" s="88"/>
      <c r="AQ645" s="88"/>
      <c r="AR645" s="88"/>
      <c r="AS645" s="88"/>
      <c r="AT645" s="88"/>
      <c r="AU645" s="88"/>
    </row>
    <row r="646" spans="3:64" x14ac:dyDescent="0.2">
      <c r="C646" s="12"/>
      <c r="D646" s="12"/>
      <c r="AA646" s="88"/>
      <c r="AB646" s="88"/>
      <c r="AC646" s="88"/>
      <c r="AD646" s="88"/>
      <c r="AE646" s="88"/>
      <c r="AG646" s="89"/>
      <c r="AN646" s="88"/>
      <c r="AO646" s="88"/>
      <c r="AP646" s="88"/>
      <c r="AQ646" s="88"/>
      <c r="AR646" s="88"/>
      <c r="AS646" s="88"/>
      <c r="AT646" s="88"/>
      <c r="AU646" s="88"/>
    </row>
    <row r="647" spans="3:64" x14ac:dyDescent="0.2">
      <c r="C647" s="12"/>
      <c r="D647" s="12"/>
      <c r="AA647" s="88"/>
      <c r="AB647" s="88"/>
      <c r="AC647" s="88"/>
      <c r="AD647" s="88"/>
      <c r="AE647" s="88"/>
      <c r="AG647" s="89"/>
      <c r="AN647" s="88"/>
      <c r="AO647" s="88"/>
      <c r="AP647" s="88"/>
      <c r="AQ647" s="88"/>
      <c r="AR647" s="88"/>
      <c r="AS647" s="88"/>
      <c r="AT647" s="88"/>
      <c r="AU647" s="88"/>
    </row>
    <row r="648" spans="3:64" x14ac:dyDescent="0.2">
      <c r="C648" s="12"/>
      <c r="D648" s="12"/>
      <c r="AA648" s="88"/>
      <c r="AB648" s="88"/>
      <c r="AC648" s="88"/>
      <c r="AD648" s="88"/>
      <c r="AE648" s="88"/>
      <c r="AG648" s="89"/>
      <c r="AN648" s="88"/>
      <c r="AO648" s="88"/>
      <c r="AP648" s="88"/>
      <c r="AQ648" s="88"/>
      <c r="AR648" s="88"/>
      <c r="AS648" s="88"/>
      <c r="AT648" s="88"/>
      <c r="AU648" s="88"/>
    </row>
    <row r="649" spans="3:64" x14ac:dyDescent="0.2">
      <c r="C649" s="12"/>
      <c r="D649" s="12"/>
      <c r="AA649" s="88"/>
      <c r="AB649" s="88"/>
      <c r="AC649" s="88"/>
      <c r="AD649" s="88"/>
      <c r="AE649" s="88"/>
      <c r="AG649" s="89"/>
      <c r="AN649" s="88"/>
      <c r="AO649" s="88"/>
      <c r="AP649" s="88"/>
      <c r="AQ649" s="88"/>
      <c r="AR649" s="88"/>
      <c r="AS649" s="88"/>
      <c r="AT649" s="88"/>
      <c r="AU649" s="88"/>
    </row>
    <row r="650" spans="3:64" x14ac:dyDescent="0.2">
      <c r="C650" s="12"/>
      <c r="D650" s="12"/>
      <c r="AA650" s="88"/>
      <c r="AB650" s="88"/>
      <c r="AC650" s="88"/>
      <c r="AD650" s="88"/>
      <c r="AE650" s="88"/>
      <c r="AG650" s="89"/>
      <c r="AN650" s="88"/>
      <c r="AO650" s="88"/>
      <c r="AP650" s="88"/>
      <c r="AQ650" s="88"/>
      <c r="AR650" s="88"/>
      <c r="AS650" s="88"/>
      <c r="AT650" s="88"/>
      <c r="AU650" s="88"/>
    </row>
    <row r="651" spans="3:64" x14ac:dyDescent="0.2">
      <c r="C651" s="12"/>
      <c r="D651" s="12"/>
      <c r="AA651" s="88"/>
      <c r="AB651" s="88"/>
      <c r="AC651" s="88"/>
      <c r="AD651" s="88"/>
      <c r="AE651" s="88"/>
      <c r="AG651" s="89"/>
      <c r="AN651" s="88"/>
      <c r="AO651" s="88"/>
      <c r="AP651" s="88"/>
      <c r="AQ651" s="88"/>
      <c r="AR651" s="88"/>
      <c r="AS651" s="88"/>
      <c r="AT651" s="88"/>
      <c r="AU651" s="88"/>
    </row>
    <row r="652" spans="3:64" x14ac:dyDescent="0.2">
      <c r="C652" s="12"/>
      <c r="D652" s="12"/>
      <c r="AA652" s="88"/>
      <c r="AB652" s="88"/>
      <c r="AC652" s="88"/>
      <c r="AD652" s="88"/>
      <c r="AE652" s="88"/>
      <c r="AG652" s="89"/>
      <c r="AN652" s="88"/>
      <c r="AO652" s="88"/>
      <c r="AP652" s="88"/>
      <c r="AQ652" s="88"/>
      <c r="AR652" s="88"/>
      <c r="AS652" s="88"/>
      <c r="AT652" s="88"/>
      <c r="AU652" s="88"/>
    </row>
    <row r="653" spans="3:64" x14ac:dyDescent="0.2">
      <c r="C653" s="12"/>
      <c r="D653" s="12"/>
      <c r="AA653" s="88"/>
      <c r="AB653" s="88"/>
      <c r="AC653" s="88"/>
      <c r="AD653" s="88"/>
      <c r="AE653" s="88"/>
      <c r="AG653" s="89"/>
      <c r="AN653" s="88"/>
      <c r="AO653" s="88"/>
      <c r="AP653" s="88"/>
      <c r="AQ653" s="88"/>
      <c r="AR653" s="88"/>
      <c r="AS653" s="88"/>
      <c r="AT653" s="88"/>
      <c r="AU653" s="88"/>
    </row>
    <row r="654" spans="3:64" x14ac:dyDescent="0.2">
      <c r="C654" s="12"/>
      <c r="D654" s="12"/>
      <c r="AA654" s="88"/>
      <c r="AB654" s="88"/>
      <c r="AC654" s="88"/>
      <c r="AD654" s="88"/>
      <c r="AE654" s="88"/>
      <c r="AG654" s="89"/>
      <c r="AN654" s="88"/>
      <c r="AO654" s="88"/>
      <c r="AP654" s="88"/>
      <c r="AQ654" s="88"/>
      <c r="AR654" s="88"/>
      <c r="AS654" s="88"/>
      <c r="AT654" s="88"/>
      <c r="AU654" s="88"/>
    </row>
    <row r="655" spans="3:64" x14ac:dyDescent="0.2">
      <c r="C655" s="12"/>
      <c r="D655" s="12"/>
      <c r="AA655" s="88"/>
      <c r="AB655" s="88"/>
      <c r="AC655" s="88"/>
      <c r="AD655" s="88"/>
      <c r="AE655" s="88"/>
      <c r="AG655" s="89"/>
      <c r="AN655" s="88"/>
      <c r="AO655" s="88"/>
      <c r="AP655" s="88"/>
      <c r="AQ655" s="88"/>
      <c r="AR655" s="88"/>
      <c r="AS655" s="88"/>
      <c r="AT655" s="88"/>
      <c r="AU655" s="88"/>
      <c r="AV655" s="88"/>
      <c r="AW655" s="88"/>
      <c r="AX655" s="88"/>
      <c r="AY655" s="88"/>
      <c r="AZ655" s="88"/>
      <c r="BA655" s="88"/>
      <c r="BB655" s="88"/>
      <c r="BC655" s="88"/>
      <c r="BD655" s="88"/>
      <c r="BE655" s="88"/>
      <c r="BF655" s="88"/>
      <c r="BG655" s="88"/>
      <c r="BH655" s="88"/>
      <c r="BI655" s="88"/>
      <c r="BJ655" s="88"/>
      <c r="BK655" s="88"/>
      <c r="BL655" s="88"/>
    </row>
    <row r="656" spans="3:64" x14ac:dyDescent="0.2">
      <c r="C656" s="12"/>
      <c r="D656" s="12"/>
      <c r="AA656" s="88"/>
      <c r="AB656" s="88"/>
      <c r="AC656" s="88"/>
      <c r="AD656" s="88"/>
      <c r="AE656" s="88"/>
      <c r="AG656" s="89"/>
      <c r="AN656" s="88"/>
      <c r="AO656" s="88"/>
      <c r="AP656" s="88"/>
      <c r="AQ656" s="88"/>
      <c r="AR656" s="88"/>
      <c r="AS656" s="88"/>
      <c r="AT656" s="88"/>
      <c r="AU656" s="88"/>
    </row>
    <row r="657" spans="3:64" x14ac:dyDescent="0.2">
      <c r="C657" s="12"/>
      <c r="D657" s="12"/>
      <c r="AA657" s="88"/>
      <c r="AB657" s="88"/>
      <c r="AC657" s="88"/>
      <c r="AD657" s="88"/>
      <c r="AE657" s="88"/>
      <c r="AG657" s="89"/>
      <c r="AN657" s="88"/>
      <c r="AO657" s="88"/>
      <c r="AP657" s="88"/>
      <c r="AQ657" s="88"/>
      <c r="AR657" s="88"/>
      <c r="AS657" s="88"/>
      <c r="AT657" s="88"/>
      <c r="AU657" s="88"/>
    </row>
    <row r="658" spans="3:64" x14ac:dyDescent="0.2">
      <c r="C658" s="12"/>
      <c r="D658" s="12"/>
      <c r="AA658" s="88"/>
      <c r="AB658" s="88"/>
      <c r="AC658" s="88"/>
      <c r="AD658" s="88"/>
      <c r="AE658" s="88"/>
      <c r="AG658" s="89"/>
      <c r="AN658" s="88"/>
      <c r="AO658" s="88"/>
      <c r="AP658" s="88"/>
      <c r="AQ658" s="88"/>
      <c r="AR658" s="88"/>
      <c r="AS658" s="88"/>
      <c r="AT658" s="88"/>
      <c r="AU658" s="88"/>
    </row>
    <row r="659" spans="3:64" x14ac:dyDescent="0.2">
      <c r="C659" s="12"/>
      <c r="D659" s="12"/>
      <c r="AA659" s="88"/>
      <c r="AB659" s="88"/>
      <c r="AC659" s="88"/>
      <c r="AD659" s="88"/>
      <c r="AE659" s="88"/>
      <c r="AG659" s="89"/>
      <c r="AN659" s="88"/>
      <c r="AO659" s="88"/>
      <c r="AP659" s="88"/>
      <c r="AQ659" s="88"/>
      <c r="AR659" s="88"/>
      <c r="AS659" s="88"/>
      <c r="AT659" s="88"/>
      <c r="AU659" s="88"/>
    </row>
    <row r="660" spans="3:64" x14ac:dyDescent="0.2">
      <c r="C660" s="12"/>
      <c r="D660" s="12"/>
      <c r="AA660" s="88"/>
      <c r="AB660" s="88"/>
      <c r="AC660" s="88"/>
      <c r="AD660" s="88"/>
      <c r="AE660" s="88"/>
      <c r="AG660" s="89"/>
      <c r="AN660" s="88"/>
      <c r="AO660" s="88"/>
      <c r="AP660" s="88"/>
      <c r="AQ660" s="88"/>
      <c r="AR660" s="88"/>
      <c r="AS660" s="88"/>
      <c r="AT660" s="88"/>
      <c r="AU660" s="88"/>
      <c r="AV660" s="88"/>
      <c r="AW660" s="88"/>
      <c r="AX660" s="88"/>
      <c r="AY660" s="88"/>
      <c r="AZ660" s="88"/>
      <c r="BA660" s="88"/>
      <c r="BB660" s="88"/>
      <c r="BC660" s="88"/>
      <c r="BD660" s="88"/>
      <c r="BE660" s="88"/>
      <c r="BF660" s="88"/>
      <c r="BG660" s="88"/>
      <c r="BH660" s="88"/>
      <c r="BI660" s="88"/>
      <c r="BJ660" s="88"/>
      <c r="BK660" s="88"/>
      <c r="BL660" s="88"/>
    </row>
    <row r="661" spans="3:64" x14ac:dyDescent="0.2">
      <c r="C661" s="12"/>
      <c r="D661" s="12"/>
      <c r="AA661" s="88"/>
      <c r="AB661" s="88"/>
      <c r="AC661" s="88"/>
      <c r="AD661" s="88"/>
      <c r="AE661" s="88"/>
      <c r="AG661" s="89"/>
      <c r="AN661" s="88"/>
      <c r="AO661" s="88"/>
      <c r="AP661" s="88"/>
      <c r="AQ661" s="88"/>
      <c r="AR661" s="88"/>
      <c r="AS661" s="88"/>
      <c r="AT661" s="88"/>
      <c r="AU661" s="88"/>
    </row>
    <row r="662" spans="3:64" x14ac:dyDescent="0.2">
      <c r="C662" s="12"/>
      <c r="D662" s="12"/>
      <c r="AA662" s="88"/>
      <c r="AB662" s="88"/>
      <c r="AC662" s="88"/>
      <c r="AD662" s="88"/>
      <c r="AE662" s="88"/>
      <c r="AG662" s="89"/>
      <c r="AN662" s="88"/>
      <c r="AO662" s="88"/>
      <c r="AP662" s="88"/>
      <c r="AQ662" s="88"/>
      <c r="AR662" s="88"/>
      <c r="AS662" s="88"/>
      <c r="AT662" s="88"/>
      <c r="AU662" s="88"/>
    </row>
    <row r="663" spans="3:64" x14ac:dyDescent="0.2">
      <c r="C663" s="12"/>
      <c r="D663" s="12"/>
      <c r="AA663" s="88"/>
      <c r="AB663" s="88"/>
      <c r="AC663" s="88"/>
      <c r="AD663" s="88"/>
      <c r="AE663" s="88"/>
      <c r="AG663" s="89"/>
      <c r="AN663" s="88"/>
      <c r="AO663" s="88"/>
      <c r="AP663" s="88"/>
      <c r="AQ663" s="88"/>
      <c r="AR663" s="88"/>
      <c r="AS663" s="88"/>
      <c r="AT663" s="88"/>
      <c r="AU663" s="88"/>
    </row>
    <row r="664" spans="3:64" x14ac:dyDescent="0.2">
      <c r="C664" s="12"/>
      <c r="D664" s="12"/>
      <c r="AA664" s="88"/>
      <c r="AB664" s="88"/>
      <c r="AC664" s="88"/>
      <c r="AD664" s="88"/>
      <c r="AE664" s="88"/>
      <c r="AG664" s="89"/>
      <c r="AN664" s="88"/>
      <c r="AO664" s="88"/>
      <c r="AP664" s="88"/>
      <c r="AQ664" s="88"/>
      <c r="AR664" s="88"/>
      <c r="AS664" s="88"/>
      <c r="AT664" s="88"/>
      <c r="AU664" s="88"/>
    </row>
    <row r="665" spans="3:64" x14ac:dyDescent="0.2">
      <c r="C665" s="12"/>
      <c r="D665" s="12"/>
      <c r="AA665" s="88"/>
      <c r="AB665" s="88"/>
      <c r="AC665" s="88"/>
      <c r="AD665" s="88"/>
      <c r="AE665" s="88"/>
      <c r="AG665" s="89"/>
      <c r="AN665" s="88"/>
      <c r="AO665" s="88"/>
      <c r="AP665" s="88"/>
      <c r="AQ665" s="88"/>
      <c r="AR665" s="88"/>
      <c r="AS665" s="88"/>
      <c r="AT665" s="88"/>
      <c r="AU665" s="88"/>
      <c r="AV665" s="88"/>
      <c r="AX665" s="88"/>
    </row>
    <row r="666" spans="3:64" x14ac:dyDescent="0.2">
      <c r="C666" s="12"/>
      <c r="D666" s="12"/>
      <c r="AA666" s="88"/>
      <c r="AB666" s="88"/>
      <c r="AC666" s="88"/>
      <c r="AD666" s="88"/>
      <c r="AE666" s="88"/>
      <c r="AG666" s="89"/>
      <c r="AN666" s="88"/>
      <c r="AO666" s="88"/>
      <c r="AP666" s="88"/>
      <c r="AQ666" s="88"/>
      <c r="AR666" s="88"/>
      <c r="AS666" s="88"/>
      <c r="AT666" s="88"/>
      <c r="AU666" s="88"/>
    </row>
    <row r="667" spans="3:64" x14ac:dyDescent="0.2">
      <c r="C667" s="12"/>
      <c r="D667" s="12"/>
      <c r="AA667" s="88"/>
      <c r="AB667" s="88"/>
      <c r="AC667" s="88"/>
      <c r="AD667" s="88"/>
      <c r="AE667" s="88"/>
      <c r="AG667" s="89"/>
      <c r="AN667" s="88"/>
      <c r="AO667" s="88"/>
      <c r="AP667" s="88"/>
      <c r="AQ667" s="88"/>
      <c r="AR667" s="88"/>
      <c r="AS667" s="88"/>
      <c r="AT667" s="88"/>
      <c r="AU667" s="88"/>
    </row>
    <row r="668" spans="3:64" x14ac:dyDescent="0.2">
      <c r="C668" s="12"/>
      <c r="D668" s="12"/>
      <c r="AA668" s="88"/>
      <c r="AB668" s="88"/>
      <c r="AC668" s="88"/>
      <c r="AD668" s="88"/>
      <c r="AE668" s="88"/>
      <c r="AG668" s="89"/>
      <c r="AN668" s="88"/>
      <c r="AO668" s="88"/>
      <c r="AP668" s="88"/>
      <c r="AQ668" s="88"/>
      <c r="AR668" s="88"/>
      <c r="AS668" s="88"/>
      <c r="AT668" s="88"/>
      <c r="AU668" s="88"/>
    </row>
    <row r="669" spans="3:64" x14ac:dyDescent="0.2">
      <c r="C669" s="12"/>
      <c r="D669" s="12"/>
      <c r="AA669" s="88"/>
      <c r="AB669" s="88"/>
      <c r="AC669" s="88"/>
      <c r="AD669" s="88"/>
      <c r="AE669" s="88"/>
      <c r="AG669" s="89"/>
      <c r="AN669" s="88"/>
      <c r="AO669" s="88"/>
      <c r="AP669" s="88"/>
      <c r="AQ669" s="88"/>
      <c r="AR669" s="88"/>
      <c r="AS669" s="88"/>
      <c r="AT669" s="88"/>
      <c r="AU669" s="88"/>
    </row>
    <row r="670" spans="3:64" x14ac:dyDescent="0.2">
      <c r="C670" s="12"/>
      <c r="D670" s="12"/>
      <c r="AA670" s="88"/>
      <c r="AB670" s="88"/>
      <c r="AC670" s="88"/>
      <c r="AD670" s="88"/>
      <c r="AE670" s="88"/>
      <c r="AG670" s="89"/>
      <c r="AN670" s="88"/>
      <c r="AO670" s="88"/>
      <c r="AP670" s="88"/>
      <c r="AQ670" s="88"/>
      <c r="AR670" s="88"/>
      <c r="AS670" s="88"/>
      <c r="AT670" s="88"/>
      <c r="AU670" s="88"/>
    </row>
    <row r="671" spans="3:64" x14ac:dyDescent="0.2">
      <c r="C671" s="12"/>
      <c r="D671" s="12"/>
      <c r="AA671" s="88"/>
      <c r="AB671" s="88"/>
      <c r="AC671" s="88"/>
      <c r="AD671" s="88"/>
      <c r="AE671" s="88"/>
      <c r="AG671" s="89"/>
      <c r="AN671" s="88"/>
      <c r="AO671" s="88"/>
      <c r="AP671" s="88"/>
      <c r="AQ671" s="88"/>
      <c r="AR671" s="88"/>
      <c r="AS671" s="88"/>
      <c r="AT671" s="88"/>
      <c r="AU671" s="88"/>
    </row>
    <row r="672" spans="3:64" x14ac:dyDescent="0.2">
      <c r="C672" s="12"/>
      <c r="D672" s="12"/>
      <c r="AA672" s="88"/>
      <c r="AB672" s="88"/>
      <c r="AC672" s="88"/>
      <c r="AD672" s="88"/>
      <c r="AE672" s="88"/>
      <c r="AG672" s="89"/>
      <c r="AN672" s="88"/>
      <c r="AO672" s="88"/>
      <c r="AP672" s="88"/>
      <c r="AQ672" s="88"/>
      <c r="AR672" s="88"/>
      <c r="AS672" s="88"/>
      <c r="AT672" s="88"/>
      <c r="AU672" s="88"/>
    </row>
    <row r="673" spans="3:64" x14ac:dyDescent="0.2">
      <c r="C673" s="12"/>
      <c r="D673" s="12"/>
      <c r="AA673" s="88"/>
      <c r="AB673" s="88"/>
      <c r="AC673" s="88"/>
      <c r="AD673" s="88"/>
      <c r="AE673" s="88"/>
      <c r="AG673" s="89"/>
      <c r="AN673" s="88"/>
      <c r="AO673" s="88"/>
      <c r="AP673" s="88"/>
      <c r="AQ673" s="88"/>
      <c r="AR673" s="88"/>
      <c r="AS673" s="88"/>
      <c r="AT673" s="88"/>
      <c r="AU673" s="88"/>
    </row>
    <row r="674" spans="3:64" x14ac:dyDescent="0.2">
      <c r="C674" s="12"/>
      <c r="D674" s="12"/>
      <c r="AA674" s="88"/>
      <c r="AB674" s="88"/>
      <c r="AC674" s="88"/>
      <c r="AD674" s="88"/>
      <c r="AE674" s="88"/>
      <c r="AG674" s="89"/>
      <c r="AN674" s="88"/>
      <c r="AO674" s="88"/>
      <c r="AP674" s="88"/>
      <c r="AQ674" s="88"/>
      <c r="AR674" s="88"/>
      <c r="AS674" s="88"/>
      <c r="AT674" s="88"/>
      <c r="AU674" s="88"/>
    </row>
    <row r="675" spans="3:64" x14ac:dyDescent="0.2">
      <c r="C675" s="12"/>
      <c r="D675" s="12"/>
      <c r="AA675" s="88"/>
      <c r="AB675" s="88"/>
      <c r="AC675" s="88"/>
      <c r="AD675" s="88"/>
      <c r="AE675" s="88"/>
      <c r="AG675" s="89"/>
      <c r="AN675" s="88"/>
      <c r="AO675" s="88"/>
      <c r="AP675" s="88"/>
      <c r="AQ675" s="88"/>
      <c r="AR675" s="88"/>
      <c r="AS675" s="88"/>
      <c r="AT675" s="88"/>
      <c r="AU675" s="88"/>
    </row>
    <row r="676" spans="3:64" x14ac:dyDescent="0.2">
      <c r="C676" s="12"/>
      <c r="D676" s="12"/>
      <c r="AA676" s="88"/>
      <c r="AB676" s="88"/>
      <c r="AC676" s="88"/>
      <c r="AD676" s="88"/>
      <c r="AE676" s="88"/>
      <c r="AG676" s="89"/>
      <c r="AN676" s="88"/>
      <c r="AO676" s="88"/>
      <c r="AP676" s="88"/>
      <c r="AQ676" s="88"/>
      <c r="AR676" s="88"/>
      <c r="AS676" s="88"/>
      <c r="AT676" s="88"/>
      <c r="AU676" s="88"/>
    </row>
    <row r="677" spans="3:64" x14ac:dyDescent="0.2">
      <c r="C677" s="12"/>
      <c r="D677" s="12"/>
      <c r="AA677" s="88"/>
      <c r="AB677" s="88"/>
      <c r="AC677" s="88"/>
      <c r="AD677" s="88"/>
      <c r="AE677" s="88"/>
      <c r="AG677" s="89"/>
      <c r="AN677" s="88"/>
      <c r="AO677" s="88"/>
      <c r="AP677" s="88"/>
      <c r="AQ677" s="88"/>
      <c r="AR677" s="88"/>
      <c r="AS677" s="88"/>
      <c r="AT677" s="88"/>
      <c r="AU677" s="88"/>
    </row>
    <row r="678" spans="3:64" x14ac:dyDescent="0.2">
      <c r="C678" s="12"/>
      <c r="D678" s="12"/>
      <c r="AA678" s="88"/>
      <c r="AB678" s="88"/>
      <c r="AC678" s="88"/>
      <c r="AD678" s="88"/>
      <c r="AE678" s="88"/>
      <c r="AG678" s="89"/>
      <c r="AN678" s="88"/>
      <c r="AO678" s="88"/>
      <c r="AP678" s="88"/>
      <c r="AQ678" s="88"/>
      <c r="AR678" s="88"/>
      <c r="AS678" s="88"/>
      <c r="AT678" s="88"/>
      <c r="AU678" s="88"/>
    </row>
    <row r="679" spans="3:64" x14ac:dyDescent="0.2">
      <c r="C679" s="12"/>
      <c r="D679" s="12"/>
      <c r="AA679" s="88"/>
      <c r="AB679" s="88"/>
      <c r="AC679" s="88"/>
      <c r="AD679" s="88"/>
      <c r="AE679" s="88"/>
      <c r="AG679" s="89"/>
      <c r="AN679" s="88"/>
      <c r="AO679" s="88"/>
      <c r="AP679" s="88"/>
      <c r="AQ679" s="88"/>
      <c r="AR679" s="88"/>
      <c r="AS679" s="88"/>
      <c r="AT679" s="88"/>
      <c r="AU679" s="88"/>
    </row>
    <row r="680" spans="3:64" x14ac:dyDescent="0.2">
      <c r="C680" s="12"/>
      <c r="D680" s="12"/>
      <c r="AA680" s="88"/>
      <c r="AB680" s="88"/>
      <c r="AC680" s="88"/>
      <c r="AD680" s="88"/>
      <c r="AE680" s="88"/>
      <c r="AG680" s="89"/>
      <c r="AN680" s="88"/>
      <c r="AO680" s="88"/>
      <c r="AP680" s="88"/>
      <c r="AQ680" s="88"/>
      <c r="AR680" s="88"/>
      <c r="AS680" s="88"/>
      <c r="AT680" s="88"/>
      <c r="AU680" s="88"/>
    </row>
    <row r="681" spans="3:64" x14ac:dyDescent="0.2">
      <c r="C681" s="12"/>
      <c r="D681" s="12"/>
      <c r="AA681" s="88"/>
      <c r="AB681" s="88"/>
      <c r="AC681" s="88"/>
      <c r="AD681" s="88"/>
      <c r="AE681" s="88"/>
      <c r="AG681" s="89"/>
      <c r="AN681" s="88"/>
      <c r="AO681" s="88"/>
      <c r="AP681" s="88"/>
      <c r="AQ681" s="88"/>
      <c r="AR681" s="88"/>
      <c r="AS681" s="88"/>
      <c r="AT681" s="88"/>
      <c r="AU681" s="88"/>
    </row>
    <row r="682" spans="3:64" x14ac:dyDescent="0.2">
      <c r="C682" s="12"/>
      <c r="D682" s="12"/>
      <c r="AA682" s="88"/>
      <c r="AB682" s="88"/>
      <c r="AC682" s="88"/>
      <c r="AD682" s="88"/>
      <c r="AE682" s="88"/>
      <c r="AG682" s="89"/>
      <c r="AN682" s="88"/>
      <c r="AO682" s="88"/>
      <c r="AP682" s="88"/>
      <c r="AQ682" s="88"/>
      <c r="AR682" s="88"/>
      <c r="AS682" s="88"/>
      <c r="AT682" s="88"/>
      <c r="AU682" s="88"/>
    </row>
    <row r="683" spans="3:64" x14ac:dyDescent="0.2">
      <c r="C683" s="12"/>
      <c r="D683" s="12"/>
      <c r="AA683" s="88"/>
      <c r="AB683" s="88"/>
      <c r="AC683" s="88"/>
      <c r="AD683" s="88"/>
      <c r="AE683" s="88"/>
      <c r="AG683" s="89"/>
      <c r="AN683" s="88"/>
      <c r="AO683" s="88"/>
      <c r="AP683" s="88"/>
      <c r="AQ683" s="88"/>
      <c r="AR683" s="88"/>
      <c r="AS683" s="88"/>
      <c r="AT683" s="88"/>
      <c r="AU683" s="88"/>
    </row>
    <row r="684" spans="3:64" x14ac:dyDescent="0.2">
      <c r="C684" s="12"/>
      <c r="D684" s="12"/>
      <c r="AA684" s="88"/>
      <c r="AB684" s="88"/>
      <c r="AC684" s="88"/>
      <c r="AD684" s="88"/>
      <c r="AE684" s="88"/>
      <c r="AG684" s="89"/>
      <c r="AN684" s="88"/>
      <c r="AO684" s="88"/>
      <c r="AP684" s="88"/>
      <c r="AQ684" s="88"/>
      <c r="AR684" s="88"/>
      <c r="AS684" s="88"/>
      <c r="AT684" s="88"/>
      <c r="AU684" s="88"/>
    </row>
    <row r="685" spans="3:64" x14ac:dyDescent="0.2">
      <c r="C685" s="12"/>
      <c r="D685" s="12"/>
      <c r="AA685" s="88"/>
      <c r="AB685" s="88"/>
      <c r="AC685" s="88"/>
      <c r="AD685" s="88"/>
      <c r="AE685" s="88"/>
      <c r="AG685" s="89"/>
      <c r="AN685" s="88"/>
      <c r="AO685" s="88"/>
      <c r="AP685" s="88"/>
      <c r="AQ685" s="88"/>
      <c r="AR685" s="88"/>
      <c r="AS685" s="88"/>
      <c r="AT685" s="88"/>
      <c r="AU685" s="88"/>
    </row>
    <row r="686" spans="3:64" x14ac:dyDescent="0.2">
      <c r="C686" s="12"/>
      <c r="D686" s="12"/>
      <c r="AA686" s="88"/>
      <c r="AB686" s="88"/>
      <c r="AC686" s="88"/>
      <c r="AD686" s="88"/>
      <c r="AE686" s="88"/>
      <c r="AG686" s="89"/>
      <c r="AN686" s="88"/>
      <c r="AO686" s="88"/>
      <c r="AP686" s="88"/>
      <c r="AQ686" s="88"/>
      <c r="AR686" s="88"/>
      <c r="AS686" s="88"/>
      <c r="AT686" s="88"/>
      <c r="AU686" s="88"/>
    </row>
    <row r="687" spans="3:64" x14ac:dyDescent="0.2">
      <c r="C687" s="12"/>
      <c r="D687" s="12"/>
      <c r="AA687" s="88"/>
      <c r="AB687" s="88"/>
      <c r="AC687" s="88"/>
      <c r="AD687" s="88"/>
      <c r="AE687" s="88"/>
      <c r="AG687" s="89"/>
      <c r="AN687" s="88"/>
      <c r="AO687" s="88"/>
      <c r="AP687" s="88"/>
      <c r="AQ687" s="88"/>
      <c r="AR687" s="88"/>
      <c r="AS687" s="88"/>
      <c r="AT687" s="88"/>
      <c r="AU687" s="88"/>
      <c r="AV687" s="88"/>
      <c r="AW687" s="88"/>
      <c r="AX687" s="88"/>
      <c r="AY687" s="88"/>
      <c r="AZ687" s="88"/>
      <c r="BA687" s="88"/>
      <c r="BB687" s="88"/>
      <c r="BC687" s="88"/>
      <c r="BD687" s="88"/>
      <c r="BE687" s="88"/>
      <c r="BF687" s="88"/>
      <c r="BG687" s="88"/>
      <c r="BH687" s="88"/>
      <c r="BI687" s="88"/>
      <c r="BJ687" s="88"/>
      <c r="BK687" s="88"/>
      <c r="BL687" s="88"/>
    </row>
    <row r="688" spans="3:64" x14ac:dyDescent="0.2">
      <c r="C688" s="12"/>
      <c r="D688" s="12"/>
      <c r="AA688" s="88"/>
      <c r="AB688" s="88"/>
      <c r="AC688" s="88"/>
      <c r="AD688" s="88"/>
      <c r="AE688" s="88"/>
      <c r="AG688" s="89"/>
      <c r="AN688" s="88"/>
      <c r="AO688" s="88"/>
      <c r="AP688" s="88"/>
      <c r="AQ688" s="88"/>
      <c r="AR688" s="88"/>
      <c r="AS688" s="88"/>
      <c r="AT688" s="88"/>
      <c r="AU688" s="88"/>
    </row>
    <row r="689" spans="3:47" x14ac:dyDescent="0.2">
      <c r="C689" s="12"/>
      <c r="D689" s="12"/>
      <c r="AA689" s="88"/>
      <c r="AB689" s="88"/>
      <c r="AC689" s="88"/>
      <c r="AD689" s="88"/>
      <c r="AE689" s="88"/>
      <c r="AG689" s="89"/>
      <c r="AN689" s="88"/>
      <c r="AO689" s="88"/>
      <c r="AP689" s="88"/>
      <c r="AQ689" s="88"/>
      <c r="AR689" s="88"/>
      <c r="AS689" s="88"/>
      <c r="AT689" s="88"/>
      <c r="AU689" s="88"/>
    </row>
    <row r="690" spans="3:47" x14ac:dyDescent="0.2">
      <c r="C690" s="12"/>
      <c r="D690" s="12"/>
      <c r="AA690" s="88"/>
      <c r="AB690" s="88"/>
      <c r="AC690" s="88"/>
      <c r="AD690" s="88"/>
      <c r="AE690" s="88"/>
      <c r="AG690" s="89"/>
      <c r="AN690" s="88"/>
      <c r="AO690" s="88"/>
      <c r="AP690" s="88"/>
      <c r="AQ690" s="88"/>
      <c r="AR690" s="88"/>
      <c r="AS690" s="88"/>
      <c r="AT690" s="88"/>
      <c r="AU690" s="88"/>
    </row>
    <row r="691" spans="3:47" x14ac:dyDescent="0.2">
      <c r="C691" s="12"/>
      <c r="D691" s="12"/>
      <c r="AA691" s="88"/>
      <c r="AB691" s="88"/>
      <c r="AC691" s="88"/>
      <c r="AD691" s="88"/>
      <c r="AE691" s="88"/>
      <c r="AG691" s="89"/>
      <c r="AN691" s="88"/>
      <c r="AO691" s="88"/>
      <c r="AP691" s="88"/>
      <c r="AQ691" s="88"/>
      <c r="AR691" s="88"/>
      <c r="AS691" s="88"/>
      <c r="AT691" s="88"/>
      <c r="AU691" s="88"/>
    </row>
    <row r="692" spans="3:47" x14ac:dyDescent="0.2">
      <c r="C692" s="12"/>
      <c r="D692" s="12"/>
      <c r="AA692" s="88"/>
      <c r="AB692" s="88"/>
      <c r="AC692" s="88"/>
      <c r="AD692" s="88"/>
      <c r="AE692" s="88"/>
      <c r="AG692" s="89"/>
      <c r="AN692" s="88"/>
      <c r="AO692" s="88"/>
      <c r="AP692" s="88"/>
      <c r="AQ692" s="88"/>
      <c r="AR692" s="88"/>
      <c r="AS692" s="88"/>
      <c r="AT692" s="88"/>
      <c r="AU692" s="88"/>
    </row>
    <row r="693" spans="3:47" x14ac:dyDescent="0.2">
      <c r="C693" s="12"/>
      <c r="D693" s="12"/>
      <c r="AA693" s="88"/>
      <c r="AB693" s="88"/>
      <c r="AC693" s="88"/>
      <c r="AD693" s="88"/>
      <c r="AE693" s="88"/>
      <c r="AG693" s="89"/>
      <c r="AN693" s="88"/>
      <c r="AO693" s="88"/>
      <c r="AP693" s="88"/>
      <c r="AQ693" s="88"/>
      <c r="AR693" s="88"/>
      <c r="AS693" s="88"/>
      <c r="AT693" s="88"/>
      <c r="AU693" s="88"/>
    </row>
    <row r="694" spans="3:47" x14ac:dyDescent="0.2">
      <c r="C694" s="12"/>
      <c r="D694" s="12"/>
      <c r="AA694" s="88"/>
      <c r="AB694" s="88"/>
      <c r="AC694" s="88"/>
      <c r="AD694" s="88"/>
      <c r="AE694" s="88"/>
      <c r="AG694" s="89"/>
      <c r="AN694" s="88"/>
      <c r="AO694" s="88"/>
      <c r="AP694" s="88"/>
      <c r="AQ694" s="88"/>
      <c r="AR694" s="88"/>
      <c r="AS694" s="88"/>
      <c r="AT694" s="88"/>
      <c r="AU694" s="88"/>
    </row>
    <row r="695" spans="3:47" x14ac:dyDescent="0.2">
      <c r="C695" s="12"/>
      <c r="D695" s="12"/>
      <c r="AA695" s="88"/>
      <c r="AB695" s="88"/>
      <c r="AC695" s="88"/>
      <c r="AD695" s="88"/>
      <c r="AE695" s="88"/>
      <c r="AG695" s="89"/>
      <c r="AN695" s="88"/>
      <c r="AO695" s="88"/>
      <c r="AP695" s="88"/>
      <c r="AQ695" s="88"/>
      <c r="AR695" s="88"/>
      <c r="AS695" s="88"/>
      <c r="AT695" s="88"/>
      <c r="AU695" s="88"/>
    </row>
    <row r="696" spans="3:47" x14ac:dyDescent="0.2">
      <c r="C696" s="12"/>
      <c r="D696" s="12"/>
      <c r="AA696" s="88"/>
      <c r="AB696" s="88"/>
      <c r="AC696" s="88"/>
      <c r="AD696" s="88"/>
      <c r="AE696" s="88"/>
      <c r="AG696" s="89"/>
      <c r="AN696" s="88"/>
      <c r="AO696" s="88"/>
      <c r="AP696" s="88"/>
      <c r="AQ696" s="88"/>
      <c r="AR696" s="88"/>
      <c r="AS696" s="88"/>
      <c r="AT696" s="88"/>
      <c r="AU696" s="88"/>
    </row>
    <row r="697" spans="3:47" x14ac:dyDescent="0.2">
      <c r="C697" s="12"/>
      <c r="D697" s="12"/>
      <c r="AA697" s="88"/>
      <c r="AB697" s="88"/>
      <c r="AC697" s="88"/>
      <c r="AD697" s="88"/>
      <c r="AE697" s="88"/>
      <c r="AG697" s="89"/>
      <c r="AN697" s="88"/>
      <c r="AO697" s="88"/>
      <c r="AP697" s="88"/>
      <c r="AQ697" s="88"/>
      <c r="AR697" s="88"/>
      <c r="AS697" s="88"/>
      <c r="AT697" s="88"/>
      <c r="AU697" s="88"/>
    </row>
    <row r="698" spans="3:47" x14ac:dyDescent="0.2">
      <c r="C698" s="12"/>
      <c r="D698" s="12"/>
      <c r="AA698" s="88"/>
      <c r="AB698" s="88"/>
      <c r="AC698" s="88"/>
      <c r="AD698" s="88"/>
      <c r="AE698" s="88"/>
      <c r="AG698" s="89"/>
      <c r="AN698" s="88"/>
      <c r="AO698" s="88"/>
      <c r="AP698" s="88"/>
      <c r="AQ698" s="88"/>
      <c r="AR698" s="88"/>
      <c r="AS698" s="88"/>
      <c r="AT698" s="88"/>
      <c r="AU698" s="88"/>
    </row>
    <row r="699" spans="3:47" x14ac:dyDescent="0.2">
      <c r="C699" s="12"/>
      <c r="D699" s="12"/>
      <c r="AA699" s="88"/>
      <c r="AB699" s="88"/>
      <c r="AC699" s="88"/>
      <c r="AD699" s="88"/>
      <c r="AE699" s="88"/>
      <c r="AG699" s="89"/>
      <c r="AN699" s="88"/>
      <c r="AO699" s="88"/>
      <c r="AP699" s="88"/>
      <c r="AQ699" s="88"/>
      <c r="AR699" s="88"/>
      <c r="AS699" s="88"/>
      <c r="AT699" s="88"/>
      <c r="AU699" s="88"/>
    </row>
    <row r="700" spans="3:47" x14ac:dyDescent="0.2">
      <c r="C700" s="12"/>
      <c r="D700" s="12"/>
      <c r="AA700" s="88"/>
      <c r="AB700" s="88"/>
      <c r="AC700" s="88"/>
      <c r="AD700" s="88"/>
      <c r="AE700" s="88"/>
      <c r="AG700" s="89"/>
      <c r="AN700" s="88"/>
      <c r="AO700" s="88"/>
      <c r="AP700" s="88"/>
      <c r="AQ700" s="88"/>
      <c r="AR700" s="88"/>
      <c r="AS700" s="88"/>
      <c r="AT700" s="88"/>
      <c r="AU700" s="88"/>
    </row>
    <row r="701" spans="3:47" x14ac:dyDescent="0.2">
      <c r="C701" s="12"/>
      <c r="D701" s="12"/>
      <c r="AA701" s="88"/>
      <c r="AB701" s="88"/>
      <c r="AC701" s="88"/>
      <c r="AD701" s="88"/>
      <c r="AE701" s="88"/>
      <c r="AG701" s="89"/>
      <c r="AN701" s="88"/>
      <c r="AO701" s="88"/>
      <c r="AP701" s="88"/>
      <c r="AQ701" s="88"/>
      <c r="AR701" s="88"/>
      <c r="AS701" s="88"/>
      <c r="AT701" s="88"/>
      <c r="AU701" s="88"/>
    </row>
    <row r="702" spans="3:47" x14ac:dyDescent="0.2">
      <c r="C702" s="12"/>
      <c r="D702" s="12"/>
      <c r="AA702" s="88"/>
      <c r="AB702" s="88"/>
      <c r="AC702" s="88"/>
      <c r="AD702" s="88"/>
      <c r="AE702" s="88"/>
      <c r="AG702" s="89"/>
      <c r="AN702" s="88"/>
      <c r="AO702" s="88"/>
      <c r="AP702" s="88"/>
      <c r="AQ702" s="88"/>
      <c r="AR702" s="88"/>
      <c r="AS702" s="88"/>
      <c r="AT702" s="88"/>
      <c r="AU702" s="88"/>
    </row>
    <row r="703" spans="3:47" x14ac:dyDescent="0.2">
      <c r="C703" s="12"/>
      <c r="D703" s="12"/>
      <c r="AA703" s="88"/>
      <c r="AB703" s="88"/>
      <c r="AC703" s="88"/>
      <c r="AD703" s="88"/>
      <c r="AE703" s="88"/>
      <c r="AG703" s="89"/>
      <c r="AN703" s="88"/>
      <c r="AO703" s="88"/>
      <c r="AP703" s="88"/>
      <c r="AQ703" s="88"/>
      <c r="AR703" s="88"/>
      <c r="AS703" s="88"/>
      <c r="AT703" s="88"/>
      <c r="AU703" s="88"/>
    </row>
    <row r="704" spans="3:47" x14ac:dyDescent="0.2">
      <c r="C704" s="12"/>
      <c r="D704" s="12"/>
      <c r="AA704" s="88"/>
      <c r="AB704" s="88"/>
      <c r="AC704" s="88"/>
      <c r="AD704" s="88"/>
      <c r="AE704" s="88"/>
      <c r="AG704" s="89"/>
      <c r="AN704" s="88"/>
      <c r="AO704" s="88"/>
      <c r="AP704" s="88"/>
      <c r="AQ704" s="88"/>
      <c r="AR704" s="88"/>
      <c r="AS704" s="88"/>
      <c r="AT704" s="88"/>
      <c r="AU704" s="88"/>
    </row>
    <row r="705" spans="3:47" x14ac:dyDescent="0.2">
      <c r="C705" s="12"/>
      <c r="D705" s="12"/>
      <c r="AA705" s="88"/>
      <c r="AB705" s="88"/>
      <c r="AC705" s="88"/>
      <c r="AD705" s="88"/>
      <c r="AE705" s="88"/>
      <c r="AG705" s="89"/>
      <c r="AN705" s="88"/>
      <c r="AO705" s="88"/>
      <c r="AP705" s="88"/>
      <c r="AQ705" s="88"/>
      <c r="AR705" s="88"/>
      <c r="AS705" s="88"/>
      <c r="AT705" s="88"/>
      <c r="AU705" s="88"/>
    </row>
    <row r="706" spans="3:47" x14ac:dyDescent="0.2">
      <c r="C706" s="12"/>
      <c r="D706" s="12"/>
      <c r="AA706" s="88"/>
      <c r="AB706" s="88"/>
      <c r="AC706" s="88"/>
      <c r="AD706" s="88"/>
      <c r="AE706" s="88"/>
      <c r="AG706" s="89"/>
      <c r="AN706" s="88"/>
      <c r="AO706" s="88"/>
      <c r="AP706" s="88"/>
      <c r="AQ706" s="88"/>
      <c r="AR706" s="88"/>
      <c r="AS706" s="88"/>
      <c r="AT706" s="88"/>
      <c r="AU706" s="88"/>
    </row>
    <row r="707" spans="3:47" x14ac:dyDescent="0.2">
      <c r="C707" s="12"/>
      <c r="D707" s="12"/>
      <c r="AA707" s="88"/>
      <c r="AB707" s="88"/>
      <c r="AC707" s="88"/>
      <c r="AD707" s="88"/>
      <c r="AE707" s="88"/>
      <c r="AG707" s="89"/>
      <c r="AN707" s="88"/>
      <c r="AO707" s="88"/>
      <c r="AP707" s="88"/>
      <c r="AQ707" s="88"/>
      <c r="AR707" s="88"/>
      <c r="AS707" s="88"/>
      <c r="AT707" s="88"/>
      <c r="AU707" s="88"/>
    </row>
    <row r="708" spans="3:47" x14ac:dyDescent="0.2">
      <c r="C708" s="12"/>
      <c r="D708" s="12"/>
      <c r="AA708" s="88"/>
      <c r="AB708" s="88"/>
      <c r="AC708" s="88"/>
      <c r="AD708" s="88"/>
      <c r="AE708" s="88"/>
      <c r="AG708" s="89"/>
      <c r="AN708" s="88"/>
      <c r="AO708" s="88"/>
      <c r="AP708" s="88"/>
      <c r="AQ708" s="88"/>
      <c r="AR708" s="88"/>
      <c r="AS708" s="88"/>
      <c r="AT708" s="88"/>
      <c r="AU708" s="88"/>
    </row>
    <row r="709" spans="3:47" x14ac:dyDescent="0.2">
      <c r="C709" s="12"/>
      <c r="D709" s="12"/>
      <c r="AA709" s="88"/>
      <c r="AB709" s="88"/>
      <c r="AC709" s="88"/>
      <c r="AD709" s="88"/>
      <c r="AE709" s="88"/>
      <c r="AG709" s="89"/>
      <c r="AN709" s="88"/>
      <c r="AO709" s="88"/>
      <c r="AP709" s="88"/>
      <c r="AQ709" s="88"/>
      <c r="AR709" s="88"/>
      <c r="AS709" s="88"/>
      <c r="AT709" s="88"/>
      <c r="AU709" s="88"/>
    </row>
    <row r="710" spans="3:47" x14ac:dyDescent="0.2">
      <c r="C710" s="12"/>
      <c r="D710" s="12"/>
      <c r="AA710" s="88"/>
      <c r="AB710" s="88"/>
      <c r="AC710" s="88"/>
      <c r="AD710" s="88"/>
      <c r="AE710" s="88"/>
      <c r="AG710" s="89"/>
      <c r="AN710" s="88"/>
      <c r="AO710" s="88"/>
      <c r="AP710" s="88"/>
      <c r="AQ710" s="88"/>
      <c r="AR710" s="88"/>
      <c r="AS710" s="88"/>
      <c r="AT710" s="88"/>
      <c r="AU710" s="88"/>
    </row>
    <row r="711" spans="3:47" x14ac:dyDescent="0.2">
      <c r="C711" s="12"/>
      <c r="D711" s="12"/>
      <c r="AA711" s="88"/>
      <c r="AB711" s="88"/>
      <c r="AC711" s="88"/>
      <c r="AD711" s="88"/>
      <c r="AE711" s="88"/>
      <c r="AG711" s="89"/>
      <c r="AN711" s="88"/>
      <c r="AO711" s="88"/>
      <c r="AP711" s="88"/>
      <c r="AQ711" s="88"/>
      <c r="AR711" s="88"/>
      <c r="AS711" s="88"/>
      <c r="AT711" s="88"/>
      <c r="AU711" s="88"/>
    </row>
    <row r="712" spans="3:47" x14ac:dyDescent="0.2">
      <c r="C712" s="12"/>
      <c r="D712" s="12"/>
      <c r="AA712" s="88"/>
      <c r="AB712" s="88"/>
      <c r="AC712" s="88"/>
      <c r="AD712" s="88"/>
      <c r="AE712" s="88"/>
      <c r="AG712" s="89"/>
      <c r="AN712" s="88"/>
      <c r="AO712" s="88"/>
      <c r="AP712" s="88"/>
      <c r="AQ712" s="88"/>
      <c r="AR712" s="88"/>
      <c r="AS712" s="88"/>
      <c r="AT712" s="88"/>
      <c r="AU712" s="88"/>
    </row>
    <row r="713" spans="3:47" x14ac:dyDescent="0.2">
      <c r="C713" s="12"/>
      <c r="D713" s="12"/>
      <c r="AA713" s="88"/>
      <c r="AB713" s="88"/>
      <c r="AC713" s="88"/>
      <c r="AD713" s="88"/>
      <c r="AE713" s="88"/>
      <c r="AG713" s="89"/>
      <c r="AN713" s="88"/>
      <c r="AO713" s="88"/>
      <c r="AP713" s="88"/>
      <c r="AQ713" s="88"/>
      <c r="AR713" s="88"/>
      <c r="AS713" s="88"/>
      <c r="AT713" s="88"/>
      <c r="AU713" s="88"/>
    </row>
    <row r="714" spans="3:47" x14ac:dyDescent="0.2">
      <c r="C714" s="12"/>
      <c r="D714" s="12"/>
      <c r="AA714" s="88"/>
      <c r="AB714" s="88"/>
      <c r="AC714" s="88"/>
      <c r="AD714" s="88"/>
      <c r="AE714" s="88"/>
      <c r="AG714" s="89"/>
      <c r="AN714" s="88"/>
      <c r="AO714" s="88"/>
      <c r="AP714" s="88"/>
      <c r="AQ714" s="88"/>
      <c r="AR714" s="88"/>
      <c r="AS714" s="88"/>
      <c r="AT714" s="88"/>
      <c r="AU714" s="88"/>
    </row>
    <row r="715" spans="3:47" x14ac:dyDescent="0.2">
      <c r="C715" s="12"/>
      <c r="D715" s="12"/>
      <c r="AA715" s="88"/>
      <c r="AB715" s="88"/>
      <c r="AC715" s="88"/>
      <c r="AD715" s="88"/>
      <c r="AE715" s="88"/>
      <c r="AG715" s="89"/>
      <c r="AN715" s="88"/>
      <c r="AO715" s="88"/>
      <c r="AP715" s="88"/>
      <c r="AQ715" s="88"/>
      <c r="AR715" s="88"/>
      <c r="AS715" s="88"/>
      <c r="AT715" s="88"/>
      <c r="AU715" s="88"/>
    </row>
    <row r="716" spans="3:47" x14ac:dyDescent="0.2">
      <c r="C716" s="12"/>
      <c r="D716" s="12"/>
      <c r="AA716" s="88"/>
      <c r="AB716" s="88"/>
      <c r="AC716" s="88"/>
      <c r="AD716" s="88"/>
      <c r="AE716" s="88"/>
      <c r="AG716" s="89"/>
      <c r="AN716" s="88"/>
      <c r="AO716" s="88"/>
      <c r="AP716" s="88"/>
      <c r="AQ716" s="88"/>
      <c r="AR716" s="88"/>
      <c r="AS716" s="88"/>
      <c r="AT716" s="88"/>
      <c r="AU716" s="88"/>
    </row>
    <row r="717" spans="3:47" x14ac:dyDescent="0.2">
      <c r="C717" s="12"/>
      <c r="D717" s="12"/>
      <c r="AA717" s="88"/>
      <c r="AB717" s="88"/>
      <c r="AC717" s="88"/>
      <c r="AD717" s="88"/>
      <c r="AE717" s="88"/>
      <c r="AG717" s="89"/>
      <c r="AN717" s="88"/>
      <c r="AO717" s="88"/>
      <c r="AP717" s="88"/>
      <c r="AQ717" s="88"/>
      <c r="AR717" s="88"/>
      <c r="AS717" s="88"/>
      <c r="AT717" s="88"/>
      <c r="AU717" s="88"/>
    </row>
    <row r="718" spans="3:47" x14ac:dyDescent="0.2">
      <c r="C718" s="12"/>
      <c r="D718" s="12"/>
      <c r="AA718" s="88"/>
      <c r="AB718" s="88"/>
      <c r="AC718" s="88"/>
      <c r="AD718" s="88"/>
      <c r="AE718" s="88"/>
      <c r="AG718" s="89"/>
      <c r="AN718" s="88"/>
      <c r="AO718" s="88"/>
      <c r="AP718" s="88"/>
      <c r="AQ718" s="88"/>
      <c r="AR718" s="88"/>
      <c r="AS718" s="88"/>
      <c r="AT718" s="88"/>
      <c r="AU718" s="88"/>
    </row>
    <row r="719" spans="3:47" x14ac:dyDescent="0.2">
      <c r="C719" s="12"/>
      <c r="D719" s="12"/>
      <c r="AA719" s="88"/>
      <c r="AB719" s="88"/>
      <c r="AC719" s="88"/>
      <c r="AD719" s="88"/>
      <c r="AE719" s="88"/>
      <c r="AG719" s="89"/>
      <c r="AN719" s="88"/>
      <c r="AO719" s="88"/>
      <c r="AP719" s="88"/>
      <c r="AQ719" s="88"/>
      <c r="AR719" s="88"/>
      <c r="AS719" s="88"/>
      <c r="AT719" s="88"/>
      <c r="AU719" s="88"/>
    </row>
    <row r="720" spans="3:47" x14ac:dyDescent="0.2">
      <c r="C720" s="12"/>
      <c r="D720" s="12"/>
      <c r="AA720" s="88"/>
      <c r="AB720" s="88"/>
      <c r="AC720" s="88"/>
      <c r="AD720" s="88"/>
      <c r="AE720" s="88"/>
      <c r="AG720" s="89"/>
      <c r="AN720" s="88"/>
      <c r="AO720" s="88"/>
      <c r="AP720" s="88"/>
      <c r="AQ720" s="88"/>
      <c r="AR720" s="88"/>
      <c r="AS720" s="88"/>
      <c r="AT720" s="88"/>
      <c r="AU720" s="88"/>
    </row>
    <row r="721" spans="3:64" x14ac:dyDescent="0.2">
      <c r="C721" s="12"/>
      <c r="D721" s="12"/>
      <c r="AA721" s="88"/>
      <c r="AB721" s="88"/>
      <c r="AC721" s="88"/>
      <c r="AD721" s="88"/>
      <c r="AE721" s="88"/>
      <c r="AG721" s="89"/>
      <c r="AN721" s="88"/>
      <c r="AO721" s="88"/>
      <c r="AP721" s="88"/>
      <c r="AQ721" s="88"/>
      <c r="AR721" s="88"/>
      <c r="AS721" s="88"/>
      <c r="AT721" s="88"/>
      <c r="AU721" s="88"/>
    </row>
    <row r="722" spans="3:64" x14ac:dyDescent="0.2">
      <c r="C722" s="12"/>
      <c r="D722" s="12"/>
      <c r="AA722" s="88"/>
      <c r="AB722" s="88"/>
      <c r="AC722" s="88"/>
      <c r="AD722" s="88"/>
      <c r="AE722" s="88"/>
      <c r="AG722" s="89"/>
      <c r="AN722" s="88"/>
      <c r="AO722" s="88"/>
      <c r="AP722" s="88"/>
      <c r="AQ722" s="88"/>
      <c r="AR722" s="88"/>
      <c r="AS722" s="88"/>
      <c r="AT722" s="88"/>
      <c r="AU722" s="88"/>
    </row>
    <row r="723" spans="3:64" x14ac:dyDescent="0.2">
      <c r="C723" s="12"/>
      <c r="D723" s="12"/>
      <c r="AA723" s="88"/>
      <c r="AB723" s="88"/>
      <c r="AC723" s="88"/>
      <c r="AD723" s="88"/>
      <c r="AE723" s="88"/>
      <c r="AG723" s="89"/>
      <c r="AN723" s="88"/>
      <c r="AO723" s="88"/>
      <c r="AP723" s="88"/>
      <c r="AQ723" s="88"/>
      <c r="AR723" s="88"/>
      <c r="AS723" s="88"/>
      <c r="AT723" s="88"/>
      <c r="AU723" s="88"/>
      <c r="AV723" s="88"/>
    </row>
    <row r="724" spans="3:64" x14ac:dyDescent="0.2">
      <c r="C724" s="12"/>
      <c r="D724" s="12"/>
      <c r="AA724" s="88"/>
      <c r="AB724" s="88"/>
      <c r="AC724" s="88"/>
      <c r="AD724" s="88"/>
      <c r="AE724" s="88"/>
      <c r="AG724" s="89"/>
      <c r="AN724" s="88"/>
      <c r="AO724" s="88"/>
      <c r="AP724" s="88"/>
      <c r="AQ724" s="88"/>
      <c r="AR724" s="88"/>
      <c r="AS724" s="88"/>
      <c r="AT724" s="88"/>
      <c r="AU724" s="88"/>
      <c r="AV724" s="88"/>
      <c r="AW724" s="88"/>
      <c r="AX724" s="88"/>
      <c r="AY724" s="88"/>
      <c r="AZ724" s="88"/>
      <c r="BA724" s="88"/>
      <c r="BB724" s="88"/>
      <c r="BC724" s="88"/>
      <c r="BD724" s="88"/>
      <c r="BE724" s="88"/>
      <c r="BF724" s="88"/>
      <c r="BG724" s="88"/>
      <c r="BH724" s="88"/>
      <c r="BI724" s="88"/>
      <c r="BJ724" s="88"/>
      <c r="BK724" s="88"/>
      <c r="BL724" s="88"/>
    </row>
    <row r="725" spans="3:64" x14ac:dyDescent="0.2">
      <c r="C725" s="12"/>
      <c r="D725" s="12"/>
      <c r="AA725" s="88"/>
      <c r="AB725" s="88"/>
      <c r="AC725" s="88"/>
      <c r="AD725" s="88"/>
      <c r="AE725" s="88"/>
      <c r="AG725" s="89"/>
      <c r="AN725" s="88"/>
      <c r="AO725" s="88"/>
      <c r="AP725" s="88"/>
      <c r="AQ725" s="88"/>
      <c r="AR725" s="88"/>
      <c r="AS725" s="88"/>
      <c r="AT725" s="88"/>
      <c r="AU725" s="88"/>
    </row>
    <row r="726" spans="3:64" x14ac:dyDescent="0.2">
      <c r="C726" s="12"/>
      <c r="D726" s="12"/>
      <c r="AA726" s="88"/>
      <c r="AB726" s="88"/>
      <c r="AC726" s="88"/>
      <c r="AD726" s="88"/>
      <c r="AE726" s="88"/>
      <c r="AG726" s="89"/>
      <c r="AN726" s="88"/>
      <c r="AO726" s="88"/>
      <c r="AP726" s="88"/>
      <c r="AQ726" s="88"/>
      <c r="AR726" s="88"/>
      <c r="AS726" s="88"/>
      <c r="AT726" s="88"/>
      <c r="AU726" s="88"/>
    </row>
    <row r="727" spans="3:64" x14ac:dyDescent="0.2">
      <c r="C727" s="12"/>
      <c r="D727" s="12"/>
      <c r="AA727" s="88"/>
      <c r="AB727" s="88"/>
      <c r="AC727" s="88"/>
      <c r="AD727" s="88"/>
      <c r="AE727" s="88"/>
      <c r="AG727" s="89"/>
      <c r="AN727" s="88"/>
      <c r="AO727" s="88"/>
      <c r="AP727" s="88"/>
      <c r="AQ727" s="88"/>
      <c r="AR727" s="88"/>
      <c r="AS727" s="88"/>
      <c r="AT727" s="88"/>
      <c r="AU727" s="88"/>
    </row>
    <row r="728" spans="3:64" x14ac:dyDescent="0.2">
      <c r="C728" s="12"/>
      <c r="D728" s="12"/>
      <c r="AA728" s="88"/>
      <c r="AB728" s="88"/>
      <c r="AC728" s="88"/>
      <c r="AD728" s="88"/>
      <c r="AE728" s="88"/>
      <c r="AG728" s="89"/>
      <c r="AN728" s="88"/>
      <c r="AO728" s="88"/>
      <c r="AP728" s="88"/>
      <c r="AQ728" s="88"/>
      <c r="AR728" s="88"/>
      <c r="AS728" s="88"/>
      <c r="AT728" s="88"/>
      <c r="AU728" s="88"/>
    </row>
    <row r="729" spans="3:64" x14ac:dyDescent="0.2">
      <c r="C729" s="12"/>
      <c r="D729" s="12"/>
      <c r="AA729" s="88"/>
      <c r="AB729" s="88"/>
      <c r="AC729" s="88"/>
      <c r="AD729" s="88"/>
      <c r="AE729" s="88"/>
      <c r="AG729" s="89"/>
      <c r="AN729" s="88"/>
      <c r="AO729" s="88"/>
      <c r="AP729" s="88"/>
      <c r="AQ729" s="88"/>
      <c r="AR729" s="88"/>
      <c r="AS729" s="88"/>
      <c r="AT729" s="88"/>
      <c r="AU729" s="88"/>
    </row>
    <row r="730" spans="3:64" x14ac:dyDescent="0.2">
      <c r="C730" s="12"/>
      <c r="D730" s="12"/>
      <c r="AA730" s="88"/>
      <c r="AB730" s="88"/>
      <c r="AC730" s="88"/>
      <c r="AD730" s="88"/>
      <c r="AE730" s="88"/>
      <c r="AG730" s="89"/>
      <c r="AN730" s="88"/>
      <c r="AO730" s="88"/>
      <c r="AP730" s="88"/>
      <c r="AQ730" s="88"/>
      <c r="AR730" s="88"/>
      <c r="AS730" s="88"/>
      <c r="AT730" s="88"/>
      <c r="AU730" s="88"/>
    </row>
    <row r="731" spans="3:64" x14ac:dyDescent="0.2">
      <c r="C731" s="12"/>
      <c r="D731" s="12"/>
      <c r="AA731" s="88"/>
      <c r="AB731" s="88"/>
      <c r="AC731" s="88"/>
      <c r="AD731" s="88"/>
      <c r="AE731" s="88"/>
      <c r="AG731" s="89"/>
      <c r="AN731" s="88"/>
      <c r="AO731" s="88"/>
      <c r="AP731" s="88"/>
      <c r="AQ731" s="88"/>
      <c r="AR731" s="88"/>
      <c r="AS731" s="88"/>
      <c r="AT731" s="88"/>
      <c r="AU731" s="88"/>
    </row>
    <row r="732" spans="3:64" x14ac:dyDescent="0.2">
      <c r="C732" s="12"/>
      <c r="D732" s="12"/>
      <c r="AA732" s="88"/>
      <c r="AB732" s="88"/>
      <c r="AC732" s="88"/>
      <c r="AD732" s="88"/>
      <c r="AE732" s="88"/>
      <c r="AG732" s="89"/>
      <c r="AN732" s="88"/>
      <c r="AO732" s="88"/>
      <c r="AP732" s="88"/>
      <c r="AQ732" s="88"/>
      <c r="AR732" s="88"/>
      <c r="AS732" s="88"/>
      <c r="AT732" s="88"/>
      <c r="AU732" s="88"/>
    </row>
    <row r="733" spans="3:64" x14ac:dyDescent="0.2">
      <c r="C733" s="12"/>
      <c r="D733" s="12"/>
      <c r="AA733" s="88"/>
      <c r="AB733" s="88"/>
      <c r="AC733" s="88"/>
      <c r="AD733" s="88"/>
      <c r="AE733" s="88"/>
      <c r="AG733" s="89"/>
      <c r="AN733" s="88"/>
      <c r="AO733" s="88"/>
      <c r="AP733" s="88"/>
      <c r="AQ733" s="88"/>
      <c r="AR733" s="88"/>
      <c r="AS733" s="88"/>
      <c r="AT733" s="88"/>
      <c r="AU733" s="88"/>
    </row>
    <row r="734" spans="3:64" x14ac:dyDescent="0.2">
      <c r="C734" s="12"/>
      <c r="D734" s="12"/>
      <c r="AA734" s="88"/>
      <c r="AB734" s="88"/>
      <c r="AC734" s="88"/>
      <c r="AD734" s="88"/>
      <c r="AE734" s="88"/>
      <c r="AG734" s="89"/>
      <c r="AN734" s="88"/>
      <c r="AO734" s="88"/>
      <c r="AP734" s="88"/>
      <c r="AQ734" s="88"/>
      <c r="AR734" s="88"/>
      <c r="AS734" s="88"/>
      <c r="AT734" s="88"/>
      <c r="AU734" s="88"/>
    </row>
    <row r="735" spans="3:64" x14ac:dyDescent="0.2">
      <c r="C735" s="12"/>
      <c r="D735" s="12"/>
      <c r="AA735" s="88"/>
      <c r="AB735" s="88"/>
      <c r="AC735" s="88"/>
      <c r="AD735" s="88"/>
      <c r="AE735" s="88"/>
      <c r="AG735" s="89"/>
      <c r="AN735" s="88"/>
      <c r="AO735" s="88"/>
      <c r="AP735" s="88"/>
      <c r="AQ735" s="88"/>
      <c r="AR735" s="88"/>
      <c r="AS735" s="88"/>
      <c r="AT735" s="88"/>
      <c r="AU735" s="88"/>
    </row>
    <row r="736" spans="3:64" x14ac:dyDescent="0.2">
      <c r="C736" s="12"/>
      <c r="D736" s="12"/>
      <c r="AA736" s="88"/>
      <c r="AB736" s="88"/>
      <c r="AC736" s="88"/>
      <c r="AD736" s="88"/>
      <c r="AE736" s="88"/>
      <c r="AG736" s="89"/>
      <c r="AN736" s="88"/>
      <c r="AO736" s="88"/>
      <c r="AP736" s="88"/>
      <c r="AQ736" s="88"/>
      <c r="AR736" s="88"/>
      <c r="AS736" s="88"/>
      <c r="AT736" s="88"/>
      <c r="AU736" s="88"/>
    </row>
    <row r="737" spans="3:64" x14ac:dyDescent="0.2">
      <c r="C737" s="12"/>
      <c r="D737" s="12"/>
      <c r="AA737" s="88"/>
      <c r="AB737" s="88"/>
      <c r="AC737" s="88"/>
      <c r="AD737" s="88"/>
      <c r="AE737" s="88"/>
      <c r="AG737" s="89"/>
      <c r="AN737" s="88"/>
      <c r="AO737" s="88"/>
      <c r="AP737" s="88"/>
      <c r="AQ737" s="88"/>
      <c r="AR737" s="88"/>
      <c r="AS737" s="88"/>
      <c r="AT737" s="88"/>
      <c r="AU737" s="88"/>
    </row>
    <row r="738" spans="3:64" x14ac:dyDescent="0.2">
      <c r="C738" s="12"/>
      <c r="D738" s="12"/>
      <c r="AA738" s="88"/>
      <c r="AB738" s="88"/>
      <c r="AC738" s="88"/>
      <c r="AD738" s="88"/>
      <c r="AE738" s="88"/>
      <c r="AG738" s="89"/>
      <c r="AN738" s="88"/>
      <c r="AO738" s="88"/>
      <c r="AP738" s="88"/>
      <c r="AQ738" s="88"/>
      <c r="AR738" s="88"/>
      <c r="AS738" s="88"/>
      <c r="AT738" s="88"/>
      <c r="AU738" s="88"/>
    </row>
    <row r="739" spans="3:64" x14ac:dyDescent="0.2">
      <c r="C739" s="12"/>
      <c r="D739" s="12"/>
      <c r="AA739" s="88"/>
      <c r="AB739" s="88"/>
      <c r="AC739" s="88"/>
      <c r="AD739" s="88"/>
      <c r="AE739" s="88"/>
      <c r="AG739" s="89"/>
      <c r="AN739" s="88"/>
      <c r="AO739" s="88"/>
      <c r="AP739" s="88"/>
      <c r="AQ739" s="88"/>
      <c r="AR739" s="88"/>
      <c r="AS739" s="88"/>
      <c r="AT739" s="88"/>
      <c r="AU739" s="88"/>
    </row>
    <row r="740" spans="3:64" x14ac:dyDescent="0.2">
      <c r="C740" s="12"/>
      <c r="D740" s="12"/>
      <c r="AA740" s="88"/>
      <c r="AB740" s="88"/>
      <c r="AC740" s="88"/>
      <c r="AD740" s="88"/>
      <c r="AE740" s="88"/>
      <c r="AG740" s="89"/>
      <c r="AN740" s="88"/>
      <c r="AO740" s="88"/>
      <c r="AP740" s="88"/>
      <c r="AQ740" s="88"/>
      <c r="AR740" s="88"/>
      <c r="AS740" s="88"/>
      <c r="AT740" s="88"/>
      <c r="AU740" s="88"/>
    </row>
    <row r="741" spans="3:64" x14ac:dyDescent="0.2">
      <c r="C741" s="12"/>
      <c r="D741" s="12"/>
      <c r="AA741" s="88"/>
      <c r="AB741" s="88"/>
      <c r="AC741" s="88"/>
      <c r="AD741" s="88"/>
      <c r="AE741" s="88"/>
      <c r="AG741" s="89"/>
      <c r="AN741" s="88"/>
      <c r="AO741" s="88"/>
      <c r="AP741" s="88"/>
      <c r="AQ741" s="88"/>
      <c r="AR741" s="88"/>
      <c r="AS741" s="88"/>
      <c r="AT741" s="88"/>
      <c r="AU741" s="88"/>
    </row>
    <row r="742" spans="3:64" x14ac:dyDescent="0.2">
      <c r="C742" s="12"/>
      <c r="D742" s="12"/>
      <c r="AA742" s="88"/>
      <c r="AB742" s="88"/>
      <c r="AC742" s="88"/>
      <c r="AD742" s="88"/>
      <c r="AE742" s="88"/>
      <c r="AG742" s="89"/>
      <c r="AN742" s="88"/>
      <c r="AO742" s="88"/>
      <c r="AP742" s="88"/>
      <c r="AQ742" s="88"/>
      <c r="AR742" s="88"/>
      <c r="AS742" s="88"/>
      <c r="AT742" s="88"/>
      <c r="AU742" s="88"/>
    </row>
    <row r="743" spans="3:64" x14ac:dyDescent="0.2">
      <c r="C743" s="12"/>
      <c r="D743" s="12"/>
      <c r="AA743" s="88"/>
      <c r="AB743" s="88"/>
      <c r="AC743" s="88"/>
      <c r="AD743" s="88"/>
      <c r="AE743" s="88"/>
      <c r="AG743" s="89"/>
      <c r="AN743" s="88"/>
      <c r="AO743" s="88"/>
      <c r="AP743" s="88"/>
      <c r="AQ743" s="88"/>
      <c r="AR743" s="88"/>
      <c r="AS743" s="88"/>
      <c r="AT743" s="88"/>
      <c r="AU743" s="88"/>
    </row>
    <row r="744" spans="3:64" x14ac:dyDescent="0.2">
      <c r="C744" s="12"/>
      <c r="D744" s="12"/>
      <c r="AA744" s="88"/>
      <c r="AB744" s="88"/>
      <c r="AC744" s="88"/>
      <c r="AD744" s="88"/>
      <c r="AE744" s="88"/>
      <c r="AG744" s="89"/>
      <c r="AN744" s="88"/>
      <c r="AO744" s="88"/>
      <c r="AP744" s="88"/>
      <c r="AQ744" s="88"/>
      <c r="AR744" s="88"/>
      <c r="AS744" s="88"/>
      <c r="AT744" s="88"/>
      <c r="AU744" s="88"/>
      <c r="AV744" s="88"/>
      <c r="AW744" s="88"/>
      <c r="AX744" s="88"/>
      <c r="AY744" s="88"/>
      <c r="AZ744" s="88"/>
      <c r="BA744" s="88"/>
      <c r="BB744" s="88"/>
      <c r="BC744" s="88"/>
      <c r="BD744" s="88"/>
      <c r="BE744" s="88"/>
      <c r="BF744" s="88"/>
      <c r="BG744" s="88"/>
      <c r="BH744" s="88"/>
      <c r="BI744" s="88"/>
      <c r="BJ744" s="88"/>
      <c r="BK744" s="88"/>
      <c r="BL744" s="88"/>
    </row>
    <row r="745" spans="3:64" x14ac:dyDescent="0.2">
      <c r="C745" s="12"/>
      <c r="D745" s="12"/>
      <c r="AA745" s="88"/>
      <c r="AB745" s="88"/>
      <c r="AC745" s="88"/>
      <c r="AD745" s="88"/>
      <c r="AE745" s="88"/>
      <c r="AG745" s="89"/>
      <c r="AN745" s="88"/>
      <c r="AO745" s="88"/>
      <c r="AP745" s="88"/>
      <c r="AQ745" s="88"/>
      <c r="AR745" s="88"/>
      <c r="AS745" s="88"/>
      <c r="AT745" s="88"/>
      <c r="AU745" s="88"/>
    </row>
    <row r="746" spans="3:64" x14ac:dyDescent="0.2">
      <c r="C746" s="12"/>
      <c r="D746" s="12"/>
      <c r="AA746" s="88"/>
      <c r="AB746" s="88"/>
      <c r="AC746" s="88"/>
      <c r="AD746" s="88"/>
      <c r="AE746" s="88"/>
      <c r="AG746" s="89"/>
      <c r="AN746" s="88"/>
      <c r="AO746" s="88"/>
      <c r="AP746" s="88"/>
      <c r="AQ746" s="88"/>
      <c r="AR746" s="88"/>
      <c r="AS746" s="88"/>
      <c r="AT746" s="88"/>
      <c r="AU746" s="88"/>
    </row>
    <row r="747" spans="3:64" x14ac:dyDescent="0.2">
      <c r="C747" s="12"/>
      <c r="D747" s="12"/>
      <c r="AA747" s="88"/>
      <c r="AB747" s="88"/>
      <c r="AC747" s="88"/>
      <c r="AD747" s="88"/>
      <c r="AE747" s="88"/>
      <c r="AG747" s="89"/>
      <c r="AN747" s="88"/>
      <c r="AO747" s="88"/>
      <c r="AP747" s="88"/>
      <c r="AQ747" s="88"/>
      <c r="AR747" s="88"/>
      <c r="AS747" s="88"/>
      <c r="AT747" s="88"/>
      <c r="AU747" s="88"/>
    </row>
    <row r="748" spans="3:64" x14ac:dyDescent="0.2">
      <c r="C748" s="12"/>
      <c r="D748" s="12"/>
      <c r="AA748" s="88"/>
      <c r="AB748" s="88"/>
      <c r="AC748" s="88"/>
      <c r="AD748" s="88"/>
      <c r="AE748" s="88"/>
      <c r="AG748" s="89"/>
      <c r="AN748" s="88"/>
      <c r="AO748" s="88"/>
      <c r="AP748" s="88"/>
      <c r="AQ748" s="88"/>
      <c r="AR748" s="88"/>
      <c r="AS748" s="88"/>
      <c r="AT748" s="88"/>
      <c r="AU748" s="88"/>
    </row>
    <row r="749" spans="3:64" x14ac:dyDescent="0.2">
      <c r="C749" s="12"/>
      <c r="D749" s="12"/>
      <c r="AA749" s="88"/>
      <c r="AB749" s="88"/>
      <c r="AC749" s="88"/>
      <c r="AD749" s="88"/>
      <c r="AE749" s="88"/>
      <c r="AG749" s="89"/>
      <c r="AN749" s="88"/>
      <c r="AO749" s="88"/>
      <c r="AP749" s="88"/>
      <c r="AQ749" s="88"/>
      <c r="AR749" s="88"/>
      <c r="AS749" s="88"/>
      <c r="AT749" s="88"/>
      <c r="AU749" s="88"/>
    </row>
    <row r="750" spans="3:64" x14ac:dyDescent="0.2">
      <c r="C750" s="12"/>
      <c r="D750" s="12"/>
      <c r="AA750" s="88"/>
      <c r="AB750" s="88"/>
      <c r="AC750" s="88"/>
      <c r="AD750" s="88"/>
      <c r="AE750" s="88"/>
      <c r="AG750" s="89"/>
      <c r="AN750" s="88"/>
      <c r="AO750" s="88"/>
      <c r="AP750" s="88"/>
      <c r="AQ750" s="88"/>
      <c r="AR750" s="88"/>
      <c r="AS750" s="88"/>
      <c r="AT750" s="88"/>
      <c r="AU750" s="88"/>
    </row>
    <row r="751" spans="3:64" x14ac:dyDescent="0.2">
      <c r="C751" s="12"/>
      <c r="D751" s="12"/>
      <c r="AA751" s="88"/>
      <c r="AB751" s="88"/>
      <c r="AC751" s="88"/>
      <c r="AD751" s="88"/>
      <c r="AE751" s="88"/>
      <c r="AG751" s="89"/>
      <c r="AN751" s="88"/>
      <c r="AO751" s="88"/>
      <c r="AP751" s="88"/>
      <c r="AQ751" s="88"/>
      <c r="AR751" s="88"/>
      <c r="AS751" s="88"/>
      <c r="AT751" s="88"/>
      <c r="AU751" s="88"/>
    </row>
    <row r="752" spans="3:64" x14ac:dyDescent="0.2">
      <c r="C752" s="12"/>
      <c r="D752" s="12"/>
      <c r="AA752" s="88"/>
      <c r="AB752" s="88"/>
      <c r="AC752" s="88"/>
      <c r="AD752" s="88"/>
      <c r="AE752" s="88"/>
      <c r="AG752" s="89"/>
      <c r="AN752" s="88"/>
      <c r="AO752" s="88"/>
      <c r="AP752" s="88"/>
      <c r="AQ752" s="88"/>
      <c r="AR752" s="88"/>
      <c r="AS752" s="88"/>
      <c r="AT752" s="88"/>
      <c r="AU752" s="88"/>
    </row>
    <row r="753" spans="3:64" x14ac:dyDescent="0.2">
      <c r="C753" s="12"/>
      <c r="D753" s="12"/>
      <c r="AA753" s="88"/>
      <c r="AB753" s="88"/>
      <c r="AC753" s="88"/>
      <c r="AD753" s="88"/>
      <c r="AE753" s="88"/>
      <c r="AG753" s="89"/>
      <c r="AN753" s="88"/>
      <c r="AO753" s="88"/>
      <c r="AP753" s="88"/>
      <c r="AQ753" s="88"/>
      <c r="AR753" s="88"/>
      <c r="AS753" s="88"/>
      <c r="AT753" s="88"/>
      <c r="AU753" s="88"/>
    </row>
    <row r="754" spans="3:64" x14ac:dyDescent="0.2">
      <c r="C754" s="12"/>
      <c r="D754" s="12"/>
      <c r="AA754" s="88"/>
      <c r="AB754" s="88"/>
      <c r="AC754" s="88"/>
      <c r="AD754" s="88"/>
      <c r="AE754" s="88"/>
      <c r="AG754" s="89"/>
      <c r="AN754" s="88"/>
      <c r="AO754" s="88"/>
      <c r="AP754" s="88"/>
      <c r="AQ754" s="88"/>
      <c r="AR754" s="88"/>
      <c r="AS754" s="88"/>
      <c r="AT754" s="88"/>
      <c r="AU754" s="88"/>
    </row>
    <row r="755" spans="3:64" x14ac:dyDescent="0.2">
      <c r="C755" s="12"/>
      <c r="D755" s="12"/>
      <c r="AA755" s="88"/>
      <c r="AB755" s="88"/>
      <c r="AC755" s="88"/>
      <c r="AD755" s="88"/>
      <c r="AE755" s="88"/>
      <c r="AG755" s="89"/>
      <c r="AN755" s="88"/>
      <c r="AO755" s="88"/>
      <c r="AP755" s="88"/>
      <c r="AQ755" s="88"/>
      <c r="AR755" s="88"/>
      <c r="AS755" s="88"/>
      <c r="AT755" s="88"/>
      <c r="AU755" s="88"/>
      <c r="AV755" s="88"/>
    </row>
    <row r="756" spans="3:64" x14ac:dyDescent="0.2">
      <c r="C756" s="12"/>
      <c r="D756" s="12"/>
      <c r="AA756" s="88"/>
      <c r="AB756" s="88"/>
      <c r="AC756" s="88"/>
      <c r="AD756" s="88"/>
      <c r="AE756" s="88"/>
      <c r="AG756" s="89"/>
      <c r="AN756" s="88"/>
      <c r="AO756" s="88"/>
      <c r="AP756" s="88"/>
      <c r="AQ756" s="88"/>
      <c r="AR756" s="88"/>
      <c r="AS756" s="88"/>
      <c r="AT756" s="88"/>
      <c r="AU756" s="88"/>
    </row>
    <row r="757" spans="3:64" x14ac:dyDescent="0.2">
      <c r="C757" s="12"/>
      <c r="D757" s="12"/>
      <c r="AA757" s="88"/>
      <c r="AB757" s="88"/>
      <c r="AC757" s="88"/>
      <c r="AD757" s="88"/>
      <c r="AE757" s="88"/>
      <c r="AG757" s="89"/>
      <c r="AN757" s="88"/>
      <c r="AO757" s="88"/>
      <c r="AP757" s="88"/>
      <c r="AQ757" s="88"/>
      <c r="AR757" s="88"/>
      <c r="AS757" s="88"/>
      <c r="AT757" s="88"/>
      <c r="AU757" s="88"/>
    </row>
    <row r="758" spans="3:64" x14ac:dyDescent="0.2">
      <c r="C758" s="12"/>
      <c r="D758" s="12"/>
      <c r="AA758" s="88"/>
      <c r="AB758" s="88"/>
      <c r="AC758" s="88"/>
      <c r="AD758" s="88"/>
      <c r="AE758" s="88"/>
      <c r="AG758" s="89"/>
      <c r="AN758" s="88"/>
      <c r="AO758" s="88"/>
      <c r="AP758" s="88"/>
      <c r="AQ758" s="88"/>
      <c r="AR758" s="88"/>
      <c r="AS758" s="88"/>
      <c r="AT758" s="88"/>
      <c r="AU758" s="88"/>
    </row>
    <row r="759" spans="3:64" x14ac:dyDescent="0.2">
      <c r="C759" s="12"/>
      <c r="D759" s="12"/>
      <c r="AA759" s="88"/>
      <c r="AB759" s="88"/>
      <c r="AC759" s="88"/>
      <c r="AD759" s="88"/>
      <c r="AE759" s="88"/>
      <c r="AG759" s="89"/>
      <c r="AN759" s="88"/>
      <c r="AO759" s="88"/>
      <c r="AP759" s="88"/>
      <c r="AQ759" s="88"/>
      <c r="AR759" s="88"/>
      <c r="AS759" s="88"/>
      <c r="AT759" s="88"/>
      <c r="AU759" s="88"/>
    </row>
    <row r="760" spans="3:64" x14ac:dyDescent="0.2">
      <c r="C760" s="12"/>
      <c r="D760" s="12"/>
      <c r="AA760" s="88"/>
      <c r="AB760" s="88"/>
      <c r="AC760" s="88"/>
      <c r="AD760" s="88"/>
      <c r="AE760" s="88"/>
      <c r="AG760" s="89"/>
      <c r="AN760" s="88"/>
      <c r="AO760" s="88"/>
      <c r="AP760" s="88"/>
      <c r="AQ760" s="88"/>
      <c r="AR760" s="88"/>
      <c r="AS760" s="88"/>
      <c r="AT760" s="88"/>
      <c r="AU760" s="88"/>
    </row>
    <row r="761" spans="3:64" x14ac:dyDescent="0.2">
      <c r="C761" s="12"/>
      <c r="D761" s="12"/>
      <c r="AA761" s="88"/>
      <c r="AB761" s="88"/>
      <c r="AC761" s="88"/>
      <c r="AD761" s="88"/>
      <c r="AE761" s="88"/>
      <c r="AG761" s="89"/>
      <c r="AN761" s="88"/>
      <c r="AO761" s="88"/>
      <c r="AP761" s="88"/>
      <c r="AQ761" s="88"/>
      <c r="AR761" s="88"/>
      <c r="AS761" s="88"/>
      <c r="AT761" s="88"/>
      <c r="AU761" s="88"/>
    </row>
    <row r="762" spans="3:64" x14ac:dyDescent="0.2">
      <c r="C762" s="12"/>
      <c r="D762" s="12"/>
      <c r="AA762" s="88"/>
      <c r="AB762" s="88"/>
      <c r="AC762" s="88"/>
      <c r="AD762" s="88"/>
      <c r="AE762" s="88"/>
      <c r="AG762" s="89"/>
      <c r="AN762" s="88"/>
      <c r="AO762" s="88"/>
      <c r="AP762" s="88"/>
      <c r="AQ762" s="88"/>
      <c r="AR762" s="88"/>
      <c r="AS762" s="88"/>
      <c r="AT762" s="88"/>
      <c r="AU762" s="88"/>
    </row>
    <row r="763" spans="3:64" x14ac:dyDescent="0.2">
      <c r="C763" s="12"/>
      <c r="D763" s="12"/>
      <c r="AA763" s="88"/>
      <c r="AB763" s="88"/>
      <c r="AC763" s="88"/>
      <c r="AD763" s="88"/>
      <c r="AE763" s="88"/>
      <c r="AG763" s="89"/>
      <c r="AN763" s="88"/>
      <c r="AO763" s="88"/>
      <c r="AP763" s="88"/>
      <c r="AQ763" s="88"/>
      <c r="AR763" s="88"/>
      <c r="AS763" s="88"/>
      <c r="AT763" s="88"/>
      <c r="AU763" s="88"/>
    </row>
    <row r="764" spans="3:64" x14ac:dyDescent="0.2">
      <c r="C764" s="12"/>
      <c r="D764" s="12"/>
      <c r="AA764" s="88"/>
      <c r="AB764" s="88"/>
      <c r="AC764" s="88"/>
      <c r="AD764" s="88"/>
      <c r="AE764" s="88"/>
      <c r="AG764" s="89"/>
      <c r="AN764" s="88"/>
      <c r="AO764" s="88"/>
      <c r="AP764" s="88"/>
      <c r="AQ764" s="88"/>
      <c r="AR764" s="88"/>
      <c r="AS764" s="88"/>
      <c r="AT764" s="88"/>
      <c r="AU764" s="88"/>
    </row>
    <row r="765" spans="3:64" x14ac:dyDescent="0.2">
      <c r="C765" s="12"/>
      <c r="D765" s="12"/>
      <c r="AA765" s="88"/>
      <c r="AB765" s="88"/>
      <c r="AC765" s="88"/>
      <c r="AD765" s="88"/>
      <c r="AE765" s="88"/>
      <c r="AG765" s="89"/>
      <c r="AN765" s="88"/>
      <c r="AO765" s="88"/>
      <c r="AP765" s="88"/>
      <c r="AQ765" s="88"/>
      <c r="AR765" s="88"/>
      <c r="AS765" s="88"/>
      <c r="AT765" s="88"/>
      <c r="AU765" s="88"/>
      <c r="AV765" s="88"/>
      <c r="AX765" s="88"/>
      <c r="AY765" s="88"/>
      <c r="AZ765" s="88"/>
      <c r="BA765" s="88"/>
      <c r="BB765" s="88"/>
      <c r="BC765" s="88"/>
      <c r="BD765" s="88"/>
      <c r="BE765" s="88"/>
      <c r="BF765" s="88"/>
      <c r="BG765" s="88"/>
      <c r="BH765" s="88"/>
      <c r="BI765" s="88"/>
      <c r="BJ765" s="88"/>
      <c r="BK765" s="88"/>
      <c r="BL765" s="88"/>
    </row>
    <row r="766" spans="3:64" x14ac:dyDescent="0.2">
      <c r="C766" s="12"/>
      <c r="D766" s="12"/>
      <c r="AA766" s="88"/>
      <c r="AB766" s="88"/>
      <c r="AC766" s="88"/>
      <c r="AD766" s="88"/>
      <c r="AE766" s="88"/>
      <c r="AG766" s="89"/>
      <c r="AN766" s="88"/>
      <c r="AO766" s="88"/>
      <c r="AP766" s="88"/>
      <c r="AQ766" s="88"/>
      <c r="AR766" s="88"/>
      <c r="AS766" s="88"/>
      <c r="AT766" s="88"/>
      <c r="AU766" s="88"/>
    </row>
    <row r="767" spans="3:64" x14ac:dyDescent="0.2">
      <c r="C767" s="12"/>
      <c r="D767" s="12"/>
      <c r="AA767" s="88"/>
      <c r="AB767" s="88"/>
      <c r="AC767" s="88"/>
      <c r="AD767" s="88"/>
      <c r="AE767" s="88"/>
      <c r="AG767" s="89"/>
      <c r="AN767" s="88"/>
      <c r="AO767" s="88"/>
      <c r="AP767" s="88"/>
      <c r="AQ767" s="88"/>
      <c r="AR767" s="88"/>
      <c r="AS767" s="88"/>
      <c r="AT767" s="88"/>
      <c r="AU767" s="88"/>
    </row>
    <row r="768" spans="3:64" x14ac:dyDescent="0.2">
      <c r="C768" s="12"/>
      <c r="D768" s="12"/>
      <c r="AA768" s="88"/>
      <c r="AB768" s="88"/>
      <c r="AC768" s="88"/>
      <c r="AD768" s="88"/>
      <c r="AE768" s="88"/>
      <c r="AG768" s="89"/>
      <c r="AN768" s="88"/>
      <c r="AO768" s="88"/>
      <c r="AP768" s="88"/>
      <c r="AQ768" s="88"/>
      <c r="AR768" s="88"/>
      <c r="AS768" s="88"/>
      <c r="AT768" s="88"/>
      <c r="AU768" s="88"/>
    </row>
    <row r="769" spans="3:64" x14ac:dyDescent="0.2">
      <c r="C769" s="12"/>
      <c r="D769" s="12"/>
      <c r="AA769" s="88"/>
      <c r="AB769" s="88"/>
      <c r="AC769" s="88"/>
      <c r="AD769" s="88"/>
      <c r="AE769" s="88"/>
      <c r="AG769" s="89"/>
      <c r="AN769" s="88"/>
      <c r="AO769" s="88"/>
      <c r="AP769" s="88"/>
      <c r="AQ769" s="88"/>
      <c r="AR769" s="88"/>
      <c r="AS769" s="88"/>
      <c r="AT769" s="88"/>
      <c r="AU769" s="88"/>
    </row>
    <row r="770" spans="3:64" x14ac:dyDescent="0.2">
      <c r="C770" s="12"/>
      <c r="D770" s="12"/>
      <c r="AA770" s="88"/>
      <c r="AB770" s="88"/>
      <c r="AC770" s="88"/>
      <c r="AD770" s="88"/>
      <c r="AE770" s="88"/>
      <c r="AG770" s="89"/>
      <c r="AN770" s="88"/>
      <c r="AO770" s="88"/>
      <c r="AP770" s="88"/>
      <c r="AQ770" s="88"/>
      <c r="AR770" s="88"/>
      <c r="AS770" s="88"/>
      <c r="AT770" s="88"/>
      <c r="AU770" s="88"/>
      <c r="AV770" s="88"/>
      <c r="AW770" s="88"/>
      <c r="AX770" s="88"/>
      <c r="AY770" s="88"/>
      <c r="AZ770" s="88"/>
      <c r="BA770" s="88"/>
      <c r="BB770" s="88"/>
      <c r="BC770" s="88"/>
      <c r="BD770" s="88"/>
      <c r="BE770" s="88"/>
      <c r="BF770" s="88"/>
      <c r="BG770" s="88"/>
      <c r="BH770" s="88"/>
      <c r="BI770" s="88"/>
      <c r="BJ770" s="88"/>
      <c r="BK770" s="88"/>
      <c r="BL770" s="88"/>
    </row>
    <row r="771" spans="3:64" x14ac:dyDescent="0.2">
      <c r="C771" s="12"/>
      <c r="D771" s="12"/>
      <c r="AA771" s="88"/>
      <c r="AB771" s="88"/>
      <c r="AC771" s="88"/>
      <c r="AD771" s="88"/>
      <c r="AE771" s="88"/>
      <c r="AG771" s="89"/>
      <c r="AN771" s="88"/>
      <c r="AO771" s="88"/>
      <c r="AP771" s="88"/>
      <c r="AQ771" s="88"/>
      <c r="AR771" s="88"/>
      <c r="AS771" s="88"/>
      <c r="AT771" s="88"/>
      <c r="AU771" s="88"/>
    </row>
    <row r="772" spans="3:64" x14ac:dyDescent="0.2">
      <c r="C772" s="12"/>
      <c r="D772" s="12"/>
      <c r="AA772" s="88"/>
      <c r="AB772" s="88"/>
      <c r="AC772" s="88"/>
      <c r="AD772" s="88"/>
      <c r="AE772" s="88"/>
      <c r="AG772" s="89"/>
      <c r="AN772" s="88"/>
      <c r="AO772" s="88"/>
      <c r="AP772" s="88"/>
      <c r="AQ772" s="88"/>
      <c r="AR772" s="88"/>
      <c r="AS772" s="88"/>
      <c r="AT772" s="88"/>
      <c r="AU772" s="88"/>
    </row>
    <row r="773" spans="3:64" x14ac:dyDescent="0.2">
      <c r="C773" s="12"/>
      <c r="D773" s="12"/>
      <c r="AA773" s="88"/>
      <c r="AB773" s="88"/>
      <c r="AC773" s="88"/>
      <c r="AD773" s="88"/>
      <c r="AE773" s="88"/>
      <c r="AG773" s="89"/>
      <c r="AN773" s="88"/>
      <c r="AO773" s="88"/>
      <c r="AP773" s="88"/>
      <c r="AQ773" s="88"/>
      <c r="AR773" s="88"/>
      <c r="AS773" s="88"/>
      <c r="AT773" s="88"/>
      <c r="AU773" s="88"/>
    </row>
    <row r="774" spans="3:64" x14ac:dyDescent="0.2">
      <c r="C774" s="12"/>
      <c r="D774" s="12"/>
      <c r="AA774" s="88"/>
      <c r="AB774" s="88"/>
      <c r="AC774" s="88"/>
      <c r="AD774" s="88"/>
      <c r="AE774" s="88"/>
      <c r="AG774" s="89"/>
      <c r="AN774" s="88"/>
      <c r="AO774" s="88"/>
      <c r="AP774" s="88"/>
      <c r="AQ774" s="88"/>
      <c r="AR774" s="88"/>
      <c r="AS774" s="88"/>
      <c r="AT774" s="88"/>
      <c r="AU774" s="88"/>
    </row>
    <row r="775" spans="3:64" x14ac:dyDescent="0.2">
      <c r="C775" s="12"/>
      <c r="D775" s="12"/>
      <c r="AA775" s="88"/>
      <c r="AB775" s="88"/>
      <c r="AC775" s="88"/>
      <c r="AD775" s="88"/>
      <c r="AE775" s="88"/>
      <c r="AG775" s="89"/>
      <c r="AN775" s="88"/>
      <c r="AO775" s="88"/>
      <c r="AP775" s="88"/>
      <c r="AQ775" s="88"/>
      <c r="AR775" s="88"/>
      <c r="AS775" s="88"/>
      <c r="AT775" s="88"/>
      <c r="AU775" s="88"/>
    </row>
    <row r="776" spans="3:64" x14ac:dyDescent="0.2">
      <c r="C776" s="12"/>
      <c r="D776" s="12"/>
      <c r="AA776" s="88"/>
      <c r="AB776" s="88"/>
      <c r="AC776" s="88"/>
      <c r="AD776" s="88"/>
      <c r="AE776" s="88"/>
      <c r="AG776" s="89"/>
      <c r="AN776" s="88"/>
      <c r="AO776" s="88"/>
      <c r="AP776" s="88"/>
      <c r="AQ776" s="88"/>
      <c r="AR776" s="88"/>
      <c r="AS776" s="88"/>
      <c r="AT776" s="88"/>
      <c r="AU776" s="88"/>
    </row>
    <row r="777" spans="3:64" x14ac:dyDescent="0.2">
      <c r="C777" s="12"/>
      <c r="D777" s="12"/>
      <c r="AA777" s="88"/>
      <c r="AB777" s="88"/>
      <c r="AC777" s="88"/>
      <c r="AD777" s="88"/>
      <c r="AE777" s="88"/>
      <c r="AG777" s="89"/>
      <c r="AN777" s="88"/>
      <c r="AO777" s="88"/>
      <c r="AP777" s="88"/>
      <c r="AQ777" s="88"/>
      <c r="AR777" s="88"/>
      <c r="AS777" s="88"/>
      <c r="AT777" s="88"/>
      <c r="AU777" s="88"/>
    </row>
    <row r="778" spans="3:64" x14ac:dyDescent="0.2">
      <c r="C778" s="12"/>
      <c r="D778" s="12"/>
      <c r="AA778" s="88"/>
      <c r="AB778" s="88"/>
      <c r="AC778" s="88"/>
      <c r="AD778" s="88"/>
      <c r="AE778" s="88"/>
      <c r="AG778" s="89"/>
      <c r="AN778" s="88"/>
      <c r="AO778" s="88"/>
      <c r="AP778" s="88"/>
      <c r="AQ778" s="88"/>
      <c r="AR778" s="88"/>
      <c r="AS778" s="88"/>
      <c r="AT778" s="88"/>
      <c r="AU778" s="88"/>
    </row>
    <row r="779" spans="3:64" x14ac:dyDescent="0.2">
      <c r="C779" s="12"/>
      <c r="D779" s="12"/>
      <c r="AA779" s="88"/>
      <c r="AB779" s="88"/>
      <c r="AC779" s="88"/>
      <c r="AD779" s="88"/>
      <c r="AE779" s="88"/>
      <c r="AG779" s="89"/>
      <c r="AN779" s="88"/>
      <c r="AO779" s="88"/>
      <c r="AP779" s="88"/>
      <c r="AQ779" s="88"/>
      <c r="AR779" s="88"/>
      <c r="AS779" s="88"/>
      <c r="AT779" s="88"/>
      <c r="AU779" s="88"/>
      <c r="AV779" s="88"/>
    </row>
    <row r="780" spans="3:64" x14ac:dyDescent="0.2">
      <c r="C780" s="12"/>
      <c r="D780" s="12"/>
      <c r="AA780" s="88"/>
      <c r="AB780" s="88"/>
      <c r="AC780" s="88"/>
      <c r="AD780" s="88"/>
      <c r="AE780" s="88"/>
      <c r="AG780" s="89"/>
      <c r="AN780" s="88"/>
      <c r="AO780" s="88"/>
      <c r="AP780" s="88"/>
      <c r="AQ780" s="88"/>
      <c r="AR780" s="88"/>
      <c r="AS780" s="88"/>
      <c r="AT780" s="88"/>
      <c r="AU780" s="88"/>
    </row>
    <row r="781" spans="3:64" x14ac:dyDescent="0.2">
      <c r="C781" s="12"/>
      <c r="D781" s="12"/>
      <c r="AA781" s="88"/>
      <c r="AB781" s="88"/>
      <c r="AC781" s="88"/>
      <c r="AD781" s="88"/>
      <c r="AE781" s="88"/>
      <c r="AG781" s="89"/>
      <c r="AN781" s="88"/>
      <c r="AO781" s="88"/>
      <c r="AP781" s="88"/>
      <c r="AQ781" s="88"/>
      <c r="AR781" s="88"/>
      <c r="AS781" s="88"/>
      <c r="AT781" s="88"/>
      <c r="AU781" s="88"/>
    </row>
    <row r="782" spans="3:64" x14ac:dyDescent="0.2">
      <c r="C782" s="12"/>
      <c r="D782" s="12"/>
      <c r="AA782" s="88"/>
      <c r="AB782" s="88"/>
      <c r="AC782" s="88"/>
      <c r="AD782" s="88"/>
      <c r="AE782" s="88"/>
      <c r="AG782" s="89"/>
      <c r="AN782" s="88"/>
      <c r="AO782" s="88"/>
      <c r="AP782" s="88"/>
      <c r="AQ782" s="88"/>
      <c r="AR782" s="88"/>
      <c r="AS782" s="88"/>
      <c r="AT782" s="88"/>
      <c r="AU782" s="88"/>
    </row>
    <row r="783" spans="3:64" x14ac:dyDescent="0.2">
      <c r="C783" s="12"/>
      <c r="D783" s="12"/>
      <c r="AA783" s="88"/>
      <c r="AB783" s="88"/>
      <c r="AC783" s="88"/>
      <c r="AD783" s="88"/>
      <c r="AE783" s="88"/>
      <c r="AG783" s="89"/>
      <c r="AN783" s="88"/>
      <c r="AO783" s="88"/>
      <c r="AP783" s="88"/>
      <c r="AQ783" s="88"/>
      <c r="AR783" s="88"/>
      <c r="AS783" s="88"/>
      <c r="AT783" s="88"/>
      <c r="AU783" s="88"/>
    </row>
    <row r="784" spans="3:64" x14ac:dyDescent="0.2">
      <c r="C784" s="12"/>
      <c r="D784" s="12"/>
      <c r="AA784" s="88"/>
      <c r="AB784" s="88"/>
      <c r="AC784" s="88"/>
      <c r="AD784" s="88"/>
      <c r="AE784" s="88"/>
      <c r="AG784" s="89"/>
      <c r="AN784" s="88"/>
      <c r="AO784" s="88"/>
      <c r="AP784" s="88"/>
      <c r="AQ784" s="88"/>
      <c r="AR784" s="88"/>
      <c r="AS784" s="88"/>
      <c r="AT784" s="88"/>
      <c r="AU784" s="88"/>
    </row>
    <row r="785" spans="3:47" x14ac:dyDescent="0.2">
      <c r="C785" s="12"/>
      <c r="D785" s="12"/>
      <c r="AA785" s="88"/>
      <c r="AB785" s="88"/>
      <c r="AC785" s="88"/>
      <c r="AD785" s="88"/>
      <c r="AE785" s="88"/>
      <c r="AG785" s="89"/>
      <c r="AN785" s="88"/>
      <c r="AO785" s="88"/>
      <c r="AP785" s="88"/>
      <c r="AQ785" s="88"/>
      <c r="AR785" s="88"/>
      <c r="AS785" s="88"/>
      <c r="AT785" s="88"/>
      <c r="AU785" s="88"/>
    </row>
    <row r="786" spans="3:47" x14ac:dyDescent="0.2">
      <c r="C786" s="12"/>
      <c r="D786" s="12"/>
      <c r="AA786" s="88"/>
      <c r="AB786" s="88"/>
      <c r="AC786" s="88"/>
      <c r="AD786" s="88"/>
      <c r="AE786" s="88"/>
      <c r="AG786" s="89"/>
      <c r="AN786" s="88"/>
      <c r="AO786" s="88"/>
      <c r="AP786" s="88"/>
      <c r="AQ786" s="88"/>
      <c r="AR786" s="88"/>
      <c r="AS786" s="88"/>
      <c r="AT786" s="88"/>
      <c r="AU786" s="88"/>
    </row>
    <row r="787" spans="3:47" x14ac:dyDescent="0.2">
      <c r="C787" s="12"/>
      <c r="D787" s="12"/>
      <c r="AA787" s="88"/>
      <c r="AB787" s="88"/>
      <c r="AC787" s="88"/>
      <c r="AD787" s="88"/>
      <c r="AE787" s="88"/>
      <c r="AG787" s="89"/>
      <c r="AN787" s="88"/>
      <c r="AO787" s="88"/>
      <c r="AP787" s="88"/>
      <c r="AQ787" s="88"/>
      <c r="AR787" s="88"/>
      <c r="AS787" s="88"/>
      <c r="AT787" s="88"/>
      <c r="AU787" s="88"/>
    </row>
    <row r="788" spans="3:47" x14ac:dyDescent="0.2">
      <c r="C788" s="12"/>
      <c r="D788" s="12"/>
      <c r="AA788" s="88"/>
      <c r="AB788" s="88"/>
      <c r="AC788" s="88"/>
      <c r="AD788" s="88"/>
      <c r="AE788" s="88"/>
      <c r="AG788" s="89"/>
      <c r="AN788" s="88"/>
      <c r="AO788" s="88"/>
      <c r="AP788" s="88"/>
      <c r="AQ788" s="88"/>
      <c r="AR788" s="88"/>
      <c r="AS788" s="88"/>
      <c r="AT788" s="88"/>
      <c r="AU788" s="88"/>
    </row>
    <row r="789" spans="3:47" x14ac:dyDescent="0.2">
      <c r="C789" s="12"/>
      <c r="D789" s="12"/>
      <c r="AA789" s="88"/>
      <c r="AB789" s="88"/>
      <c r="AC789" s="88"/>
      <c r="AD789" s="88"/>
      <c r="AE789" s="88"/>
      <c r="AG789" s="89"/>
      <c r="AN789" s="88"/>
      <c r="AO789" s="88"/>
      <c r="AP789" s="88"/>
      <c r="AQ789" s="88"/>
      <c r="AR789" s="88"/>
      <c r="AS789" s="88"/>
      <c r="AT789" s="88"/>
      <c r="AU789" s="88"/>
    </row>
    <row r="790" spans="3:47" x14ac:dyDescent="0.2">
      <c r="C790" s="12"/>
      <c r="D790" s="12"/>
      <c r="AA790" s="88"/>
      <c r="AB790" s="88"/>
      <c r="AC790" s="88"/>
      <c r="AD790" s="88"/>
      <c r="AE790" s="88"/>
      <c r="AG790" s="89"/>
      <c r="AN790" s="88"/>
      <c r="AO790" s="88"/>
      <c r="AP790" s="88"/>
      <c r="AQ790" s="88"/>
      <c r="AR790" s="88"/>
      <c r="AS790" s="88"/>
      <c r="AT790" s="88"/>
      <c r="AU790" s="88"/>
    </row>
    <row r="791" spans="3:47" x14ac:dyDescent="0.2">
      <c r="C791" s="12"/>
      <c r="D791" s="12"/>
      <c r="AA791" s="88"/>
      <c r="AB791" s="88"/>
      <c r="AC791" s="88"/>
      <c r="AD791" s="88"/>
      <c r="AE791" s="88"/>
      <c r="AG791" s="89"/>
      <c r="AN791" s="88"/>
      <c r="AO791" s="88"/>
      <c r="AP791" s="88"/>
      <c r="AQ791" s="88"/>
      <c r="AR791" s="88"/>
      <c r="AS791" s="88"/>
      <c r="AT791" s="88"/>
      <c r="AU791" s="88"/>
    </row>
    <row r="792" spans="3:47" x14ac:dyDescent="0.2">
      <c r="C792" s="12"/>
      <c r="D792" s="12"/>
      <c r="AA792" s="88"/>
      <c r="AB792" s="88"/>
      <c r="AC792" s="88"/>
      <c r="AD792" s="88"/>
      <c r="AE792" s="88"/>
      <c r="AG792" s="89"/>
      <c r="AN792" s="88"/>
      <c r="AO792" s="88"/>
      <c r="AP792" s="88"/>
      <c r="AQ792" s="88"/>
      <c r="AR792" s="88"/>
      <c r="AS792" s="88"/>
      <c r="AT792" s="88"/>
      <c r="AU792" s="88"/>
    </row>
    <row r="793" spans="3:47" x14ac:dyDescent="0.2">
      <c r="C793" s="12"/>
      <c r="D793" s="12"/>
      <c r="AA793" s="88"/>
      <c r="AB793" s="88"/>
      <c r="AC793" s="88"/>
      <c r="AD793" s="88"/>
      <c r="AE793" s="88"/>
      <c r="AG793" s="89"/>
      <c r="AN793" s="88"/>
      <c r="AO793" s="88"/>
      <c r="AP793" s="88"/>
      <c r="AQ793" s="88"/>
      <c r="AR793" s="88"/>
      <c r="AS793" s="88"/>
      <c r="AT793" s="88"/>
      <c r="AU793" s="88"/>
    </row>
    <row r="794" spans="3:47" x14ac:dyDescent="0.2">
      <c r="C794" s="12"/>
      <c r="D794" s="12"/>
      <c r="AA794" s="88"/>
      <c r="AB794" s="88"/>
      <c r="AC794" s="88"/>
      <c r="AD794" s="88"/>
      <c r="AE794" s="88"/>
      <c r="AG794" s="89"/>
      <c r="AN794" s="88"/>
      <c r="AO794" s="88"/>
      <c r="AP794" s="88"/>
      <c r="AQ794" s="88"/>
      <c r="AR794" s="88"/>
      <c r="AS794" s="88"/>
      <c r="AT794" s="88"/>
      <c r="AU794" s="88"/>
    </row>
    <row r="795" spans="3:47" x14ac:dyDescent="0.2">
      <c r="C795" s="12"/>
      <c r="D795" s="12"/>
      <c r="AA795" s="88"/>
      <c r="AB795" s="88"/>
      <c r="AC795" s="88"/>
      <c r="AD795" s="88"/>
      <c r="AE795" s="88"/>
      <c r="AG795" s="89"/>
      <c r="AN795" s="88"/>
      <c r="AO795" s="88"/>
      <c r="AP795" s="88"/>
      <c r="AQ795" s="88"/>
      <c r="AR795" s="88"/>
      <c r="AS795" s="88"/>
      <c r="AT795" s="88"/>
      <c r="AU795" s="88"/>
    </row>
    <row r="796" spans="3:47" x14ac:dyDescent="0.2">
      <c r="C796" s="12"/>
      <c r="D796" s="12"/>
      <c r="AA796" s="88"/>
      <c r="AB796" s="88"/>
      <c r="AC796" s="88"/>
      <c r="AD796" s="88"/>
      <c r="AE796" s="88"/>
      <c r="AG796" s="89"/>
      <c r="AN796" s="88"/>
      <c r="AO796" s="88"/>
      <c r="AP796" s="88"/>
      <c r="AQ796" s="88"/>
      <c r="AR796" s="88"/>
      <c r="AS796" s="88"/>
      <c r="AT796" s="88"/>
      <c r="AU796" s="88"/>
    </row>
    <row r="797" spans="3:47" x14ac:dyDescent="0.2">
      <c r="C797" s="12"/>
      <c r="D797" s="12"/>
      <c r="AA797" s="88"/>
      <c r="AB797" s="88"/>
      <c r="AC797" s="88"/>
      <c r="AD797" s="88"/>
      <c r="AE797" s="88"/>
      <c r="AG797" s="89"/>
      <c r="AN797" s="88"/>
      <c r="AO797" s="88"/>
      <c r="AP797" s="88"/>
      <c r="AQ797" s="88"/>
      <c r="AR797" s="88"/>
      <c r="AS797" s="88"/>
      <c r="AT797" s="88"/>
      <c r="AU797" s="88"/>
    </row>
    <row r="798" spans="3:47" x14ac:dyDescent="0.2">
      <c r="C798" s="12"/>
      <c r="D798" s="12"/>
      <c r="AA798" s="88"/>
      <c r="AB798" s="88"/>
      <c r="AC798" s="88"/>
      <c r="AD798" s="88"/>
      <c r="AE798" s="88"/>
      <c r="AG798" s="89"/>
      <c r="AN798" s="88"/>
      <c r="AO798" s="88"/>
      <c r="AP798" s="88"/>
      <c r="AQ798" s="88"/>
      <c r="AR798" s="88"/>
      <c r="AS798" s="88"/>
      <c r="AT798" s="88"/>
      <c r="AU798" s="88"/>
    </row>
    <row r="799" spans="3:47" x14ac:dyDescent="0.2">
      <c r="C799" s="12"/>
      <c r="D799" s="12"/>
      <c r="AA799" s="88"/>
      <c r="AB799" s="88"/>
      <c r="AC799" s="88"/>
      <c r="AD799" s="88"/>
      <c r="AE799" s="88"/>
      <c r="AG799" s="89"/>
      <c r="AN799" s="88"/>
      <c r="AO799" s="88"/>
      <c r="AP799" s="88"/>
      <c r="AQ799" s="88"/>
      <c r="AR799" s="88"/>
      <c r="AS799" s="88"/>
      <c r="AT799" s="88"/>
      <c r="AU799" s="88"/>
    </row>
    <row r="800" spans="3:47" x14ac:dyDescent="0.2">
      <c r="C800" s="12"/>
      <c r="D800" s="12"/>
      <c r="AA800" s="88"/>
      <c r="AB800" s="88"/>
      <c r="AC800" s="88"/>
      <c r="AD800" s="88"/>
      <c r="AE800" s="88"/>
      <c r="AG800" s="89"/>
      <c r="AN800" s="88"/>
      <c r="AO800" s="88"/>
      <c r="AP800" s="88"/>
      <c r="AQ800" s="88"/>
      <c r="AR800" s="88"/>
      <c r="AS800" s="88"/>
      <c r="AT800" s="88"/>
      <c r="AU800" s="88"/>
    </row>
    <row r="801" spans="3:47" x14ac:dyDescent="0.2">
      <c r="C801" s="12"/>
      <c r="D801" s="12"/>
      <c r="AA801" s="88"/>
      <c r="AB801" s="88"/>
      <c r="AC801" s="88"/>
      <c r="AD801" s="88"/>
      <c r="AE801" s="88"/>
      <c r="AG801" s="89"/>
      <c r="AN801" s="88"/>
      <c r="AO801" s="88"/>
      <c r="AP801" s="88"/>
      <c r="AQ801" s="88"/>
      <c r="AR801" s="88"/>
      <c r="AS801" s="88"/>
      <c r="AT801" s="88"/>
      <c r="AU801" s="88"/>
    </row>
    <row r="802" spans="3:47" x14ac:dyDescent="0.2">
      <c r="C802" s="12"/>
      <c r="D802" s="12"/>
      <c r="AA802" s="88"/>
      <c r="AB802" s="88"/>
      <c r="AC802" s="88"/>
      <c r="AD802" s="88"/>
      <c r="AE802" s="88"/>
      <c r="AG802" s="89"/>
      <c r="AN802" s="88"/>
      <c r="AO802" s="88"/>
      <c r="AP802" s="88"/>
      <c r="AQ802" s="88"/>
      <c r="AR802" s="88"/>
      <c r="AS802" s="88"/>
      <c r="AT802" s="88"/>
      <c r="AU802" s="88"/>
    </row>
    <row r="803" spans="3:47" x14ac:dyDescent="0.2">
      <c r="C803" s="12"/>
      <c r="D803" s="12"/>
      <c r="AA803" s="88"/>
      <c r="AB803" s="88"/>
      <c r="AC803" s="88"/>
      <c r="AD803" s="88"/>
      <c r="AE803" s="88"/>
      <c r="AG803" s="89"/>
      <c r="AN803" s="88"/>
      <c r="AO803" s="88"/>
      <c r="AP803" s="88"/>
      <c r="AQ803" s="88"/>
      <c r="AR803" s="88"/>
      <c r="AS803" s="88"/>
      <c r="AT803" s="88"/>
      <c r="AU803" s="88"/>
    </row>
    <row r="804" spans="3:47" x14ac:dyDescent="0.2">
      <c r="C804" s="12"/>
      <c r="D804" s="12"/>
      <c r="AA804" s="88"/>
      <c r="AB804" s="88"/>
      <c r="AC804" s="88"/>
      <c r="AD804" s="88"/>
      <c r="AE804" s="88"/>
      <c r="AG804" s="89"/>
      <c r="AN804" s="88"/>
      <c r="AO804" s="88"/>
      <c r="AP804" s="88"/>
      <c r="AQ804" s="88"/>
      <c r="AR804" s="88"/>
      <c r="AS804" s="88"/>
      <c r="AT804" s="88"/>
      <c r="AU804" s="88"/>
    </row>
    <row r="805" spans="3:47" x14ac:dyDescent="0.2">
      <c r="C805" s="12"/>
      <c r="D805" s="12"/>
      <c r="AA805" s="88"/>
      <c r="AB805" s="88"/>
      <c r="AC805" s="88"/>
      <c r="AD805" s="88"/>
      <c r="AE805" s="88"/>
      <c r="AG805" s="89"/>
      <c r="AN805" s="88"/>
      <c r="AO805" s="88"/>
      <c r="AP805" s="88"/>
      <c r="AQ805" s="88"/>
      <c r="AR805" s="88"/>
      <c r="AS805" s="88"/>
      <c r="AT805" s="88"/>
      <c r="AU805" s="88"/>
    </row>
    <row r="806" spans="3:47" x14ac:dyDescent="0.2">
      <c r="C806" s="12"/>
      <c r="D806" s="12"/>
      <c r="AA806" s="88"/>
      <c r="AB806" s="88"/>
      <c r="AC806" s="88"/>
      <c r="AD806" s="88"/>
      <c r="AE806" s="88"/>
      <c r="AG806" s="89"/>
      <c r="AN806" s="88"/>
      <c r="AO806" s="88"/>
      <c r="AP806" s="88"/>
      <c r="AQ806" s="88"/>
      <c r="AR806" s="88"/>
      <c r="AS806" s="88"/>
      <c r="AT806" s="88"/>
      <c r="AU806" s="88"/>
    </row>
    <row r="807" spans="3:47" x14ac:dyDescent="0.2">
      <c r="C807" s="12"/>
      <c r="D807" s="12"/>
      <c r="AA807" s="88"/>
      <c r="AB807" s="88"/>
      <c r="AC807" s="88"/>
      <c r="AD807" s="88"/>
      <c r="AE807" s="88"/>
      <c r="AG807" s="89"/>
      <c r="AN807" s="88"/>
      <c r="AO807" s="88"/>
      <c r="AP807" s="88"/>
      <c r="AQ807" s="88"/>
      <c r="AR807" s="88"/>
      <c r="AS807" s="88"/>
      <c r="AT807" s="88"/>
      <c r="AU807" s="88"/>
    </row>
    <row r="808" spans="3:47" x14ac:dyDescent="0.2">
      <c r="C808" s="12"/>
      <c r="D808" s="12"/>
      <c r="AA808" s="88"/>
      <c r="AB808" s="88"/>
      <c r="AC808" s="88"/>
      <c r="AD808" s="88"/>
      <c r="AE808" s="88"/>
      <c r="AG808" s="89"/>
      <c r="AN808" s="88"/>
      <c r="AO808" s="88"/>
      <c r="AP808" s="88"/>
      <c r="AQ808" s="88"/>
      <c r="AR808" s="88"/>
      <c r="AS808" s="88"/>
      <c r="AT808" s="88"/>
      <c r="AU808" s="88"/>
    </row>
    <row r="809" spans="3:47" x14ac:dyDescent="0.2">
      <c r="C809" s="12"/>
      <c r="D809" s="12"/>
      <c r="AA809" s="88"/>
      <c r="AB809" s="88"/>
      <c r="AC809" s="88"/>
      <c r="AD809" s="88"/>
      <c r="AE809" s="88"/>
      <c r="AG809" s="89"/>
      <c r="AN809" s="88"/>
      <c r="AO809" s="88"/>
      <c r="AP809" s="88"/>
      <c r="AQ809" s="88"/>
      <c r="AR809" s="88"/>
      <c r="AS809" s="88"/>
      <c r="AT809" s="88"/>
      <c r="AU809" s="88"/>
    </row>
    <row r="810" spans="3:47" x14ac:dyDescent="0.2">
      <c r="C810" s="12"/>
      <c r="D810" s="12"/>
      <c r="AA810" s="88"/>
      <c r="AB810" s="88"/>
      <c r="AC810" s="88"/>
      <c r="AD810" s="88"/>
      <c r="AE810" s="88"/>
      <c r="AG810" s="89"/>
      <c r="AN810" s="88"/>
      <c r="AO810" s="88"/>
      <c r="AP810" s="88"/>
      <c r="AQ810" s="88"/>
      <c r="AR810" s="88"/>
      <c r="AS810" s="88"/>
      <c r="AT810" s="88"/>
      <c r="AU810" s="88"/>
    </row>
    <row r="811" spans="3:47" x14ac:dyDescent="0.2">
      <c r="C811" s="12"/>
      <c r="D811" s="12"/>
      <c r="AA811" s="88"/>
      <c r="AB811" s="88"/>
      <c r="AC811" s="88"/>
      <c r="AD811" s="88"/>
      <c r="AE811" s="88"/>
      <c r="AG811" s="89"/>
      <c r="AN811" s="88"/>
      <c r="AO811" s="88"/>
      <c r="AP811" s="88"/>
      <c r="AQ811" s="88"/>
      <c r="AR811" s="88"/>
      <c r="AS811" s="88"/>
      <c r="AT811" s="88"/>
      <c r="AU811" s="88"/>
    </row>
    <row r="812" spans="3:47" x14ac:dyDescent="0.2">
      <c r="C812" s="12"/>
      <c r="D812" s="12"/>
      <c r="AA812" s="88"/>
      <c r="AB812" s="88"/>
      <c r="AC812" s="88"/>
      <c r="AD812" s="88"/>
      <c r="AE812" s="88"/>
      <c r="AG812" s="89"/>
      <c r="AN812" s="88"/>
      <c r="AO812" s="88"/>
      <c r="AP812" s="88"/>
      <c r="AQ812" s="88"/>
      <c r="AR812" s="88"/>
      <c r="AS812" s="88"/>
      <c r="AT812" s="88"/>
      <c r="AU812" s="88"/>
    </row>
    <row r="813" spans="3:47" x14ac:dyDescent="0.2">
      <c r="C813" s="12"/>
      <c r="D813" s="12"/>
      <c r="AA813" s="88"/>
      <c r="AB813" s="88"/>
      <c r="AC813" s="88"/>
      <c r="AD813" s="88"/>
      <c r="AE813" s="88"/>
      <c r="AG813" s="89"/>
      <c r="AN813" s="88"/>
      <c r="AO813" s="88"/>
      <c r="AP813" s="88"/>
      <c r="AQ813" s="88"/>
      <c r="AR813" s="88"/>
      <c r="AS813" s="88"/>
      <c r="AT813" s="88"/>
      <c r="AU813" s="88"/>
    </row>
    <row r="814" spans="3:47" x14ac:dyDescent="0.2">
      <c r="C814" s="12"/>
      <c r="D814" s="12"/>
      <c r="AA814" s="88"/>
      <c r="AB814" s="88"/>
      <c r="AC814" s="88"/>
      <c r="AD814" s="88"/>
      <c r="AE814" s="88"/>
      <c r="AG814" s="89"/>
      <c r="AN814" s="88"/>
      <c r="AO814" s="88"/>
      <c r="AP814" s="88"/>
      <c r="AQ814" s="88"/>
      <c r="AR814" s="88"/>
      <c r="AS814" s="88"/>
      <c r="AT814" s="88"/>
      <c r="AU814" s="88"/>
    </row>
    <row r="815" spans="3:47" x14ac:dyDescent="0.2">
      <c r="C815" s="12"/>
      <c r="D815" s="12"/>
      <c r="AA815" s="88"/>
      <c r="AB815" s="88"/>
      <c r="AC815" s="88"/>
      <c r="AD815" s="88"/>
      <c r="AE815" s="88"/>
      <c r="AG815" s="89"/>
      <c r="AN815" s="88"/>
      <c r="AO815" s="88"/>
      <c r="AP815" s="88"/>
      <c r="AQ815" s="88"/>
      <c r="AR815" s="88"/>
      <c r="AS815" s="88"/>
      <c r="AT815" s="88"/>
      <c r="AU815" s="88"/>
    </row>
    <row r="816" spans="3:47" x14ac:dyDescent="0.2">
      <c r="C816" s="12"/>
      <c r="D816" s="12"/>
      <c r="AA816" s="88"/>
      <c r="AB816" s="88"/>
      <c r="AC816" s="88"/>
      <c r="AD816" s="88"/>
      <c r="AE816" s="88"/>
      <c r="AG816" s="89"/>
      <c r="AN816" s="88"/>
      <c r="AO816" s="88"/>
      <c r="AP816" s="88"/>
      <c r="AQ816" s="88"/>
      <c r="AR816" s="88"/>
      <c r="AS816" s="88"/>
      <c r="AT816" s="88"/>
      <c r="AU816" s="88"/>
    </row>
    <row r="817" spans="3:64" x14ac:dyDescent="0.2">
      <c r="C817" s="12"/>
      <c r="D817" s="12"/>
      <c r="AA817" s="88"/>
      <c r="AB817" s="88"/>
      <c r="AC817" s="88"/>
      <c r="AD817" s="88"/>
      <c r="AE817" s="88"/>
      <c r="AG817" s="89"/>
      <c r="AN817" s="88"/>
      <c r="AO817" s="88"/>
      <c r="AP817" s="88"/>
      <c r="AQ817" s="88"/>
      <c r="AR817" s="88"/>
      <c r="AS817" s="88"/>
      <c r="AT817" s="88"/>
      <c r="AU817" s="88"/>
      <c r="AV817" s="88"/>
      <c r="AW817" s="88"/>
      <c r="AX817" s="88"/>
      <c r="AY817" s="88"/>
      <c r="AZ817" s="88"/>
      <c r="BA817" s="88"/>
      <c r="BB817" s="88"/>
      <c r="BC817" s="88"/>
      <c r="BD817" s="88"/>
      <c r="BE817" s="88"/>
      <c r="BF817" s="88"/>
      <c r="BG817" s="88"/>
      <c r="BH817" s="88"/>
      <c r="BI817" s="88"/>
      <c r="BJ817" s="88"/>
      <c r="BK817" s="88"/>
      <c r="BL817" s="88"/>
    </row>
    <row r="818" spans="3:64" x14ac:dyDescent="0.2">
      <c r="C818" s="12"/>
      <c r="D818" s="12"/>
      <c r="AA818" s="88"/>
      <c r="AB818" s="88"/>
      <c r="AC818" s="88"/>
      <c r="AD818" s="88"/>
      <c r="AE818" s="88"/>
      <c r="AG818" s="89"/>
      <c r="AN818" s="88"/>
      <c r="AO818" s="88"/>
      <c r="AP818" s="88"/>
      <c r="AQ818" s="88"/>
      <c r="AR818" s="88"/>
      <c r="AS818" s="88"/>
      <c r="AT818" s="88"/>
      <c r="AU818" s="88"/>
      <c r="AV818" s="88"/>
      <c r="AX818" s="88"/>
      <c r="AY818" s="88"/>
      <c r="AZ818" s="88"/>
      <c r="BA818" s="88"/>
      <c r="BB818" s="88"/>
      <c r="BC818" s="88"/>
      <c r="BD818" s="88"/>
      <c r="BE818" s="88"/>
      <c r="BF818" s="88"/>
      <c r="BG818" s="88"/>
      <c r="BH818" s="88"/>
      <c r="BI818" s="88"/>
      <c r="BJ818" s="88"/>
      <c r="BK818" s="88"/>
      <c r="BL818" s="88"/>
    </row>
    <row r="819" spans="3:64" x14ac:dyDescent="0.2">
      <c r="C819" s="12"/>
      <c r="D819" s="12"/>
      <c r="AA819" s="88"/>
      <c r="AB819" s="88"/>
      <c r="AC819" s="88"/>
      <c r="AD819" s="88"/>
      <c r="AE819" s="88"/>
      <c r="AG819" s="89"/>
      <c r="AN819" s="88"/>
      <c r="AO819" s="88"/>
      <c r="AP819" s="88"/>
      <c r="AQ819" s="88"/>
      <c r="AR819" s="88"/>
      <c r="AS819" s="88"/>
      <c r="AT819" s="88"/>
      <c r="AU819" s="88"/>
    </row>
    <row r="820" spans="3:64" x14ac:dyDescent="0.2">
      <c r="C820" s="12"/>
      <c r="D820" s="12"/>
      <c r="AA820" s="88"/>
      <c r="AB820" s="88"/>
      <c r="AC820" s="88"/>
      <c r="AD820" s="88"/>
      <c r="AE820" s="88"/>
      <c r="AG820" s="89"/>
      <c r="AN820" s="88"/>
      <c r="AO820" s="88"/>
      <c r="AP820" s="88"/>
      <c r="AQ820" s="88"/>
      <c r="AR820" s="88"/>
      <c r="AS820" s="88"/>
      <c r="AT820" s="88"/>
      <c r="AU820" s="88"/>
    </row>
    <row r="821" spans="3:64" x14ac:dyDescent="0.2">
      <c r="C821" s="12"/>
      <c r="D821" s="12"/>
      <c r="AA821" s="88"/>
      <c r="AB821" s="88"/>
      <c r="AC821" s="88"/>
      <c r="AD821" s="88"/>
      <c r="AE821" s="88"/>
      <c r="AG821" s="89"/>
      <c r="AN821" s="88"/>
      <c r="AO821" s="88"/>
      <c r="AP821" s="88"/>
      <c r="AQ821" s="88"/>
      <c r="AR821" s="88"/>
      <c r="AS821" s="88"/>
      <c r="AT821" s="88"/>
      <c r="AU821" s="88"/>
    </row>
    <row r="822" spans="3:64" x14ac:dyDescent="0.2">
      <c r="C822" s="12"/>
      <c r="D822" s="12"/>
      <c r="AA822" s="88"/>
      <c r="AB822" s="88"/>
      <c r="AC822" s="88"/>
      <c r="AD822" s="88"/>
      <c r="AE822" s="88"/>
      <c r="AG822" s="89"/>
      <c r="AN822" s="88"/>
      <c r="AO822" s="88"/>
      <c r="AP822" s="88"/>
      <c r="AQ822" s="88"/>
      <c r="AR822" s="88"/>
      <c r="AS822" s="88"/>
      <c r="AT822" s="88"/>
      <c r="AU822" s="88"/>
    </row>
    <row r="823" spans="3:64" x14ac:dyDescent="0.2">
      <c r="C823" s="12"/>
      <c r="D823" s="12"/>
      <c r="AA823" s="88"/>
      <c r="AB823" s="88"/>
      <c r="AC823" s="88"/>
      <c r="AD823" s="88"/>
      <c r="AE823" s="88"/>
      <c r="AG823" s="89"/>
      <c r="AN823" s="88"/>
      <c r="AO823" s="88"/>
      <c r="AP823" s="88"/>
      <c r="AQ823" s="88"/>
      <c r="AR823" s="88"/>
      <c r="AS823" s="88"/>
      <c r="AT823" s="88"/>
      <c r="AU823" s="88"/>
    </row>
    <row r="824" spans="3:64" x14ac:dyDescent="0.2">
      <c r="C824" s="12"/>
      <c r="D824" s="12"/>
      <c r="AA824" s="88"/>
      <c r="AB824" s="88"/>
      <c r="AC824" s="88"/>
      <c r="AD824" s="88"/>
      <c r="AE824" s="88"/>
      <c r="AG824" s="89"/>
      <c r="AN824" s="88"/>
      <c r="AO824" s="88"/>
      <c r="AP824" s="88"/>
      <c r="AQ824" s="88"/>
      <c r="AR824" s="88"/>
      <c r="AS824" s="88"/>
      <c r="AT824" s="88"/>
      <c r="AU824" s="88"/>
    </row>
    <row r="825" spans="3:64" x14ac:dyDescent="0.2">
      <c r="C825" s="12"/>
      <c r="D825" s="12"/>
      <c r="AA825" s="88"/>
      <c r="AB825" s="88"/>
      <c r="AC825" s="88"/>
      <c r="AD825" s="88"/>
      <c r="AE825" s="88"/>
      <c r="AG825" s="89"/>
      <c r="AN825" s="88"/>
      <c r="AO825" s="88"/>
      <c r="AP825" s="88"/>
      <c r="AQ825" s="88"/>
      <c r="AR825" s="88"/>
      <c r="AS825" s="88"/>
      <c r="AT825" s="88"/>
      <c r="AU825" s="88"/>
    </row>
    <row r="826" spans="3:64" x14ac:dyDescent="0.2">
      <c r="C826" s="12"/>
      <c r="D826" s="12"/>
      <c r="AA826" s="88"/>
      <c r="AB826" s="88"/>
      <c r="AC826" s="88"/>
      <c r="AD826" s="88"/>
      <c r="AE826" s="88"/>
      <c r="AG826" s="89"/>
      <c r="AN826" s="88"/>
      <c r="AO826" s="88"/>
      <c r="AP826" s="88"/>
      <c r="AQ826" s="88"/>
      <c r="AR826" s="88"/>
      <c r="AS826" s="88"/>
      <c r="AT826" s="88"/>
      <c r="AU826" s="88"/>
    </row>
    <row r="827" spans="3:64" x14ac:dyDescent="0.2">
      <c r="C827" s="12"/>
      <c r="D827" s="12"/>
      <c r="AA827" s="88"/>
      <c r="AB827" s="88"/>
      <c r="AC827" s="88"/>
      <c r="AD827" s="88"/>
      <c r="AE827" s="88"/>
      <c r="AG827" s="89"/>
      <c r="AN827" s="88"/>
      <c r="AO827" s="88"/>
      <c r="AP827" s="88"/>
      <c r="AQ827" s="88"/>
      <c r="AR827" s="88"/>
      <c r="AS827" s="88"/>
      <c r="AT827" s="88"/>
      <c r="AU827" s="88"/>
    </row>
    <row r="828" spans="3:64" x14ac:dyDescent="0.2">
      <c r="C828" s="12"/>
      <c r="D828" s="12"/>
      <c r="AA828" s="88"/>
      <c r="AB828" s="88"/>
      <c r="AC828" s="88"/>
      <c r="AD828" s="88"/>
      <c r="AE828" s="88"/>
      <c r="AG828" s="89"/>
      <c r="AN828" s="88"/>
      <c r="AO828" s="88"/>
      <c r="AP828" s="88"/>
      <c r="AQ828" s="88"/>
      <c r="AR828" s="88"/>
      <c r="AS828" s="88"/>
      <c r="AT828" s="88"/>
      <c r="AU828" s="88"/>
    </row>
    <row r="829" spans="3:64" x14ac:dyDescent="0.2">
      <c r="C829" s="12"/>
      <c r="D829" s="12"/>
      <c r="AA829" s="88"/>
      <c r="AB829" s="88"/>
      <c r="AC829" s="88"/>
      <c r="AD829" s="88"/>
      <c r="AE829" s="88"/>
      <c r="AG829" s="89"/>
      <c r="AN829" s="88"/>
      <c r="AO829" s="88"/>
      <c r="AP829" s="88"/>
      <c r="AQ829" s="88"/>
      <c r="AR829" s="88"/>
      <c r="AS829" s="88"/>
      <c r="AT829" s="88"/>
      <c r="AU829" s="88"/>
      <c r="AV829" s="88"/>
      <c r="AX829" s="88"/>
    </row>
    <row r="830" spans="3:64" x14ac:dyDescent="0.2">
      <c r="C830" s="12"/>
      <c r="D830" s="12"/>
      <c r="AA830" s="88"/>
      <c r="AB830" s="88"/>
      <c r="AC830" s="88"/>
      <c r="AD830" s="88"/>
      <c r="AE830" s="88"/>
      <c r="AG830" s="89"/>
      <c r="AN830" s="88"/>
      <c r="AO830" s="88"/>
      <c r="AP830" s="88"/>
      <c r="AQ830" s="88"/>
      <c r="AR830" s="88"/>
      <c r="AS830" s="88"/>
      <c r="AT830" s="88"/>
      <c r="AU830" s="88"/>
    </row>
    <row r="831" spans="3:64" x14ac:dyDescent="0.2">
      <c r="C831" s="12"/>
      <c r="D831" s="12"/>
      <c r="AA831" s="88"/>
      <c r="AB831" s="88"/>
      <c r="AC831" s="88"/>
      <c r="AD831" s="88"/>
      <c r="AE831" s="88"/>
      <c r="AG831" s="89"/>
      <c r="AN831" s="88"/>
      <c r="AO831" s="88"/>
      <c r="AP831" s="88"/>
      <c r="AQ831" s="88"/>
      <c r="AR831" s="88"/>
      <c r="AS831" s="88"/>
      <c r="AT831" s="88"/>
      <c r="AU831" s="88"/>
    </row>
    <row r="832" spans="3:64" x14ac:dyDescent="0.2">
      <c r="C832" s="12"/>
      <c r="D832" s="12"/>
      <c r="AA832" s="88"/>
      <c r="AB832" s="88"/>
      <c r="AC832" s="88"/>
      <c r="AD832" s="88"/>
      <c r="AE832" s="88"/>
      <c r="AG832" s="89"/>
      <c r="AN832" s="88"/>
      <c r="AO832" s="88"/>
      <c r="AP832" s="88"/>
      <c r="AQ832" s="88"/>
      <c r="AR832" s="88"/>
      <c r="AS832" s="88"/>
      <c r="AT832" s="88"/>
      <c r="AU832" s="88"/>
    </row>
    <row r="833" spans="3:47" x14ac:dyDescent="0.2">
      <c r="C833" s="12"/>
      <c r="D833" s="12"/>
      <c r="AA833" s="88"/>
      <c r="AB833" s="88"/>
      <c r="AC833" s="88"/>
      <c r="AD833" s="88"/>
      <c r="AE833" s="88"/>
      <c r="AG833" s="89"/>
      <c r="AN833" s="88"/>
      <c r="AO833" s="88"/>
      <c r="AP833" s="88"/>
      <c r="AQ833" s="88"/>
      <c r="AR833" s="88"/>
      <c r="AS833" s="88"/>
      <c r="AT833" s="88"/>
      <c r="AU833" s="88"/>
    </row>
    <row r="834" spans="3:47" x14ac:dyDescent="0.2">
      <c r="C834" s="12"/>
      <c r="D834" s="12"/>
      <c r="AA834" s="88"/>
      <c r="AB834" s="88"/>
      <c r="AC834" s="88"/>
      <c r="AD834" s="88"/>
      <c r="AE834" s="88"/>
      <c r="AG834" s="89"/>
      <c r="AN834" s="88"/>
      <c r="AO834" s="88"/>
      <c r="AP834" s="88"/>
      <c r="AQ834" s="88"/>
      <c r="AR834" s="88"/>
      <c r="AS834" s="88"/>
      <c r="AT834" s="88"/>
      <c r="AU834" s="88"/>
    </row>
    <row r="835" spans="3:47" x14ac:dyDescent="0.2">
      <c r="C835" s="12"/>
      <c r="D835" s="12"/>
      <c r="AA835" s="88"/>
      <c r="AB835" s="88"/>
      <c r="AC835" s="88"/>
      <c r="AD835" s="88"/>
      <c r="AE835" s="88"/>
      <c r="AG835" s="89"/>
      <c r="AN835" s="88"/>
      <c r="AO835" s="88"/>
      <c r="AP835" s="88"/>
      <c r="AQ835" s="88"/>
      <c r="AR835" s="88"/>
      <c r="AS835" s="88"/>
      <c r="AT835" s="88"/>
      <c r="AU835" s="88"/>
    </row>
    <row r="836" spans="3:47" x14ac:dyDescent="0.2">
      <c r="C836" s="12"/>
      <c r="D836" s="12"/>
      <c r="AA836" s="88"/>
      <c r="AB836" s="88"/>
      <c r="AC836" s="88"/>
      <c r="AD836" s="88"/>
      <c r="AE836" s="88"/>
      <c r="AG836" s="89"/>
      <c r="AN836" s="88"/>
      <c r="AO836" s="88"/>
      <c r="AP836" s="88"/>
      <c r="AQ836" s="88"/>
      <c r="AR836" s="88"/>
      <c r="AS836" s="88"/>
      <c r="AT836" s="88"/>
      <c r="AU836" s="88"/>
    </row>
    <row r="837" spans="3:47" x14ac:dyDescent="0.2">
      <c r="C837" s="12"/>
      <c r="D837" s="12"/>
      <c r="AA837" s="88"/>
      <c r="AB837" s="88"/>
      <c r="AC837" s="88"/>
      <c r="AD837" s="88"/>
      <c r="AE837" s="88"/>
      <c r="AG837" s="89"/>
      <c r="AN837" s="88"/>
      <c r="AO837" s="88"/>
      <c r="AP837" s="88"/>
      <c r="AQ837" s="88"/>
      <c r="AR837" s="88"/>
      <c r="AS837" s="88"/>
      <c r="AT837" s="88"/>
      <c r="AU837" s="88"/>
    </row>
    <row r="838" spans="3:47" x14ac:dyDescent="0.2">
      <c r="C838" s="12"/>
      <c r="D838" s="12"/>
      <c r="AA838" s="88"/>
      <c r="AB838" s="88"/>
      <c r="AC838" s="88"/>
      <c r="AD838" s="88"/>
      <c r="AE838" s="88"/>
      <c r="AG838" s="89"/>
      <c r="AN838" s="88"/>
      <c r="AO838" s="88"/>
      <c r="AP838" s="88"/>
      <c r="AQ838" s="88"/>
      <c r="AR838" s="88"/>
      <c r="AS838" s="88"/>
      <c r="AT838" s="88"/>
      <c r="AU838" s="88"/>
    </row>
    <row r="839" spans="3:47" x14ac:dyDescent="0.2">
      <c r="C839" s="12"/>
      <c r="D839" s="12"/>
      <c r="AA839" s="88"/>
      <c r="AB839" s="88"/>
      <c r="AC839" s="88"/>
      <c r="AD839" s="88"/>
      <c r="AE839" s="88"/>
      <c r="AG839" s="89"/>
      <c r="AN839" s="88"/>
      <c r="AO839" s="88"/>
      <c r="AP839" s="88"/>
      <c r="AQ839" s="88"/>
      <c r="AR839" s="88"/>
      <c r="AS839" s="88"/>
      <c r="AT839" s="88"/>
      <c r="AU839" s="88"/>
    </row>
    <row r="840" spans="3:47" x14ac:dyDescent="0.2">
      <c r="C840" s="12"/>
      <c r="D840" s="12"/>
      <c r="AA840" s="88"/>
      <c r="AB840" s="88"/>
      <c r="AC840" s="88"/>
      <c r="AD840" s="88"/>
      <c r="AE840" s="88"/>
      <c r="AG840" s="89"/>
      <c r="AN840" s="88"/>
      <c r="AO840" s="88"/>
      <c r="AP840" s="88"/>
      <c r="AQ840" s="88"/>
      <c r="AR840" s="88"/>
      <c r="AS840" s="88"/>
      <c r="AT840" s="88"/>
      <c r="AU840" s="88"/>
    </row>
    <row r="841" spans="3:47" x14ac:dyDescent="0.2">
      <c r="C841" s="12"/>
      <c r="D841" s="12"/>
      <c r="AA841" s="88"/>
      <c r="AB841" s="88"/>
      <c r="AC841" s="88"/>
      <c r="AD841" s="88"/>
      <c r="AE841" s="88"/>
      <c r="AG841" s="89"/>
      <c r="AN841" s="88"/>
      <c r="AO841" s="88"/>
      <c r="AP841" s="88"/>
      <c r="AQ841" s="88"/>
      <c r="AR841" s="88"/>
      <c r="AS841" s="88"/>
      <c r="AT841" s="88"/>
      <c r="AU841" s="88"/>
    </row>
    <row r="842" spans="3:47" x14ac:dyDescent="0.2">
      <c r="C842" s="12"/>
      <c r="D842" s="12"/>
      <c r="AA842" s="88"/>
      <c r="AB842" s="88"/>
      <c r="AC842" s="88"/>
      <c r="AD842" s="88"/>
      <c r="AE842" s="88"/>
      <c r="AG842" s="89"/>
      <c r="AN842" s="88"/>
      <c r="AO842" s="88"/>
      <c r="AP842" s="88"/>
      <c r="AQ842" s="88"/>
      <c r="AR842" s="88"/>
      <c r="AS842" s="88"/>
      <c r="AT842" s="88"/>
      <c r="AU842" s="88"/>
    </row>
    <row r="843" spans="3:47" x14ac:dyDescent="0.2">
      <c r="C843" s="12"/>
      <c r="D843" s="12"/>
      <c r="AA843" s="88"/>
      <c r="AB843" s="88"/>
      <c r="AC843" s="88"/>
      <c r="AD843" s="88"/>
      <c r="AE843" s="88"/>
      <c r="AG843" s="89"/>
      <c r="AN843" s="88"/>
      <c r="AO843" s="88"/>
      <c r="AP843" s="88"/>
      <c r="AQ843" s="88"/>
      <c r="AR843" s="88"/>
      <c r="AS843" s="88"/>
      <c r="AT843" s="88"/>
      <c r="AU843" s="88"/>
    </row>
    <row r="844" spans="3:47" x14ac:dyDescent="0.2">
      <c r="C844" s="12"/>
      <c r="D844" s="12"/>
      <c r="AA844" s="88"/>
      <c r="AB844" s="88"/>
      <c r="AC844" s="88"/>
      <c r="AD844" s="88"/>
      <c r="AE844" s="88"/>
      <c r="AG844" s="89"/>
      <c r="AN844" s="88"/>
      <c r="AO844" s="88"/>
      <c r="AP844" s="88"/>
      <c r="AQ844" s="88"/>
      <c r="AR844" s="88"/>
      <c r="AS844" s="88"/>
      <c r="AT844" s="88"/>
      <c r="AU844" s="88"/>
    </row>
    <row r="845" spans="3:47" x14ac:dyDescent="0.2">
      <c r="C845" s="12"/>
      <c r="D845" s="12"/>
      <c r="AA845" s="88"/>
      <c r="AB845" s="88"/>
      <c r="AC845" s="88"/>
      <c r="AD845" s="88"/>
      <c r="AE845" s="88"/>
      <c r="AG845" s="89"/>
      <c r="AN845" s="88"/>
      <c r="AO845" s="88"/>
      <c r="AP845" s="88"/>
      <c r="AQ845" s="88"/>
      <c r="AR845" s="88"/>
      <c r="AS845" s="88"/>
      <c r="AT845" s="88"/>
      <c r="AU845" s="88"/>
    </row>
    <row r="846" spans="3:47" x14ac:dyDescent="0.2">
      <c r="C846" s="12"/>
      <c r="D846" s="12"/>
      <c r="AA846" s="88"/>
      <c r="AB846" s="88"/>
      <c r="AC846" s="88"/>
      <c r="AD846" s="88"/>
      <c r="AE846" s="88"/>
      <c r="AG846" s="89"/>
      <c r="AN846" s="88"/>
      <c r="AO846" s="88"/>
      <c r="AP846" s="88"/>
      <c r="AQ846" s="88"/>
      <c r="AR846" s="88"/>
      <c r="AS846" s="88"/>
      <c r="AT846" s="88"/>
      <c r="AU846" s="88"/>
    </row>
    <row r="847" spans="3:47" x14ac:dyDescent="0.2">
      <c r="C847" s="12"/>
      <c r="D847" s="12"/>
      <c r="AA847" s="88"/>
      <c r="AB847" s="88"/>
      <c r="AC847" s="88"/>
      <c r="AD847" s="88"/>
      <c r="AE847" s="88"/>
      <c r="AG847" s="89"/>
      <c r="AN847" s="88"/>
      <c r="AO847" s="88"/>
      <c r="AP847" s="88"/>
      <c r="AQ847" s="88"/>
      <c r="AR847" s="88"/>
      <c r="AS847" s="88"/>
      <c r="AT847" s="88"/>
      <c r="AU847" s="88"/>
    </row>
    <row r="848" spans="3:47" x14ac:dyDescent="0.2">
      <c r="C848" s="12"/>
      <c r="D848" s="12"/>
      <c r="AA848" s="88"/>
      <c r="AB848" s="88"/>
      <c r="AC848" s="88"/>
      <c r="AD848" s="88"/>
      <c r="AE848" s="88"/>
      <c r="AG848" s="89"/>
      <c r="AN848" s="88"/>
      <c r="AO848" s="88"/>
      <c r="AP848" s="88"/>
      <c r="AQ848" s="88"/>
      <c r="AR848" s="88"/>
      <c r="AS848" s="88"/>
      <c r="AT848" s="88"/>
      <c r="AU848" s="88"/>
    </row>
    <row r="849" spans="3:47" x14ac:dyDescent="0.2">
      <c r="C849" s="12"/>
      <c r="D849" s="12"/>
      <c r="AA849" s="88"/>
      <c r="AB849" s="88"/>
      <c r="AC849" s="88"/>
      <c r="AD849" s="88"/>
      <c r="AE849" s="88"/>
      <c r="AG849" s="89"/>
      <c r="AN849" s="88"/>
      <c r="AO849" s="88"/>
      <c r="AP849" s="88"/>
      <c r="AQ849" s="88"/>
      <c r="AR849" s="88"/>
      <c r="AS849" s="88"/>
      <c r="AT849" s="88"/>
      <c r="AU849" s="88"/>
    </row>
    <row r="850" spans="3:47" x14ac:dyDescent="0.2">
      <c r="C850" s="12"/>
      <c r="D850" s="12"/>
      <c r="AA850" s="88"/>
      <c r="AB850" s="88"/>
      <c r="AC850" s="88"/>
      <c r="AD850" s="88"/>
      <c r="AE850" s="88"/>
      <c r="AG850" s="89"/>
      <c r="AN850" s="88"/>
      <c r="AO850" s="88"/>
      <c r="AP850" s="88"/>
      <c r="AQ850" s="88"/>
      <c r="AR850" s="88"/>
      <c r="AS850" s="88"/>
      <c r="AT850" s="88"/>
      <c r="AU850" s="88"/>
    </row>
    <row r="851" spans="3:47" x14ac:dyDescent="0.2">
      <c r="C851" s="12"/>
      <c r="D851" s="12"/>
      <c r="AA851" s="88"/>
      <c r="AB851" s="88"/>
      <c r="AC851" s="88"/>
      <c r="AD851" s="88"/>
      <c r="AE851" s="88"/>
      <c r="AG851" s="89"/>
      <c r="AN851" s="88"/>
      <c r="AO851" s="88"/>
      <c r="AP851" s="88"/>
      <c r="AQ851" s="88"/>
      <c r="AR851" s="88"/>
      <c r="AS851" s="88"/>
      <c r="AT851" s="88"/>
      <c r="AU851" s="88"/>
    </row>
    <row r="852" spans="3:47" x14ac:dyDescent="0.2">
      <c r="C852" s="12"/>
      <c r="D852" s="12"/>
      <c r="AA852" s="88"/>
      <c r="AB852" s="88"/>
      <c r="AC852" s="88"/>
      <c r="AD852" s="88"/>
      <c r="AE852" s="88"/>
      <c r="AG852" s="89"/>
      <c r="AN852" s="88"/>
      <c r="AO852" s="88"/>
      <c r="AP852" s="88"/>
      <c r="AQ852" s="88"/>
      <c r="AR852" s="88"/>
      <c r="AS852" s="88"/>
      <c r="AT852" s="88"/>
      <c r="AU852" s="88"/>
    </row>
    <row r="853" spans="3:47" x14ac:dyDescent="0.2">
      <c r="C853" s="12"/>
      <c r="D853" s="12"/>
      <c r="AA853" s="88"/>
      <c r="AB853" s="88"/>
      <c r="AC853" s="88"/>
      <c r="AD853" s="88"/>
      <c r="AE853" s="88"/>
      <c r="AG853" s="89"/>
      <c r="AN853" s="88"/>
      <c r="AO853" s="88"/>
      <c r="AP853" s="88"/>
      <c r="AQ853" s="88"/>
      <c r="AR853" s="88"/>
      <c r="AS853" s="88"/>
      <c r="AT853" s="88"/>
      <c r="AU853" s="88"/>
    </row>
    <row r="854" spans="3:47" x14ac:dyDescent="0.2">
      <c r="C854" s="12"/>
      <c r="D854" s="12"/>
      <c r="AA854" s="88"/>
      <c r="AB854" s="88"/>
      <c r="AC854" s="88"/>
      <c r="AD854" s="88"/>
      <c r="AE854" s="88"/>
      <c r="AG854" s="89"/>
      <c r="AN854" s="88"/>
      <c r="AO854" s="88"/>
      <c r="AP854" s="88"/>
      <c r="AQ854" s="88"/>
      <c r="AR854" s="88"/>
      <c r="AS854" s="88"/>
      <c r="AT854" s="88"/>
      <c r="AU854" s="88"/>
    </row>
    <row r="855" spans="3:47" x14ac:dyDescent="0.2">
      <c r="C855" s="12"/>
      <c r="D855" s="12"/>
      <c r="AA855" s="88"/>
      <c r="AB855" s="88"/>
      <c r="AC855" s="88"/>
      <c r="AD855" s="88"/>
      <c r="AE855" s="88"/>
      <c r="AG855" s="89"/>
      <c r="AN855" s="88"/>
      <c r="AO855" s="88"/>
      <c r="AP855" s="88"/>
      <c r="AQ855" s="88"/>
      <c r="AR855" s="88"/>
      <c r="AS855" s="88"/>
      <c r="AT855" s="88"/>
      <c r="AU855" s="88"/>
    </row>
    <row r="856" spans="3:47" x14ac:dyDescent="0.2">
      <c r="C856" s="12"/>
      <c r="D856" s="12"/>
      <c r="AA856" s="88"/>
      <c r="AB856" s="88"/>
      <c r="AC856" s="88"/>
      <c r="AD856" s="88"/>
      <c r="AE856" s="88"/>
      <c r="AG856" s="89"/>
      <c r="AN856" s="88"/>
      <c r="AO856" s="88"/>
      <c r="AP856" s="88"/>
      <c r="AQ856" s="88"/>
      <c r="AR856" s="88"/>
      <c r="AS856" s="88"/>
      <c r="AT856" s="88"/>
      <c r="AU856" s="88"/>
    </row>
    <row r="857" spans="3:47" x14ac:dyDescent="0.2">
      <c r="C857" s="12"/>
      <c r="D857" s="12"/>
      <c r="AA857" s="88"/>
      <c r="AB857" s="88"/>
      <c r="AC857" s="88"/>
      <c r="AD857" s="88"/>
      <c r="AE857" s="88"/>
      <c r="AG857" s="89"/>
      <c r="AN857" s="88"/>
      <c r="AO857" s="88"/>
      <c r="AP857" s="88"/>
      <c r="AQ857" s="88"/>
      <c r="AR857" s="88"/>
      <c r="AS857" s="88"/>
      <c r="AT857" s="88"/>
      <c r="AU857" s="88"/>
    </row>
    <row r="858" spans="3:47" x14ac:dyDescent="0.2">
      <c r="C858" s="12"/>
      <c r="D858" s="12"/>
      <c r="AA858" s="88"/>
      <c r="AB858" s="88"/>
      <c r="AC858" s="88"/>
      <c r="AD858" s="88"/>
      <c r="AE858" s="88"/>
      <c r="AG858" s="89"/>
      <c r="AN858" s="88"/>
      <c r="AO858" s="88"/>
      <c r="AP858" s="88"/>
      <c r="AQ858" s="88"/>
      <c r="AR858" s="88"/>
      <c r="AS858" s="88"/>
      <c r="AT858" s="88"/>
      <c r="AU858" s="88"/>
    </row>
    <row r="859" spans="3:47" x14ac:dyDescent="0.2">
      <c r="C859" s="12"/>
      <c r="D859" s="12"/>
      <c r="AA859" s="88"/>
      <c r="AB859" s="88"/>
      <c r="AC859" s="88"/>
      <c r="AD859" s="88"/>
      <c r="AE859" s="88"/>
      <c r="AG859" s="89"/>
      <c r="AN859" s="88"/>
      <c r="AO859" s="88"/>
      <c r="AP859" s="88"/>
      <c r="AQ859" s="88"/>
      <c r="AR859" s="88"/>
      <c r="AS859" s="88"/>
      <c r="AT859" s="88"/>
      <c r="AU859" s="88"/>
    </row>
    <row r="860" spans="3:47" x14ac:dyDescent="0.2">
      <c r="C860" s="12"/>
      <c r="D860" s="12"/>
      <c r="AA860" s="88"/>
      <c r="AB860" s="88"/>
      <c r="AC860" s="88"/>
      <c r="AD860" s="88"/>
      <c r="AE860" s="88"/>
      <c r="AG860" s="89"/>
      <c r="AN860" s="88"/>
      <c r="AO860" s="88"/>
      <c r="AP860" s="88"/>
      <c r="AQ860" s="88"/>
      <c r="AR860" s="88"/>
      <c r="AS860" s="88"/>
      <c r="AT860" s="88"/>
      <c r="AU860" s="88"/>
    </row>
    <row r="861" spans="3:47" x14ac:dyDescent="0.2">
      <c r="C861" s="12"/>
      <c r="D861" s="12"/>
      <c r="AA861" s="88"/>
      <c r="AB861" s="88"/>
      <c r="AC861" s="88"/>
      <c r="AD861" s="88"/>
      <c r="AE861" s="88"/>
      <c r="AG861" s="89"/>
      <c r="AN861" s="88"/>
      <c r="AO861" s="88"/>
      <c r="AP861" s="88"/>
      <c r="AQ861" s="88"/>
      <c r="AR861" s="88"/>
      <c r="AS861" s="88"/>
      <c r="AT861" s="88"/>
      <c r="AU861" s="88"/>
    </row>
    <row r="862" spans="3:47" x14ac:dyDescent="0.2">
      <c r="C862" s="12"/>
      <c r="D862" s="12"/>
      <c r="AA862" s="88"/>
      <c r="AB862" s="88"/>
      <c r="AC862" s="88"/>
      <c r="AD862" s="88"/>
      <c r="AE862" s="88"/>
      <c r="AG862" s="89"/>
      <c r="AN862" s="88"/>
      <c r="AO862" s="88"/>
      <c r="AP862" s="88"/>
      <c r="AQ862" s="88"/>
      <c r="AR862" s="88"/>
      <c r="AS862" s="88"/>
      <c r="AT862" s="88"/>
      <c r="AU862" s="88"/>
    </row>
    <row r="863" spans="3:47" x14ac:dyDescent="0.2">
      <c r="C863" s="12"/>
      <c r="D863" s="12"/>
      <c r="AA863" s="88"/>
      <c r="AB863" s="88"/>
      <c r="AC863" s="88"/>
      <c r="AD863" s="88"/>
      <c r="AE863" s="88"/>
      <c r="AG863" s="89"/>
      <c r="AN863" s="88"/>
      <c r="AO863" s="88"/>
      <c r="AP863" s="88"/>
      <c r="AQ863" s="88"/>
      <c r="AR863" s="88"/>
      <c r="AS863" s="88"/>
      <c r="AT863" s="88"/>
      <c r="AU863" s="88"/>
    </row>
    <row r="864" spans="3:47" x14ac:dyDescent="0.2">
      <c r="C864" s="12"/>
      <c r="D864" s="12"/>
      <c r="AA864" s="88"/>
      <c r="AB864" s="88"/>
      <c r="AC864" s="88"/>
      <c r="AD864" s="88"/>
      <c r="AE864" s="88"/>
      <c r="AG864" s="89"/>
      <c r="AN864" s="88"/>
      <c r="AO864" s="88"/>
      <c r="AP864" s="88"/>
      <c r="AQ864" s="88"/>
      <c r="AR864" s="88"/>
      <c r="AS864" s="88"/>
      <c r="AT864" s="88"/>
      <c r="AU864" s="88"/>
    </row>
    <row r="865" spans="3:47" x14ac:dyDescent="0.2">
      <c r="C865" s="12"/>
      <c r="D865" s="12"/>
      <c r="AA865" s="88"/>
      <c r="AB865" s="88"/>
      <c r="AC865" s="88"/>
      <c r="AD865" s="88"/>
      <c r="AE865" s="88"/>
      <c r="AG865" s="89"/>
      <c r="AN865" s="88"/>
      <c r="AO865" s="88"/>
      <c r="AP865" s="88"/>
      <c r="AQ865" s="88"/>
      <c r="AR865" s="88"/>
      <c r="AS865" s="88"/>
      <c r="AT865" s="88"/>
      <c r="AU865" s="88"/>
    </row>
    <row r="866" spans="3:47" x14ac:dyDescent="0.2">
      <c r="C866" s="12"/>
      <c r="D866" s="12"/>
      <c r="AA866" s="88"/>
      <c r="AB866" s="88"/>
      <c r="AC866" s="88"/>
      <c r="AD866" s="88"/>
      <c r="AE866" s="88"/>
      <c r="AG866" s="89"/>
      <c r="AN866" s="88"/>
      <c r="AO866" s="88"/>
      <c r="AP866" s="88"/>
      <c r="AQ866" s="88"/>
      <c r="AR866" s="88"/>
      <c r="AS866" s="88"/>
      <c r="AT866" s="88"/>
      <c r="AU866" s="88"/>
    </row>
    <row r="867" spans="3:47" x14ac:dyDescent="0.2">
      <c r="C867" s="12"/>
      <c r="D867" s="12"/>
      <c r="AA867" s="88"/>
      <c r="AB867" s="88"/>
      <c r="AC867" s="88"/>
      <c r="AD867" s="88"/>
      <c r="AE867" s="88"/>
      <c r="AG867" s="89"/>
      <c r="AN867" s="88"/>
      <c r="AO867" s="88"/>
      <c r="AP867" s="88"/>
      <c r="AQ867" s="88"/>
      <c r="AR867" s="88"/>
      <c r="AS867" s="88"/>
      <c r="AT867" s="88"/>
      <c r="AU867" s="88"/>
    </row>
    <row r="868" spans="3:47" x14ac:dyDescent="0.2">
      <c r="C868" s="12"/>
      <c r="D868" s="12"/>
      <c r="AA868" s="88"/>
      <c r="AB868" s="88"/>
      <c r="AC868" s="88"/>
      <c r="AD868" s="88"/>
      <c r="AE868" s="88"/>
      <c r="AG868" s="89"/>
      <c r="AN868" s="88"/>
      <c r="AO868" s="88"/>
      <c r="AP868" s="88"/>
      <c r="AQ868" s="88"/>
      <c r="AR868" s="88"/>
      <c r="AS868" s="88"/>
      <c r="AT868" s="88"/>
      <c r="AU868" s="88"/>
    </row>
    <row r="869" spans="3:47" x14ac:dyDescent="0.2">
      <c r="C869" s="12"/>
      <c r="D869" s="12"/>
      <c r="AA869" s="88"/>
      <c r="AB869" s="88"/>
      <c r="AC869" s="88"/>
      <c r="AD869" s="88"/>
      <c r="AE869" s="88"/>
      <c r="AG869" s="89"/>
      <c r="AN869" s="88"/>
      <c r="AO869" s="88"/>
      <c r="AP869" s="88"/>
      <c r="AQ869" s="88"/>
      <c r="AR869" s="88"/>
      <c r="AS869" s="88"/>
      <c r="AT869" s="88"/>
      <c r="AU869" s="88"/>
    </row>
    <row r="870" spans="3:47" x14ac:dyDescent="0.2">
      <c r="C870" s="12"/>
      <c r="D870" s="12"/>
      <c r="AA870" s="88"/>
      <c r="AB870" s="88"/>
      <c r="AC870" s="88"/>
      <c r="AD870" s="88"/>
      <c r="AE870" s="88"/>
      <c r="AG870" s="89"/>
      <c r="AN870" s="88"/>
      <c r="AO870" s="88"/>
      <c r="AP870" s="88"/>
      <c r="AQ870" s="88"/>
      <c r="AR870" s="88"/>
      <c r="AS870" s="88"/>
      <c r="AT870" s="88"/>
      <c r="AU870" s="88"/>
    </row>
    <row r="871" spans="3:47" x14ac:dyDescent="0.2">
      <c r="C871" s="12"/>
      <c r="D871" s="12"/>
      <c r="AA871" s="88"/>
      <c r="AB871" s="88"/>
      <c r="AC871" s="88"/>
      <c r="AD871" s="88"/>
      <c r="AE871" s="88"/>
      <c r="AG871" s="89"/>
      <c r="AN871" s="88"/>
      <c r="AO871" s="88"/>
      <c r="AP871" s="88"/>
      <c r="AQ871" s="88"/>
      <c r="AR871" s="88"/>
      <c r="AS871" s="88"/>
      <c r="AT871" s="88"/>
      <c r="AU871" s="88"/>
    </row>
    <row r="872" spans="3:47" x14ac:dyDescent="0.2">
      <c r="C872" s="12"/>
      <c r="D872" s="12"/>
      <c r="AA872" s="88"/>
      <c r="AB872" s="88"/>
      <c r="AC872" s="88"/>
      <c r="AD872" s="88"/>
      <c r="AE872" s="88"/>
      <c r="AG872" s="89"/>
      <c r="AN872" s="88"/>
      <c r="AO872" s="88"/>
      <c r="AP872" s="88"/>
      <c r="AQ872" s="88"/>
      <c r="AR872" s="88"/>
      <c r="AS872" s="88"/>
      <c r="AT872" s="88"/>
      <c r="AU872" s="88"/>
    </row>
    <row r="873" spans="3:47" x14ac:dyDescent="0.2">
      <c r="C873" s="12"/>
      <c r="D873" s="12"/>
      <c r="AA873" s="88"/>
      <c r="AB873" s="88"/>
      <c r="AC873" s="88"/>
      <c r="AD873" s="88"/>
      <c r="AE873" s="88"/>
      <c r="AG873" s="89"/>
      <c r="AN873" s="88"/>
      <c r="AO873" s="88"/>
      <c r="AP873" s="88"/>
      <c r="AQ873" s="88"/>
      <c r="AR873" s="88"/>
      <c r="AS873" s="88"/>
      <c r="AT873" s="88"/>
      <c r="AU873" s="88"/>
    </row>
    <row r="874" spans="3:47" x14ac:dyDescent="0.2">
      <c r="C874" s="12"/>
      <c r="D874" s="12"/>
      <c r="AA874" s="88"/>
      <c r="AB874" s="88"/>
      <c r="AC874" s="88"/>
      <c r="AD874" s="88"/>
      <c r="AE874" s="88"/>
      <c r="AG874" s="89"/>
      <c r="AN874" s="88"/>
      <c r="AO874" s="88"/>
      <c r="AP874" s="88"/>
      <c r="AQ874" s="88"/>
      <c r="AR874" s="88"/>
      <c r="AS874" s="88"/>
      <c r="AT874" s="88"/>
      <c r="AU874" s="88"/>
    </row>
    <row r="875" spans="3:47" x14ac:dyDescent="0.2">
      <c r="C875" s="12"/>
      <c r="D875" s="12"/>
      <c r="AA875" s="88"/>
      <c r="AB875" s="88"/>
      <c r="AC875" s="88"/>
      <c r="AD875" s="88"/>
      <c r="AE875" s="88"/>
      <c r="AG875" s="89"/>
      <c r="AN875" s="88"/>
      <c r="AO875" s="88"/>
      <c r="AP875" s="88"/>
      <c r="AQ875" s="88"/>
      <c r="AR875" s="88"/>
      <c r="AS875" s="88"/>
      <c r="AT875" s="88"/>
      <c r="AU875" s="88"/>
    </row>
    <row r="876" spans="3:47" x14ac:dyDescent="0.2">
      <c r="C876" s="12"/>
      <c r="D876" s="12"/>
      <c r="AA876" s="88"/>
      <c r="AB876" s="88"/>
      <c r="AC876" s="88"/>
      <c r="AD876" s="88"/>
      <c r="AE876" s="88"/>
      <c r="AG876" s="89"/>
      <c r="AN876" s="88"/>
      <c r="AO876" s="88"/>
      <c r="AP876" s="88"/>
      <c r="AQ876" s="88"/>
      <c r="AR876" s="88"/>
      <c r="AS876" s="88"/>
      <c r="AT876" s="88"/>
      <c r="AU876" s="88"/>
    </row>
    <row r="877" spans="3:47" x14ac:dyDescent="0.2">
      <c r="C877" s="12"/>
      <c r="D877" s="12"/>
      <c r="AA877" s="88"/>
      <c r="AB877" s="88"/>
      <c r="AC877" s="88"/>
      <c r="AD877" s="88"/>
      <c r="AE877" s="88"/>
      <c r="AG877" s="89"/>
      <c r="AN877" s="88"/>
      <c r="AO877" s="88"/>
      <c r="AP877" s="88"/>
      <c r="AQ877" s="88"/>
      <c r="AR877" s="88"/>
      <c r="AS877" s="88"/>
      <c r="AT877" s="88"/>
      <c r="AU877" s="88"/>
    </row>
    <row r="878" spans="3:47" x14ac:dyDescent="0.2">
      <c r="C878" s="12"/>
      <c r="D878" s="12"/>
      <c r="AA878" s="88"/>
      <c r="AB878" s="88"/>
      <c r="AC878" s="88"/>
      <c r="AD878" s="88"/>
      <c r="AE878" s="88"/>
      <c r="AG878" s="89"/>
      <c r="AN878" s="88"/>
      <c r="AO878" s="88"/>
      <c r="AP878" s="88"/>
      <c r="AQ878" s="88"/>
      <c r="AR878" s="88"/>
      <c r="AS878" s="88"/>
      <c r="AT878" s="88"/>
      <c r="AU878" s="88"/>
    </row>
    <row r="879" spans="3:47" x14ac:dyDescent="0.2">
      <c r="C879" s="12"/>
      <c r="D879" s="12"/>
      <c r="AA879" s="88"/>
      <c r="AB879" s="88"/>
      <c r="AC879" s="88"/>
      <c r="AD879" s="88"/>
      <c r="AE879" s="88"/>
      <c r="AG879" s="89"/>
      <c r="AN879" s="88"/>
      <c r="AO879" s="88"/>
      <c r="AP879" s="88"/>
      <c r="AQ879" s="88"/>
      <c r="AR879" s="88"/>
      <c r="AS879" s="88"/>
      <c r="AT879" s="88"/>
      <c r="AU879" s="88"/>
    </row>
    <row r="880" spans="3:47" x14ac:dyDescent="0.2">
      <c r="C880" s="12"/>
      <c r="D880" s="12"/>
      <c r="AA880" s="88"/>
      <c r="AB880" s="88"/>
      <c r="AC880" s="88"/>
      <c r="AD880" s="88"/>
      <c r="AE880" s="88"/>
      <c r="AG880" s="89"/>
      <c r="AN880" s="88"/>
      <c r="AO880" s="88"/>
      <c r="AP880" s="88"/>
      <c r="AQ880" s="88"/>
      <c r="AR880" s="88"/>
      <c r="AS880" s="88"/>
      <c r="AT880" s="88"/>
      <c r="AU880" s="88"/>
    </row>
    <row r="881" spans="3:48" x14ac:dyDescent="0.2">
      <c r="C881" s="12"/>
      <c r="D881" s="12"/>
      <c r="AA881" s="88"/>
      <c r="AB881" s="88"/>
      <c r="AC881" s="88"/>
      <c r="AD881" s="88"/>
      <c r="AE881" s="88"/>
      <c r="AG881" s="89"/>
      <c r="AN881" s="88"/>
      <c r="AO881" s="88"/>
      <c r="AP881" s="88"/>
      <c r="AQ881" s="88"/>
      <c r="AR881" s="88"/>
      <c r="AS881" s="88"/>
      <c r="AT881" s="88"/>
      <c r="AU881" s="88"/>
    </row>
    <row r="882" spans="3:48" x14ac:dyDescent="0.2">
      <c r="C882" s="12"/>
      <c r="D882" s="12"/>
      <c r="AA882" s="88"/>
      <c r="AB882" s="88"/>
      <c r="AC882" s="88"/>
      <c r="AD882" s="88"/>
      <c r="AE882" s="88"/>
      <c r="AG882" s="89"/>
      <c r="AN882" s="88"/>
      <c r="AO882" s="88"/>
      <c r="AP882" s="88"/>
      <c r="AQ882" s="88"/>
      <c r="AR882" s="88"/>
      <c r="AS882" s="88"/>
      <c r="AT882" s="88"/>
      <c r="AU882" s="88"/>
    </row>
    <row r="883" spans="3:48" x14ac:dyDescent="0.2">
      <c r="C883" s="12"/>
      <c r="D883" s="12"/>
      <c r="AA883" s="88"/>
      <c r="AB883" s="88"/>
      <c r="AC883" s="88"/>
      <c r="AD883" s="88"/>
      <c r="AE883" s="88"/>
      <c r="AG883" s="89"/>
      <c r="AN883" s="88"/>
      <c r="AO883" s="88"/>
      <c r="AP883" s="88"/>
      <c r="AQ883" s="88"/>
      <c r="AR883" s="88"/>
      <c r="AS883" s="88"/>
      <c r="AT883" s="88"/>
      <c r="AU883" s="88"/>
    </row>
    <row r="884" spans="3:48" x14ac:dyDescent="0.2">
      <c r="C884" s="12"/>
      <c r="D884" s="12"/>
      <c r="AA884" s="88"/>
      <c r="AB884" s="88"/>
      <c r="AC884" s="88"/>
      <c r="AD884" s="88"/>
      <c r="AE884" s="88"/>
      <c r="AG884" s="89"/>
      <c r="AN884" s="88"/>
      <c r="AO884" s="88"/>
      <c r="AP884" s="88"/>
      <c r="AQ884" s="88"/>
      <c r="AR884" s="88"/>
      <c r="AS884" s="88"/>
      <c r="AT884" s="88"/>
      <c r="AU884" s="88"/>
      <c r="AV884" s="88"/>
    </row>
    <row r="885" spans="3:48" x14ac:dyDescent="0.2">
      <c r="C885" s="12"/>
      <c r="D885" s="12"/>
      <c r="AA885" s="88"/>
      <c r="AB885" s="88"/>
      <c r="AC885" s="88"/>
      <c r="AD885" s="88"/>
      <c r="AE885" s="88"/>
      <c r="AG885" s="89"/>
      <c r="AN885" s="88"/>
      <c r="AO885" s="88"/>
      <c r="AP885" s="88"/>
      <c r="AQ885" s="88"/>
      <c r="AR885" s="88"/>
      <c r="AS885" s="88"/>
      <c r="AT885" s="88"/>
      <c r="AU885" s="88"/>
    </row>
    <row r="886" spans="3:48" x14ac:dyDescent="0.2">
      <c r="C886" s="12"/>
      <c r="D886" s="12"/>
      <c r="AA886" s="88"/>
      <c r="AB886" s="88"/>
      <c r="AC886" s="88"/>
      <c r="AD886" s="88"/>
      <c r="AE886" s="88"/>
      <c r="AG886" s="89"/>
      <c r="AN886" s="88"/>
      <c r="AO886" s="88"/>
      <c r="AP886" s="88"/>
      <c r="AQ886" s="88"/>
      <c r="AR886" s="88"/>
      <c r="AS886" s="88"/>
      <c r="AT886" s="88"/>
      <c r="AU886" s="88"/>
    </row>
    <row r="887" spans="3:48" x14ac:dyDescent="0.2">
      <c r="C887" s="12"/>
      <c r="D887" s="12"/>
      <c r="AA887" s="88"/>
      <c r="AB887" s="88"/>
      <c r="AC887" s="88"/>
      <c r="AD887" s="88"/>
      <c r="AE887" s="88"/>
      <c r="AG887" s="89"/>
      <c r="AN887" s="88"/>
      <c r="AO887" s="88"/>
      <c r="AP887" s="88"/>
      <c r="AQ887" s="88"/>
      <c r="AR887" s="88"/>
      <c r="AS887" s="88"/>
      <c r="AT887" s="88"/>
      <c r="AU887" s="88"/>
    </row>
    <row r="888" spans="3:48" x14ac:dyDescent="0.2">
      <c r="C888" s="12"/>
      <c r="D888" s="12"/>
      <c r="AA888" s="88"/>
      <c r="AB888" s="88"/>
      <c r="AC888" s="88"/>
      <c r="AD888" s="88"/>
      <c r="AE888" s="88"/>
      <c r="AG888" s="89"/>
      <c r="AN888" s="88"/>
      <c r="AO888" s="88"/>
      <c r="AP888" s="88"/>
      <c r="AQ888" s="88"/>
      <c r="AR888" s="88"/>
      <c r="AS888" s="88"/>
      <c r="AT888" s="88"/>
      <c r="AU888" s="88"/>
    </row>
    <row r="889" spans="3:48" x14ac:dyDescent="0.2">
      <c r="C889" s="12"/>
      <c r="D889" s="12"/>
      <c r="AA889" s="88"/>
      <c r="AB889" s="88"/>
      <c r="AC889" s="88"/>
      <c r="AD889" s="88"/>
      <c r="AE889" s="88"/>
      <c r="AG889" s="89"/>
      <c r="AN889" s="88"/>
      <c r="AO889" s="88"/>
      <c r="AP889" s="88"/>
      <c r="AQ889" s="88"/>
      <c r="AR889" s="88"/>
      <c r="AS889" s="88"/>
      <c r="AT889" s="88"/>
      <c r="AU889" s="88"/>
    </row>
    <row r="890" spans="3:48" x14ac:dyDescent="0.2">
      <c r="C890" s="12"/>
      <c r="D890" s="12"/>
      <c r="AA890" s="88"/>
      <c r="AB890" s="88"/>
      <c r="AC890" s="88"/>
      <c r="AD890" s="88"/>
      <c r="AE890" s="88"/>
      <c r="AG890" s="89"/>
      <c r="AN890" s="88"/>
      <c r="AO890" s="88"/>
      <c r="AP890" s="88"/>
      <c r="AQ890" s="88"/>
      <c r="AR890" s="88"/>
      <c r="AS890" s="88"/>
      <c r="AT890" s="88"/>
      <c r="AU890" s="88"/>
    </row>
    <row r="891" spans="3:48" x14ac:dyDescent="0.2">
      <c r="C891" s="12"/>
      <c r="D891" s="12"/>
      <c r="AA891" s="88"/>
      <c r="AB891" s="88"/>
      <c r="AC891" s="88"/>
      <c r="AD891" s="88"/>
      <c r="AE891" s="88"/>
      <c r="AG891" s="89"/>
      <c r="AN891" s="88"/>
      <c r="AO891" s="88"/>
      <c r="AP891" s="88"/>
      <c r="AQ891" s="88"/>
      <c r="AR891" s="88"/>
      <c r="AS891" s="88"/>
      <c r="AT891" s="88"/>
      <c r="AU891" s="88"/>
    </row>
    <row r="892" spans="3:48" x14ac:dyDescent="0.2">
      <c r="C892" s="12"/>
      <c r="D892" s="12"/>
      <c r="AA892" s="88"/>
      <c r="AB892" s="88"/>
      <c r="AC892" s="88"/>
      <c r="AD892" s="88"/>
      <c r="AE892" s="88"/>
      <c r="AG892" s="89"/>
      <c r="AN892" s="88"/>
      <c r="AO892" s="88"/>
      <c r="AP892" s="88"/>
      <c r="AQ892" s="88"/>
      <c r="AR892" s="88"/>
      <c r="AS892" s="88"/>
      <c r="AT892" s="88"/>
      <c r="AU892" s="88"/>
    </row>
    <row r="893" spans="3:48" x14ac:dyDescent="0.2">
      <c r="C893" s="12"/>
      <c r="D893" s="12"/>
      <c r="AA893" s="88"/>
      <c r="AB893" s="88"/>
      <c r="AC893" s="88"/>
      <c r="AD893" s="88"/>
      <c r="AE893" s="88"/>
      <c r="AG893" s="89"/>
      <c r="AN893" s="88"/>
      <c r="AO893" s="88"/>
      <c r="AP893" s="88"/>
      <c r="AQ893" s="88"/>
      <c r="AR893" s="88"/>
      <c r="AS893" s="88"/>
      <c r="AT893" s="88"/>
      <c r="AU893" s="88"/>
    </row>
    <row r="894" spans="3:48" x14ac:dyDescent="0.2">
      <c r="C894" s="12"/>
      <c r="D894" s="12"/>
      <c r="AA894" s="88"/>
      <c r="AB894" s="88"/>
      <c r="AC894" s="88"/>
      <c r="AD894" s="88"/>
      <c r="AE894" s="88"/>
      <c r="AG894" s="89"/>
      <c r="AN894" s="88"/>
      <c r="AO894" s="88"/>
      <c r="AP894" s="88"/>
      <c r="AQ894" s="88"/>
      <c r="AR894" s="88"/>
      <c r="AS894" s="88"/>
      <c r="AT894" s="88"/>
      <c r="AU894" s="88"/>
    </row>
    <row r="895" spans="3:48" x14ac:dyDescent="0.2">
      <c r="C895" s="12"/>
      <c r="D895" s="12"/>
      <c r="AA895" s="88"/>
      <c r="AB895" s="88"/>
      <c r="AC895" s="88"/>
      <c r="AD895" s="88"/>
      <c r="AE895" s="88"/>
      <c r="AG895" s="89"/>
      <c r="AN895" s="88"/>
      <c r="AO895" s="88"/>
      <c r="AP895" s="88"/>
      <c r="AQ895" s="88"/>
      <c r="AR895" s="88"/>
      <c r="AS895" s="88"/>
      <c r="AT895" s="88"/>
      <c r="AU895" s="88"/>
    </row>
    <row r="896" spans="3:48" x14ac:dyDescent="0.2">
      <c r="C896" s="12"/>
      <c r="D896" s="12"/>
      <c r="AA896" s="88"/>
      <c r="AB896" s="88"/>
      <c r="AC896" s="88"/>
      <c r="AD896" s="88"/>
      <c r="AE896" s="88"/>
      <c r="AG896" s="89"/>
      <c r="AN896" s="88"/>
      <c r="AO896" s="88"/>
      <c r="AP896" s="88"/>
      <c r="AQ896" s="88"/>
      <c r="AR896" s="88"/>
      <c r="AS896" s="88"/>
      <c r="AT896" s="88"/>
      <c r="AU896" s="88"/>
    </row>
    <row r="897" spans="3:64" x14ac:dyDescent="0.2">
      <c r="C897" s="12"/>
      <c r="D897" s="12"/>
      <c r="AA897" s="88"/>
      <c r="AB897" s="88"/>
      <c r="AC897" s="88"/>
      <c r="AD897" s="88"/>
      <c r="AE897" s="88"/>
      <c r="AG897" s="89"/>
      <c r="AN897" s="88"/>
      <c r="AO897" s="88"/>
      <c r="AP897" s="88"/>
      <c r="AQ897" s="88"/>
      <c r="AR897" s="88"/>
      <c r="AS897" s="88"/>
      <c r="AT897" s="88"/>
      <c r="AU897" s="88"/>
    </row>
    <row r="898" spans="3:64" x14ac:dyDescent="0.2">
      <c r="C898" s="12"/>
      <c r="D898" s="12"/>
      <c r="AA898" s="88"/>
      <c r="AB898" s="88"/>
      <c r="AC898" s="88"/>
      <c r="AD898" s="88"/>
      <c r="AE898" s="88"/>
      <c r="AG898" s="89"/>
      <c r="AN898" s="88"/>
      <c r="AO898" s="88"/>
      <c r="AP898" s="88"/>
      <c r="AQ898" s="88"/>
      <c r="AR898" s="88"/>
      <c r="AS898" s="88"/>
      <c r="AT898" s="88"/>
      <c r="AU898" s="88"/>
    </row>
    <row r="899" spans="3:64" x14ac:dyDescent="0.2">
      <c r="C899" s="12"/>
      <c r="D899" s="12"/>
      <c r="AA899" s="88"/>
      <c r="AB899" s="88"/>
      <c r="AC899" s="88"/>
      <c r="AD899" s="88"/>
      <c r="AE899" s="88"/>
      <c r="AG899" s="89"/>
      <c r="AN899" s="88"/>
      <c r="AO899" s="88"/>
      <c r="AP899" s="88"/>
      <c r="AQ899" s="88"/>
      <c r="AR899" s="88"/>
      <c r="AS899" s="88"/>
      <c r="AT899" s="88"/>
      <c r="AU899" s="88"/>
      <c r="AV899" s="88"/>
      <c r="AW899" s="88"/>
      <c r="AX899" s="88"/>
      <c r="AY899" s="88"/>
      <c r="AZ899" s="88"/>
      <c r="BA899" s="88"/>
      <c r="BB899" s="88"/>
      <c r="BC899" s="88"/>
      <c r="BD899" s="88"/>
      <c r="BE899" s="88"/>
      <c r="BF899" s="88"/>
      <c r="BG899" s="88"/>
      <c r="BH899" s="88"/>
      <c r="BI899" s="88"/>
      <c r="BJ899" s="88"/>
      <c r="BK899" s="88"/>
      <c r="BL899" s="88"/>
    </row>
    <row r="900" spans="3:64" x14ac:dyDescent="0.2">
      <c r="C900" s="12"/>
      <c r="D900" s="12"/>
      <c r="AA900" s="88"/>
      <c r="AB900" s="88"/>
      <c r="AC900" s="88"/>
      <c r="AD900" s="88"/>
      <c r="AE900" s="88"/>
      <c r="AG900" s="89"/>
      <c r="AN900" s="88"/>
      <c r="AO900" s="88"/>
      <c r="AP900" s="88"/>
      <c r="AQ900" s="88"/>
      <c r="AR900" s="88"/>
      <c r="AS900" s="88"/>
      <c r="AT900" s="88"/>
      <c r="AU900" s="88"/>
    </row>
    <row r="901" spans="3:64" x14ac:dyDescent="0.2">
      <c r="C901" s="12"/>
      <c r="D901" s="12"/>
      <c r="AA901" s="88"/>
      <c r="AB901" s="88"/>
      <c r="AC901" s="88"/>
      <c r="AD901" s="88"/>
      <c r="AE901" s="88"/>
      <c r="AG901" s="89"/>
      <c r="AN901" s="88"/>
      <c r="AO901" s="88"/>
      <c r="AP901" s="88"/>
      <c r="AQ901" s="88"/>
      <c r="AR901" s="88"/>
      <c r="AS901" s="88"/>
      <c r="AT901" s="88"/>
      <c r="AU901" s="88"/>
    </row>
    <row r="902" spans="3:64" x14ac:dyDescent="0.2">
      <c r="C902" s="12"/>
      <c r="D902" s="12"/>
      <c r="AA902" s="88"/>
      <c r="AB902" s="88"/>
      <c r="AC902" s="88"/>
      <c r="AD902" s="88"/>
      <c r="AE902" s="88"/>
      <c r="AG902" s="89"/>
      <c r="AN902" s="88"/>
      <c r="AO902" s="88"/>
      <c r="AP902" s="88"/>
      <c r="AQ902" s="88"/>
      <c r="AR902" s="88"/>
      <c r="AS902" s="88"/>
      <c r="AT902" s="88"/>
      <c r="AU902" s="88"/>
    </row>
    <row r="903" spans="3:64" x14ac:dyDescent="0.2">
      <c r="C903" s="12"/>
      <c r="D903" s="12"/>
      <c r="AA903" s="88"/>
      <c r="AB903" s="88"/>
      <c r="AC903" s="88"/>
      <c r="AD903" s="88"/>
      <c r="AE903" s="88"/>
      <c r="AG903" s="89"/>
      <c r="AN903" s="88"/>
      <c r="AO903" s="88"/>
      <c r="AP903" s="88"/>
      <c r="AQ903" s="88"/>
      <c r="AR903" s="88"/>
      <c r="AS903" s="88"/>
      <c r="AT903" s="88"/>
      <c r="AU903" s="88"/>
      <c r="AV903" s="88"/>
      <c r="AW903" s="88"/>
      <c r="AX903" s="88"/>
      <c r="AY903" s="88"/>
      <c r="AZ903" s="88"/>
      <c r="BA903" s="88"/>
      <c r="BB903" s="88"/>
      <c r="BC903" s="88"/>
      <c r="BD903" s="88"/>
      <c r="BE903" s="88"/>
      <c r="BF903" s="88"/>
      <c r="BG903" s="88"/>
      <c r="BH903" s="88"/>
      <c r="BI903" s="88"/>
      <c r="BJ903" s="88"/>
      <c r="BK903" s="88"/>
      <c r="BL903" s="88"/>
    </row>
    <row r="904" spans="3:64" x14ac:dyDescent="0.2">
      <c r="C904" s="12"/>
      <c r="D904" s="12"/>
      <c r="AA904" s="88"/>
      <c r="AB904" s="88"/>
      <c r="AC904" s="88"/>
      <c r="AD904" s="88"/>
      <c r="AE904" s="88"/>
      <c r="AG904" s="89"/>
      <c r="AN904" s="88"/>
      <c r="AO904" s="88"/>
      <c r="AP904" s="88"/>
      <c r="AQ904" s="88"/>
      <c r="AR904" s="88"/>
      <c r="AS904" s="88"/>
      <c r="AT904" s="88"/>
      <c r="AU904" s="88"/>
    </row>
    <row r="905" spans="3:64" x14ac:dyDescent="0.2">
      <c r="C905" s="12"/>
      <c r="D905" s="12"/>
      <c r="AA905" s="88"/>
      <c r="AB905" s="88"/>
      <c r="AC905" s="88"/>
      <c r="AD905" s="88"/>
      <c r="AE905" s="88"/>
      <c r="AG905" s="89"/>
      <c r="AN905" s="88"/>
      <c r="AO905" s="88"/>
      <c r="AP905" s="88"/>
      <c r="AQ905" s="88"/>
      <c r="AR905" s="88"/>
      <c r="AS905" s="88"/>
      <c r="AT905" s="88"/>
      <c r="AU905" s="88"/>
    </row>
    <row r="906" spans="3:64" x14ac:dyDescent="0.2">
      <c r="C906" s="12"/>
      <c r="D906" s="12"/>
      <c r="AA906" s="88"/>
      <c r="AB906" s="88"/>
      <c r="AC906" s="88"/>
      <c r="AD906" s="88"/>
      <c r="AE906" s="88"/>
      <c r="AG906" s="89"/>
      <c r="AN906" s="88"/>
      <c r="AO906" s="88"/>
      <c r="AP906" s="88"/>
      <c r="AQ906" s="88"/>
      <c r="AR906" s="88"/>
      <c r="AS906" s="88"/>
      <c r="AT906" s="88"/>
      <c r="AU906" s="88"/>
    </row>
    <row r="907" spans="3:64" x14ac:dyDescent="0.2">
      <c r="C907" s="12"/>
      <c r="D907" s="12"/>
      <c r="AA907" s="88"/>
      <c r="AB907" s="88"/>
      <c r="AC907" s="88"/>
      <c r="AD907" s="88"/>
      <c r="AE907" s="88"/>
      <c r="AG907" s="89"/>
      <c r="AN907" s="88"/>
      <c r="AO907" s="88"/>
      <c r="AP907" s="88"/>
      <c r="AQ907" s="88"/>
      <c r="AR907" s="88"/>
      <c r="AS907" s="88"/>
      <c r="AT907" s="88"/>
      <c r="AU907" s="88"/>
      <c r="AV907" s="88"/>
      <c r="AW907" s="88"/>
      <c r="AX907" s="88"/>
      <c r="AY907" s="88"/>
      <c r="AZ907" s="88"/>
      <c r="BA907" s="88"/>
      <c r="BB907" s="88"/>
      <c r="BC907" s="88"/>
      <c r="BD907" s="88"/>
      <c r="BE907" s="88"/>
      <c r="BF907" s="88"/>
      <c r="BG907" s="88"/>
      <c r="BH907" s="88"/>
      <c r="BI907" s="88"/>
      <c r="BJ907" s="88"/>
      <c r="BK907" s="88"/>
      <c r="BL907" s="88"/>
    </row>
    <row r="908" spans="3:64" x14ac:dyDescent="0.2">
      <c r="C908" s="12"/>
      <c r="D908" s="12"/>
      <c r="AA908" s="88"/>
      <c r="AB908" s="88"/>
      <c r="AC908" s="88"/>
      <c r="AD908" s="88"/>
      <c r="AE908" s="88"/>
      <c r="AG908" s="89"/>
      <c r="AN908" s="88"/>
      <c r="AO908" s="88"/>
      <c r="AP908" s="88"/>
      <c r="AQ908" s="88"/>
      <c r="AR908" s="88"/>
      <c r="AS908" s="88"/>
      <c r="AT908" s="88"/>
      <c r="AU908" s="88"/>
    </row>
    <row r="909" spans="3:64" x14ac:dyDescent="0.2">
      <c r="C909" s="12"/>
      <c r="D909" s="12"/>
      <c r="AA909" s="88"/>
      <c r="AB909" s="88"/>
      <c r="AC909" s="88"/>
      <c r="AD909" s="88"/>
      <c r="AE909" s="88"/>
      <c r="AG909" s="89"/>
      <c r="AN909" s="88"/>
      <c r="AO909" s="88"/>
      <c r="AP909" s="88"/>
      <c r="AQ909" s="88"/>
      <c r="AR909" s="88"/>
      <c r="AS909" s="88"/>
      <c r="AT909" s="88"/>
      <c r="AU909" s="88"/>
    </row>
    <row r="910" spans="3:64" x14ac:dyDescent="0.2">
      <c r="C910" s="12"/>
      <c r="D910" s="12"/>
      <c r="AA910" s="88"/>
      <c r="AB910" s="88"/>
      <c r="AC910" s="88"/>
      <c r="AD910" s="88"/>
      <c r="AE910" s="88"/>
      <c r="AG910" s="89"/>
      <c r="AN910" s="88"/>
      <c r="AO910" s="88"/>
      <c r="AP910" s="88"/>
      <c r="AQ910" s="88"/>
      <c r="AR910" s="88"/>
      <c r="AS910" s="88"/>
      <c r="AT910" s="88"/>
      <c r="AU910" s="88"/>
    </row>
    <row r="911" spans="3:64" x14ac:dyDescent="0.2">
      <c r="C911" s="12"/>
      <c r="D911" s="12"/>
      <c r="AA911" s="88"/>
      <c r="AB911" s="88"/>
      <c r="AC911" s="88"/>
      <c r="AD911" s="88"/>
      <c r="AE911" s="88"/>
      <c r="AG911" s="89"/>
      <c r="AN911" s="88"/>
      <c r="AO911" s="88"/>
      <c r="AP911" s="88"/>
      <c r="AQ911" s="88"/>
      <c r="AR911" s="88"/>
      <c r="AS911" s="88"/>
      <c r="AT911" s="88"/>
      <c r="AU911" s="88"/>
    </row>
    <row r="912" spans="3:64" x14ac:dyDescent="0.2">
      <c r="C912" s="12"/>
      <c r="D912" s="12"/>
      <c r="AA912" s="88"/>
      <c r="AB912" s="88"/>
      <c r="AC912" s="88"/>
      <c r="AD912" s="88"/>
      <c r="AE912" s="88"/>
      <c r="AG912" s="89"/>
      <c r="AN912" s="88"/>
      <c r="AO912" s="88"/>
      <c r="AP912" s="88"/>
      <c r="AQ912" s="88"/>
      <c r="AR912" s="88"/>
      <c r="AS912" s="88"/>
      <c r="AT912" s="88"/>
      <c r="AU912" s="88"/>
    </row>
    <row r="913" spans="3:64" x14ac:dyDescent="0.2">
      <c r="C913" s="12"/>
      <c r="D913" s="12"/>
      <c r="AA913" s="88"/>
      <c r="AB913" s="88"/>
      <c r="AC913" s="88"/>
      <c r="AD913" s="88"/>
      <c r="AE913" s="88"/>
      <c r="AG913" s="89"/>
      <c r="AN913" s="88"/>
      <c r="AO913" s="88"/>
      <c r="AP913" s="88"/>
      <c r="AQ913" s="88"/>
      <c r="AR913" s="88"/>
      <c r="AS913" s="88"/>
      <c r="AT913" s="88"/>
      <c r="AU913" s="88"/>
    </row>
    <row r="914" spans="3:64" x14ac:dyDescent="0.2">
      <c r="C914" s="12"/>
      <c r="D914" s="12"/>
      <c r="AA914" s="88"/>
      <c r="AB914" s="88"/>
      <c r="AC914" s="88"/>
      <c r="AD914" s="88"/>
      <c r="AE914" s="88"/>
      <c r="AG914" s="89"/>
      <c r="AN914" s="88"/>
      <c r="AO914" s="88"/>
      <c r="AP914" s="88"/>
      <c r="AQ914" s="88"/>
      <c r="AR914" s="88"/>
      <c r="AS914" s="88"/>
      <c r="AT914" s="88"/>
      <c r="AU914" s="88"/>
    </row>
    <row r="915" spans="3:64" x14ac:dyDescent="0.2">
      <c r="C915" s="12"/>
      <c r="D915" s="12"/>
      <c r="AA915" s="88"/>
      <c r="AB915" s="88"/>
      <c r="AC915" s="88"/>
      <c r="AD915" s="88"/>
      <c r="AE915" s="88"/>
      <c r="AG915" s="89"/>
      <c r="AN915" s="88"/>
      <c r="AO915" s="88"/>
      <c r="AP915" s="88"/>
      <c r="AQ915" s="88"/>
      <c r="AR915" s="88"/>
      <c r="AS915" s="88"/>
      <c r="AT915" s="88"/>
      <c r="AU915" s="88"/>
    </row>
    <row r="916" spans="3:64" x14ac:dyDescent="0.2">
      <c r="C916" s="12"/>
      <c r="D916" s="12"/>
      <c r="AA916" s="88"/>
      <c r="AB916" s="88"/>
      <c r="AC916" s="88"/>
      <c r="AD916" s="88"/>
      <c r="AE916" s="88"/>
      <c r="AG916" s="89"/>
      <c r="AN916" s="88"/>
      <c r="AO916" s="88"/>
      <c r="AP916" s="88"/>
      <c r="AQ916" s="88"/>
      <c r="AR916" s="88"/>
      <c r="AS916" s="88"/>
      <c r="AT916" s="88"/>
      <c r="AU916" s="88"/>
      <c r="AV916" s="88"/>
      <c r="AW916" s="88"/>
      <c r="AX916" s="88"/>
      <c r="AY916" s="88"/>
      <c r="AZ916" s="88"/>
      <c r="BA916" s="88"/>
      <c r="BB916" s="88"/>
      <c r="BC916" s="88"/>
      <c r="BD916" s="88"/>
      <c r="BE916" s="88"/>
      <c r="BF916" s="88"/>
      <c r="BG916" s="88"/>
      <c r="BH916" s="88"/>
      <c r="BI916" s="88"/>
      <c r="BJ916" s="88"/>
      <c r="BK916" s="88"/>
      <c r="BL916" s="88"/>
    </row>
    <row r="917" spans="3:64" x14ac:dyDescent="0.2">
      <c r="C917" s="12"/>
      <c r="D917" s="12"/>
      <c r="AA917" s="88"/>
      <c r="AB917" s="88"/>
      <c r="AC917" s="88"/>
      <c r="AD917" s="88"/>
      <c r="AE917" s="88"/>
      <c r="AG917" s="89"/>
      <c r="AN917" s="88"/>
      <c r="AO917" s="88"/>
      <c r="AP917" s="88"/>
      <c r="AQ917" s="88"/>
      <c r="AR917" s="88"/>
      <c r="AS917" s="88"/>
      <c r="AT917" s="88"/>
      <c r="AU917" s="88"/>
    </row>
    <row r="918" spans="3:64" x14ac:dyDescent="0.2">
      <c r="C918" s="12"/>
      <c r="D918" s="12"/>
      <c r="AA918" s="88"/>
      <c r="AB918" s="88"/>
      <c r="AC918" s="88"/>
      <c r="AD918" s="88"/>
      <c r="AE918" s="88"/>
      <c r="AG918" s="89"/>
      <c r="AN918" s="88"/>
      <c r="AO918" s="88"/>
      <c r="AP918" s="88"/>
      <c r="AQ918" s="88"/>
      <c r="AR918" s="88"/>
      <c r="AS918" s="88"/>
      <c r="AT918" s="88"/>
      <c r="AU918" s="88"/>
    </row>
    <row r="919" spans="3:64" x14ac:dyDescent="0.2">
      <c r="C919" s="12"/>
      <c r="D919" s="12"/>
      <c r="AA919" s="88"/>
      <c r="AB919" s="88"/>
      <c r="AC919" s="88"/>
      <c r="AD919" s="88"/>
      <c r="AE919" s="88"/>
      <c r="AG919" s="89"/>
      <c r="AN919" s="88"/>
      <c r="AO919" s="88"/>
      <c r="AP919" s="88"/>
      <c r="AQ919" s="88"/>
      <c r="AR919" s="88"/>
      <c r="AS919" s="88"/>
      <c r="AT919" s="88"/>
      <c r="AU919" s="88"/>
    </row>
    <row r="920" spans="3:64" x14ac:dyDescent="0.2">
      <c r="C920" s="12"/>
      <c r="D920" s="12"/>
      <c r="AA920" s="88"/>
      <c r="AB920" s="88"/>
      <c r="AC920" s="88"/>
      <c r="AD920" s="88"/>
      <c r="AE920" s="88"/>
      <c r="AG920" s="89"/>
      <c r="AN920" s="88"/>
      <c r="AO920" s="88"/>
      <c r="AP920" s="88"/>
      <c r="AQ920" s="88"/>
      <c r="AR920" s="88"/>
      <c r="AS920" s="88"/>
      <c r="AT920" s="88"/>
      <c r="AU920" s="88"/>
    </row>
    <row r="921" spans="3:64" x14ac:dyDescent="0.2">
      <c r="C921" s="12"/>
      <c r="D921" s="12"/>
      <c r="AA921" s="88"/>
      <c r="AB921" s="88"/>
      <c r="AC921" s="88"/>
      <c r="AD921" s="88"/>
      <c r="AE921" s="88"/>
      <c r="AG921" s="89"/>
      <c r="AN921" s="88"/>
      <c r="AO921" s="88"/>
      <c r="AP921" s="88"/>
      <c r="AQ921" s="88"/>
      <c r="AR921" s="88"/>
      <c r="AS921" s="88"/>
      <c r="AT921" s="88"/>
      <c r="AU921" s="88"/>
    </row>
    <row r="922" spans="3:64" x14ac:dyDescent="0.2">
      <c r="C922" s="12"/>
      <c r="D922" s="12"/>
      <c r="AA922" s="88"/>
      <c r="AB922" s="88"/>
      <c r="AC922" s="88"/>
      <c r="AD922" s="88"/>
      <c r="AE922" s="88"/>
      <c r="AG922" s="89"/>
      <c r="AN922" s="88"/>
      <c r="AO922" s="88"/>
      <c r="AP922" s="88"/>
      <c r="AQ922" s="88"/>
      <c r="AR922" s="88"/>
      <c r="AS922" s="88"/>
      <c r="AT922" s="88"/>
      <c r="AU922" s="88"/>
    </row>
    <row r="923" spans="3:64" x14ac:dyDescent="0.2">
      <c r="C923" s="12"/>
      <c r="D923" s="12"/>
      <c r="AA923" s="88"/>
      <c r="AB923" s="88"/>
      <c r="AC923" s="88"/>
      <c r="AD923" s="88"/>
      <c r="AE923" s="88"/>
      <c r="AG923" s="89"/>
      <c r="AN923" s="88"/>
      <c r="AO923" s="88"/>
      <c r="AP923" s="88"/>
      <c r="AQ923" s="88"/>
      <c r="AR923" s="88"/>
      <c r="AS923" s="88"/>
      <c r="AT923" s="88"/>
      <c r="AU923" s="88"/>
    </row>
    <row r="924" spans="3:64" x14ac:dyDescent="0.2">
      <c r="C924" s="12"/>
      <c r="D924" s="12"/>
      <c r="AA924" s="88"/>
      <c r="AB924" s="88"/>
      <c r="AC924" s="88"/>
      <c r="AD924" s="88"/>
      <c r="AE924" s="88"/>
      <c r="AG924" s="89"/>
      <c r="AN924" s="88"/>
      <c r="AO924" s="88"/>
      <c r="AP924" s="88"/>
      <c r="AQ924" s="88"/>
      <c r="AR924" s="88"/>
      <c r="AS924" s="88"/>
      <c r="AT924" s="88"/>
      <c r="AU924" s="88"/>
    </row>
    <row r="925" spans="3:64" x14ac:dyDescent="0.2">
      <c r="C925" s="12"/>
      <c r="D925" s="12"/>
      <c r="AA925" s="88"/>
      <c r="AB925" s="88"/>
      <c r="AC925" s="88"/>
      <c r="AD925" s="88"/>
      <c r="AE925" s="88"/>
      <c r="AG925" s="89"/>
      <c r="AN925" s="88"/>
      <c r="AO925" s="88"/>
      <c r="AP925" s="88"/>
      <c r="AQ925" s="88"/>
      <c r="AR925" s="88"/>
      <c r="AS925" s="88"/>
      <c r="AT925" s="88"/>
      <c r="AU925" s="88"/>
    </row>
    <row r="926" spans="3:64" x14ac:dyDescent="0.2">
      <c r="C926" s="12"/>
      <c r="D926" s="12"/>
      <c r="AA926" s="88"/>
      <c r="AB926" s="88"/>
      <c r="AC926" s="88"/>
      <c r="AD926" s="88"/>
      <c r="AE926" s="88"/>
      <c r="AG926" s="89"/>
      <c r="AN926" s="88"/>
      <c r="AO926" s="88"/>
      <c r="AP926" s="88"/>
      <c r="AQ926" s="88"/>
      <c r="AR926" s="88"/>
      <c r="AS926" s="88"/>
      <c r="AT926" s="88"/>
      <c r="AU926" s="88"/>
    </row>
    <row r="927" spans="3:64" x14ac:dyDescent="0.2">
      <c r="C927" s="12"/>
      <c r="D927" s="12"/>
      <c r="AA927" s="88"/>
      <c r="AB927" s="88"/>
      <c r="AC927" s="88"/>
      <c r="AD927" s="88"/>
      <c r="AE927" s="88"/>
      <c r="AG927" s="89"/>
      <c r="AN927" s="88"/>
      <c r="AO927" s="88"/>
      <c r="AP927" s="88"/>
      <c r="AQ927" s="88"/>
      <c r="AR927" s="88"/>
      <c r="AS927" s="88"/>
      <c r="AT927" s="88"/>
      <c r="AU927" s="88"/>
    </row>
    <row r="928" spans="3:64" x14ac:dyDescent="0.2">
      <c r="C928" s="12"/>
      <c r="D928" s="12"/>
      <c r="AA928" s="88"/>
      <c r="AB928" s="88"/>
      <c r="AC928" s="88"/>
      <c r="AD928" s="88"/>
      <c r="AE928" s="88"/>
      <c r="AG928" s="89"/>
      <c r="AN928" s="88"/>
      <c r="AO928" s="88"/>
      <c r="AP928" s="88"/>
      <c r="AQ928" s="88"/>
      <c r="AR928" s="88"/>
      <c r="AS928" s="88"/>
      <c r="AT928" s="88"/>
      <c r="AU928" s="88"/>
    </row>
    <row r="929" spans="3:64" x14ac:dyDescent="0.2">
      <c r="C929" s="12"/>
      <c r="D929" s="12"/>
      <c r="AA929" s="88"/>
      <c r="AB929" s="88"/>
      <c r="AC929" s="88"/>
      <c r="AD929" s="88"/>
      <c r="AE929" s="88"/>
      <c r="AG929" s="89"/>
      <c r="AN929" s="88"/>
      <c r="AO929" s="88"/>
      <c r="AP929" s="88"/>
      <c r="AQ929" s="88"/>
      <c r="AR929" s="88"/>
      <c r="AS929" s="88"/>
      <c r="AT929" s="88"/>
      <c r="AU929" s="88"/>
    </row>
    <row r="930" spans="3:64" x14ac:dyDescent="0.2">
      <c r="C930" s="12"/>
      <c r="D930" s="12"/>
      <c r="AA930" s="88"/>
      <c r="AB930" s="88"/>
      <c r="AC930" s="88"/>
      <c r="AD930" s="88"/>
      <c r="AE930" s="88"/>
      <c r="AG930" s="89"/>
      <c r="AN930" s="88"/>
      <c r="AO930" s="88"/>
      <c r="AP930" s="88"/>
      <c r="AQ930" s="88"/>
      <c r="AR930" s="88"/>
      <c r="AS930" s="88"/>
      <c r="AT930" s="88"/>
      <c r="AU930" s="88"/>
    </row>
    <row r="931" spans="3:64" x14ac:dyDescent="0.2">
      <c r="C931" s="12"/>
      <c r="D931" s="12"/>
      <c r="AA931" s="88"/>
      <c r="AB931" s="88"/>
      <c r="AC931" s="88"/>
      <c r="AD931" s="88"/>
      <c r="AE931" s="88"/>
      <c r="AG931" s="89"/>
      <c r="AN931" s="88"/>
      <c r="AO931" s="88"/>
      <c r="AP931" s="88"/>
      <c r="AQ931" s="88"/>
      <c r="AR931" s="88"/>
      <c r="AS931" s="88"/>
      <c r="AT931" s="88"/>
      <c r="AU931" s="88"/>
    </row>
    <row r="932" spans="3:64" x14ac:dyDescent="0.2">
      <c r="C932" s="12"/>
      <c r="D932" s="12"/>
      <c r="AA932" s="88"/>
      <c r="AB932" s="88"/>
      <c r="AC932" s="88"/>
      <c r="AD932" s="88"/>
      <c r="AE932" s="88"/>
      <c r="AG932" s="89"/>
      <c r="AN932" s="88"/>
      <c r="AO932" s="88"/>
      <c r="AP932" s="88"/>
      <c r="AQ932" s="88"/>
      <c r="AR932" s="88"/>
      <c r="AS932" s="88"/>
      <c r="AT932" s="88"/>
      <c r="AU932" s="88"/>
      <c r="AV932" s="88"/>
      <c r="AW932" s="88"/>
      <c r="AX932" s="88"/>
      <c r="AY932" s="88"/>
      <c r="AZ932" s="88"/>
      <c r="BA932" s="88"/>
      <c r="BB932" s="88"/>
      <c r="BC932" s="88"/>
      <c r="BD932" s="88"/>
      <c r="BE932" s="88"/>
      <c r="BF932" s="88"/>
      <c r="BG932" s="88"/>
      <c r="BH932" s="88"/>
      <c r="BI932" s="88"/>
      <c r="BJ932" s="88"/>
      <c r="BK932" s="88"/>
      <c r="BL932" s="88"/>
    </row>
    <row r="933" spans="3:64" x14ac:dyDescent="0.2">
      <c r="C933" s="12"/>
      <c r="D933" s="12"/>
      <c r="AA933" s="88"/>
      <c r="AB933" s="88"/>
      <c r="AC933" s="88"/>
      <c r="AD933" s="88"/>
      <c r="AE933" s="88"/>
      <c r="AG933" s="89"/>
      <c r="AN933" s="88"/>
      <c r="AO933" s="88"/>
      <c r="AP933" s="88"/>
      <c r="AQ933" s="88"/>
      <c r="AR933" s="88"/>
      <c r="AS933" s="88"/>
      <c r="AT933" s="88"/>
      <c r="AU933" s="88"/>
    </row>
    <row r="934" spans="3:64" x14ac:dyDescent="0.2">
      <c r="C934" s="12"/>
      <c r="D934" s="12"/>
      <c r="AA934" s="88"/>
      <c r="AB934" s="88"/>
      <c r="AC934" s="88"/>
      <c r="AD934" s="88"/>
      <c r="AE934" s="88"/>
      <c r="AG934" s="89"/>
      <c r="AN934" s="88"/>
      <c r="AO934" s="88"/>
      <c r="AP934" s="88"/>
      <c r="AQ934" s="88"/>
      <c r="AR934" s="88"/>
      <c r="AS934" s="88"/>
      <c r="AT934" s="88"/>
      <c r="AU934" s="88"/>
    </row>
    <row r="935" spans="3:64" x14ac:dyDescent="0.2">
      <c r="C935" s="12"/>
      <c r="D935" s="12"/>
      <c r="AA935" s="88"/>
      <c r="AB935" s="88"/>
      <c r="AC935" s="88"/>
      <c r="AD935" s="88"/>
      <c r="AE935" s="88"/>
      <c r="AG935" s="89"/>
      <c r="AN935" s="88"/>
      <c r="AO935" s="88"/>
      <c r="AP935" s="88"/>
      <c r="AQ935" s="88"/>
      <c r="AR935" s="88"/>
      <c r="AS935" s="88"/>
      <c r="AT935" s="88"/>
      <c r="AU935" s="88"/>
    </row>
    <row r="936" spans="3:64" x14ac:dyDescent="0.2">
      <c r="C936" s="12"/>
      <c r="D936" s="12"/>
      <c r="AA936" s="88"/>
      <c r="AB936" s="88"/>
      <c r="AC936" s="88"/>
      <c r="AD936" s="88"/>
      <c r="AE936" s="88"/>
      <c r="AG936" s="89"/>
      <c r="AN936" s="88"/>
      <c r="AO936" s="88"/>
      <c r="AP936" s="88"/>
      <c r="AQ936" s="88"/>
      <c r="AR936" s="88"/>
      <c r="AS936" s="88"/>
      <c r="AT936" s="88"/>
      <c r="AU936" s="88"/>
    </row>
    <row r="937" spans="3:64" x14ac:dyDescent="0.2">
      <c r="C937" s="12"/>
      <c r="D937" s="12"/>
      <c r="AA937" s="88"/>
      <c r="AB937" s="88"/>
      <c r="AC937" s="88"/>
      <c r="AD937" s="88"/>
      <c r="AE937" s="88"/>
      <c r="AG937" s="89"/>
      <c r="AN937" s="88"/>
      <c r="AO937" s="88"/>
      <c r="AP937" s="88"/>
      <c r="AQ937" s="88"/>
      <c r="AR937" s="88"/>
      <c r="AS937" s="88"/>
      <c r="AT937" s="88"/>
      <c r="AU937" s="88"/>
    </row>
    <row r="938" spans="3:64" x14ac:dyDescent="0.2">
      <c r="C938" s="12"/>
      <c r="D938" s="12"/>
      <c r="AA938" s="88"/>
      <c r="AB938" s="88"/>
      <c r="AC938" s="88"/>
      <c r="AD938" s="88"/>
      <c r="AE938" s="88"/>
      <c r="AG938" s="89"/>
      <c r="AN938" s="88"/>
      <c r="AO938" s="88"/>
      <c r="AP938" s="88"/>
      <c r="AQ938" s="88"/>
      <c r="AR938" s="88"/>
      <c r="AS938" s="88"/>
      <c r="AT938" s="88"/>
      <c r="AU938" s="88"/>
    </row>
    <row r="939" spans="3:64" x14ac:dyDescent="0.2">
      <c r="C939" s="12"/>
      <c r="D939" s="12"/>
      <c r="AA939" s="88"/>
      <c r="AB939" s="88"/>
      <c r="AC939" s="88"/>
      <c r="AD939" s="88"/>
      <c r="AE939" s="88"/>
      <c r="AG939" s="89"/>
      <c r="AN939" s="88"/>
      <c r="AO939" s="88"/>
      <c r="AP939" s="88"/>
      <c r="AQ939" s="88"/>
      <c r="AR939" s="88"/>
      <c r="AS939" s="88"/>
      <c r="AT939" s="88"/>
      <c r="AU939" s="88"/>
      <c r="AV939" s="88"/>
      <c r="AW939" s="88"/>
      <c r="AX939" s="88"/>
      <c r="AY939" s="88"/>
      <c r="AZ939" s="88"/>
      <c r="BA939" s="88"/>
      <c r="BB939" s="88"/>
      <c r="BC939" s="88"/>
      <c r="BD939" s="88"/>
      <c r="BE939" s="88"/>
      <c r="BF939" s="88"/>
      <c r="BG939" s="88"/>
      <c r="BH939" s="88"/>
      <c r="BI939" s="88"/>
      <c r="BJ939" s="88"/>
      <c r="BK939" s="88"/>
      <c r="BL939" s="88"/>
    </row>
    <row r="940" spans="3:64" x14ac:dyDescent="0.2">
      <c r="C940" s="12"/>
      <c r="D940" s="12"/>
      <c r="AA940" s="88"/>
      <c r="AB940" s="88"/>
      <c r="AC940" s="88"/>
      <c r="AD940" s="88"/>
      <c r="AE940" s="88"/>
      <c r="AG940" s="89"/>
      <c r="AN940" s="88"/>
      <c r="AO940" s="88"/>
      <c r="AP940" s="88"/>
      <c r="AQ940" s="88"/>
      <c r="AR940" s="88"/>
      <c r="AS940" s="88"/>
      <c r="AT940" s="88"/>
      <c r="AU940" s="88"/>
    </row>
    <row r="941" spans="3:64" x14ac:dyDescent="0.2">
      <c r="C941" s="12"/>
      <c r="D941" s="12"/>
      <c r="AA941" s="88"/>
      <c r="AB941" s="88"/>
      <c r="AC941" s="88"/>
      <c r="AD941" s="88"/>
      <c r="AE941" s="88"/>
      <c r="AG941" s="89"/>
      <c r="AN941" s="88"/>
      <c r="AO941" s="88"/>
      <c r="AP941" s="88"/>
      <c r="AQ941" s="88"/>
      <c r="AR941" s="88"/>
      <c r="AS941" s="88"/>
      <c r="AT941" s="88"/>
      <c r="AU941" s="88"/>
    </row>
    <row r="942" spans="3:64" x14ac:dyDescent="0.2">
      <c r="C942" s="12"/>
      <c r="D942" s="12"/>
      <c r="AA942" s="88"/>
      <c r="AB942" s="88"/>
      <c r="AC942" s="88"/>
      <c r="AD942" s="88"/>
      <c r="AE942" s="88"/>
      <c r="AG942" s="89"/>
      <c r="AN942" s="88"/>
      <c r="AO942" s="88"/>
      <c r="AP942" s="88"/>
      <c r="AQ942" s="88"/>
      <c r="AR942" s="88"/>
      <c r="AS942" s="88"/>
      <c r="AT942" s="88"/>
      <c r="AU942" s="88"/>
    </row>
    <row r="943" spans="3:64" x14ac:dyDescent="0.2">
      <c r="C943" s="12"/>
      <c r="D943" s="12"/>
      <c r="AA943" s="88"/>
      <c r="AB943" s="88"/>
      <c r="AC943" s="88"/>
      <c r="AD943" s="88"/>
      <c r="AE943" s="88"/>
      <c r="AG943" s="89"/>
      <c r="AN943" s="88"/>
      <c r="AO943" s="88"/>
      <c r="AP943" s="88"/>
      <c r="AQ943" s="88"/>
      <c r="AR943" s="88"/>
      <c r="AS943" s="88"/>
      <c r="AT943" s="88"/>
      <c r="AU943" s="88"/>
    </row>
    <row r="944" spans="3:64" x14ac:dyDescent="0.2">
      <c r="C944" s="12"/>
      <c r="D944" s="12"/>
      <c r="AA944" s="88"/>
      <c r="AB944" s="88"/>
      <c r="AC944" s="88"/>
      <c r="AD944" s="88"/>
      <c r="AE944" s="88"/>
      <c r="AG944" s="89"/>
      <c r="AN944" s="88"/>
      <c r="AO944" s="88"/>
      <c r="AP944" s="88"/>
      <c r="AQ944" s="88"/>
      <c r="AR944" s="88"/>
      <c r="AS944" s="88"/>
      <c r="AT944" s="88"/>
      <c r="AU944" s="88"/>
    </row>
    <row r="945" spans="3:64" x14ac:dyDescent="0.2">
      <c r="C945" s="12"/>
      <c r="D945" s="12"/>
      <c r="AA945" s="88"/>
      <c r="AB945" s="88"/>
      <c r="AC945" s="88"/>
      <c r="AD945" s="88"/>
      <c r="AE945" s="88"/>
      <c r="AG945" s="89"/>
      <c r="AN945" s="88"/>
      <c r="AO945" s="88"/>
      <c r="AP945" s="88"/>
      <c r="AQ945" s="88"/>
      <c r="AR945" s="88"/>
      <c r="AS945" s="88"/>
      <c r="AT945" s="88"/>
      <c r="AU945" s="88"/>
      <c r="AV945" s="88"/>
      <c r="AW945" s="88"/>
      <c r="AX945" s="88"/>
      <c r="AY945" s="88"/>
      <c r="AZ945" s="88"/>
      <c r="BA945" s="88"/>
      <c r="BB945" s="88"/>
      <c r="BC945" s="88"/>
      <c r="BD945" s="88"/>
      <c r="BE945" s="88"/>
      <c r="BF945" s="88"/>
      <c r="BG945" s="88"/>
      <c r="BH945" s="88"/>
      <c r="BI945" s="88"/>
      <c r="BJ945" s="88"/>
      <c r="BK945" s="88"/>
      <c r="BL945" s="88"/>
    </row>
    <row r="946" spans="3:64" x14ac:dyDescent="0.2">
      <c r="C946" s="12"/>
      <c r="D946" s="12"/>
      <c r="AA946" s="88"/>
      <c r="AB946" s="88"/>
      <c r="AC946" s="88"/>
      <c r="AD946" s="88"/>
      <c r="AE946" s="88"/>
      <c r="AG946" s="89"/>
      <c r="AN946" s="88"/>
      <c r="AO946" s="88"/>
      <c r="AP946" s="88"/>
      <c r="AQ946" s="88"/>
      <c r="AR946" s="88"/>
      <c r="AS946" s="88"/>
      <c r="AT946" s="88"/>
      <c r="AU946" s="88"/>
    </row>
    <row r="947" spans="3:64" x14ac:dyDescent="0.2">
      <c r="C947" s="12"/>
      <c r="D947" s="12"/>
      <c r="AA947" s="88"/>
      <c r="AB947" s="88"/>
      <c r="AC947" s="88"/>
      <c r="AD947" s="88"/>
      <c r="AE947" s="88"/>
      <c r="AG947" s="89"/>
      <c r="AN947" s="88"/>
      <c r="AO947" s="88"/>
      <c r="AP947" s="88"/>
      <c r="AQ947" s="88"/>
      <c r="AR947" s="88"/>
      <c r="AS947" s="88"/>
      <c r="AT947" s="88"/>
      <c r="AU947" s="88"/>
      <c r="AV947" s="88"/>
      <c r="AW947" s="88"/>
      <c r="AX947" s="88"/>
      <c r="AY947" s="88"/>
      <c r="AZ947" s="88"/>
      <c r="BA947" s="88"/>
      <c r="BB947" s="88"/>
      <c r="BC947" s="88"/>
      <c r="BD947" s="88"/>
      <c r="BE947" s="88"/>
      <c r="BF947" s="88"/>
      <c r="BG947" s="88"/>
      <c r="BH947" s="88"/>
      <c r="BI947" s="88"/>
      <c r="BJ947" s="88"/>
      <c r="BK947" s="88"/>
      <c r="BL947" s="88"/>
    </row>
    <row r="948" spans="3:64" x14ac:dyDescent="0.2">
      <c r="C948" s="12"/>
      <c r="D948" s="12"/>
      <c r="AA948" s="88"/>
      <c r="AB948" s="88"/>
      <c r="AC948" s="88"/>
      <c r="AD948" s="88"/>
      <c r="AE948" s="88"/>
      <c r="AG948" s="89"/>
      <c r="AN948" s="88"/>
      <c r="AO948" s="88"/>
      <c r="AP948" s="88"/>
      <c r="AQ948" s="88"/>
      <c r="AR948" s="88"/>
      <c r="AS948" s="88"/>
      <c r="AT948" s="88"/>
      <c r="AU948" s="88"/>
    </row>
    <row r="949" spans="3:64" x14ac:dyDescent="0.2">
      <c r="C949" s="12"/>
      <c r="D949" s="12"/>
      <c r="AA949" s="88"/>
      <c r="AB949" s="88"/>
      <c r="AC949" s="88"/>
      <c r="AD949" s="88"/>
      <c r="AE949" s="88"/>
      <c r="AG949" s="89"/>
      <c r="AN949" s="88"/>
      <c r="AO949" s="88"/>
      <c r="AP949" s="88"/>
      <c r="AQ949" s="88"/>
      <c r="AR949" s="88"/>
      <c r="AS949" s="88"/>
      <c r="AT949" s="88"/>
      <c r="AU949" s="88"/>
      <c r="AV949" s="88"/>
    </row>
    <row r="950" spans="3:64" x14ac:dyDescent="0.2">
      <c r="C950" s="12"/>
      <c r="D950" s="12"/>
      <c r="AA950" s="88"/>
      <c r="AB950" s="88"/>
      <c r="AC950" s="88"/>
      <c r="AD950" s="88"/>
      <c r="AE950" s="88"/>
      <c r="AG950" s="89"/>
      <c r="AN950" s="88"/>
      <c r="AO950" s="88"/>
      <c r="AP950" s="88"/>
      <c r="AQ950" s="88"/>
      <c r="AR950" s="88"/>
      <c r="AS950" s="88"/>
      <c r="AT950" s="88"/>
      <c r="AU950" s="88"/>
    </row>
    <row r="951" spans="3:64" x14ac:dyDescent="0.2">
      <c r="C951" s="12"/>
      <c r="D951" s="12"/>
      <c r="AA951" s="88"/>
      <c r="AB951" s="88"/>
      <c r="AC951" s="88"/>
      <c r="AD951" s="88"/>
      <c r="AE951" s="88"/>
      <c r="AG951" s="89"/>
      <c r="AN951" s="88"/>
      <c r="AO951" s="88"/>
      <c r="AP951" s="88"/>
      <c r="AQ951" s="88"/>
      <c r="AR951" s="88"/>
      <c r="AS951" s="88"/>
      <c r="AT951" s="88"/>
      <c r="AU951" s="88"/>
    </row>
    <row r="952" spans="3:64" x14ac:dyDescent="0.2">
      <c r="C952" s="12"/>
      <c r="D952" s="12"/>
      <c r="AA952" s="88"/>
      <c r="AB952" s="88"/>
      <c r="AC952" s="88"/>
      <c r="AD952" s="88"/>
      <c r="AE952" s="88"/>
      <c r="AG952" s="89"/>
      <c r="AN952" s="88"/>
      <c r="AO952" s="88"/>
      <c r="AP952" s="88"/>
      <c r="AQ952" s="88"/>
      <c r="AR952" s="88"/>
      <c r="AS952" s="88"/>
      <c r="AT952" s="88"/>
      <c r="AU952" s="88"/>
    </row>
    <row r="953" spans="3:64" x14ac:dyDescent="0.2">
      <c r="C953" s="12"/>
      <c r="D953" s="12"/>
      <c r="AA953" s="88"/>
      <c r="AB953" s="88"/>
      <c r="AC953" s="88"/>
      <c r="AD953" s="88"/>
      <c r="AE953" s="88"/>
      <c r="AG953" s="89"/>
      <c r="AN953" s="88"/>
      <c r="AO953" s="88"/>
      <c r="AP953" s="88"/>
      <c r="AQ953" s="88"/>
      <c r="AR953" s="88"/>
      <c r="AS953" s="88"/>
      <c r="AT953" s="88"/>
      <c r="AU953" s="88"/>
    </row>
    <row r="954" spans="3:64" x14ac:dyDescent="0.2">
      <c r="C954" s="12"/>
      <c r="D954" s="12"/>
      <c r="AA954" s="88"/>
      <c r="AB954" s="88"/>
      <c r="AC954" s="88"/>
      <c r="AD954" s="88"/>
      <c r="AE954" s="88"/>
      <c r="AG954" s="89"/>
      <c r="AN954" s="88"/>
      <c r="AO954" s="88"/>
      <c r="AP954" s="88"/>
      <c r="AQ954" s="88"/>
      <c r="AR954" s="88"/>
      <c r="AS954" s="88"/>
      <c r="AT954" s="88"/>
      <c r="AU954" s="88"/>
    </row>
    <row r="955" spans="3:64" x14ac:dyDescent="0.2">
      <c r="C955" s="12"/>
      <c r="D955" s="12"/>
      <c r="AA955" s="88"/>
      <c r="AB955" s="88"/>
      <c r="AC955" s="88"/>
      <c r="AD955" s="88"/>
      <c r="AE955" s="88"/>
      <c r="AG955" s="89"/>
      <c r="AN955" s="88"/>
      <c r="AO955" s="88"/>
      <c r="AP955" s="88"/>
      <c r="AQ955" s="88"/>
      <c r="AR955" s="88"/>
      <c r="AS955" s="88"/>
      <c r="AT955" s="88"/>
      <c r="AU955" s="88"/>
      <c r="AV955" s="88"/>
    </row>
    <row r="956" spans="3:64" x14ac:dyDescent="0.2">
      <c r="C956" s="12"/>
      <c r="D956" s="12"/>
      <c r="AA956" s="88"/>
      <c r="AB956" s="88"/>
      <c r="AC956" s="88"/>
      <c r="AD956" s="88"/>
      <c r="AE956" s="88"/>
      <c r="AG956" s="89"/>
      <c r="AN956" s="88"/>
      <c r="AO956" s="88"/>
      <c r="AP956" s="88"/>
      <c r="AQ956" s="88"/>
      <c r="AR956" s="88"/>
      <c r="AS956" s="88"/>
      <c r="AT956" s="88"/>
      <c r="AU956" s="88"/>
    </row>
    <row r="957" spans="3:64" x14ac:dyDescent="0.2">
      <c r="C957" s="12"/>
      <c r="D957" s="12"/>
      <c r="AA957" s="88"/>
      <c r="AB957" s="88"/>
      <c r="AC957" s="88"/>
      <c r="AD957" s="88"/>
      <c r="AE957" s="88"/>
      <c r="AG957" s="89"/>
      <c r="AN957" s="88"/>
      <c r="AO957" s="88"/>
      <c r="AP957" s="88"/>
      <c r="AQ957" s="88"/>
      <c r="AR957" s="88"/>
      <c r="AS957" s="88"/>
      <c r="AT957" s="88"/>
      <c r="AU957" s="88"/>
    </row>
    <row r="958" spans="3:64" x14ac:dyDescent="0.2">
      <c r="C958" s="12"/>
      <c r="D958" s="12"/>
      <c r="AA958" s="88"/>
      <c r="AB958" s="88"/>
      <c r="AC958" s="88"/>
      <c r="AD958" s="88"/>
      <c r="AE958" s="88"/>
      <c r="AG958" s="89"/>
      <c r="AN958" s="88"/>
      <c r="AO958" s="88"/>
      <c r="AP958" s="88"/>
      <c r="AQ958" s="88"/>
      <c r="AR958" s="88"/>
      <c r="AS958" s="88"/>
      <c r="AT958" s="88"/>
      <c r="AU958" s="88"/>
    </row>
    <row r="959" spans="3:64" x14ac:dyDescent="0.2">
      <c r="C959" s="12"/>
      <c r="D959" s="12"/>
      <c r="AA959" s="88"/>
      <c r="AB959" s="88"/>
      <c r="AC959" s="88"/>
      <c r="AD959" s="88"/>
      <c r="AE959" s="88"/>
      <c r="AG959" s="89"/>
      <c r="AN959" s="88"/>
      <c r="AO959" s="88"/>
      <c r="AP959" s="88"/>
      <c r="AQ959" s="88"/>
      <c r="AR959" s="88"/>
      <c r="AS959" s="88"/>
      <c r="AT959" s="88"/>
      <c r="AU959" s="88"/>
    </row>
    <row r="960" spans="3:64" x14ac:dyDescent="0.2">
      <c r="C960" s="12"/>
      <c r="D960" s="12"/>
      <c r="AA960" s="88"/>
      <c r="AB960" s="88"/>
      <c r="AC960" s="88"/>
      <c r="AD960" s="88"/>
      <c r="AE960" s="88"/>
      <c r="AG960" s="89"/>
      <c r="AN960" s="88"/>
      <c r="AO960" s="88"/>
      <c r="AP960" s="88"/>
      <c r="AQ960" s="88"/>
      <c r="AR960" s="88"/>
      <c r="AS960" s="88"/>
      <c r="AT960" s="88"/>
      <c r="AU960" s="88"/>
    </row>
    <row r="961" spans="3:48" x14ac:dyDescent="0.2">
      <c r="C961" s="12"/>
      <c r="D961" s="12"/>
      <c r="AA961" s="88"/>
      <c r="AB961" s="88"/>
      <c r="AC961" s="88"/>
      <c r="AD961" s="88"/>
      <c r="AE961" s="88"/>
      <c r="AG961" s="89"/>
      <c r="AN961" s="88"/>
      <c r="AO961" s="88"/>
      <c r="AP961" s="88"/>
      <c r="AQ961" s="88"/>
      <c r="AR961" s="88"/>
      <c r="AS961" s="88"/>
      <c r="AT961" s="88"/>
      <c r="AU961" s="88"/>
    </row>
    <row r="962" spans="3:48" x14ac:dyDescent="0.2">
      <c r="C962" s="12"/>
      <c r="D962" s="12"/>
      <c r="AA962" s="88"/>
      <c r="AB962" s="88"/>
      <c r="AC962" s="88"/>
      <c r="AD962" s="88"/>
      <c r="AE962" s="88"/>
      <c r="AG962" s="89"/>
      <c r="AN962" s="88"/>
      <c r="AO962" s="88"/>
      <c r="AP962" s="88"/>
      <c r="AQ962" s="88"/>
      <c r="AR962" s="88"/>
      <c r="AS962" s="88"/>
      <c r="AT962" s="88"/>
      <c r="AU962" s="88"/>
    </row>
    <row r="963" spans="3:48" x14ac:dyDescent="0.2">
      <c r="C963" s="12"/>
      <c r="D963" s="12"/>
      <c r="AA963" s="88"/>
      <c r="AB963" s="88"/>
      <c r="AC963" s="88"/>
      <c r="AD963" s="88"/>
      <c r="AE963" s="88"/>
      <c r="AG963" s="89"/>
      <c r="AN963" s="88"/>
      <c r="AO963" s="88"/>
      <c r="AP963" s="88"/>
      <c r="AQ963" s="88"/>
      <c r="AR963" s="88"/>
      <c r="AS963" s="88"/>
      <c r="AT963" s="88"/>
      <c r="AU963" s="88"/>
    </row>
    <row r="964" spans="3:48" x14ac:dyDescent="0.2">
      <c r="C964" s="12"/>
      <c r="D964" s="12"/>
      <c r="AA964" s="88"/>
      <c r="AB964" s="88"/>
      <c r="AC964" s="88"/>
      <c r="AD964" s="88"/>
      <c r="AE964" s="88"/>
      <c r="AG964" s="89"/>
      <c r="AN964" s="88"/>
      <c r="AO964" s="88"/>
      <c r="AP964" s="88"/>
      <c r="AQ964" s="88"/>
      <c r="AR964" s="88"/>
      <c r="AS964" s="88"/>
      <c r="AT964" s="88"/>
      <c r="AU964" s="88"/>
    </row>
    <row r="965" spans="3:48" x14ac:dyDescent="0.2">
      <c r="C965" s="12"/>
      <c r="D965" s="12"/>
      <c r="AA965" s="88"/>
      <c r="AB965" s="88"/>
      <c r="AC965" s="88"/>
      <c r="AD965" s="88"/>
      <c r="AE965" s="88"/>
      <c r="AG965" s="89"/>
      <c r="AN965" s="88"/>
      <c r="AO965" s="88"/>
      <c r="AP965" s="88"/>
      <c r="AQ965" s="88"/>
      <c r="AR965" s="88"/>
      <c r="AS965" s="88"/>
      <c r="AT965" s="88"/>
      <c r="AU965" s="88"/>
    </row>
    <row r="966" spans="3:48" x14ac:dyDescent="0.2">
      <c r="C966" s="12"/>
      <c r="D966" s="12"/>
      <c r="AA966" s="88"/>
      <c r="AB966" s="88"/>
      <c r="AC966" s="88"/>
      <c r="AD966" s="88"/>
      <c r="AE966" s="88"/>
      <c r="AG966" s="89"/>
      <c r="AN966" s="88"/>
      <c r="AO966" s="88"/>
      <c r="AP966" s="88"/>
      <c r="AQ966" s="88"/>
      <c r="AR966" s="88"/>
      <c r="AS966" s="88"/>
      <c r="AT966" s="88"/>
      <c r="AU966" s="88"/>
      <c r="AV966" s="88"/>
    </row>
    <row r="967" spans="3:48" x14ac:dyDescent="0.2">
      <c r="C967" s="12"/>
      <c r="D967" s="12"/>
      <c r="AA967" s="88"/>
      <c r="AB967" s="88"/>
      <c r="AC967" s="88"/>
      <c r="AD967" s="88"/>
      <c r="AE967" s="88"/>
      <c r="AG967" s="89"/>
      <c r="AN967" s="88"/>
      <c r="AO967" s="88"/>
      <c r="AP967" s="88"/>
      <c r="AQ967" s="88"/>
      <c r="AR967" s="88"/>
      <c r="AS967" s="88"/>
      <c r="AT967" s="88"/>
      <c r="AU967" s="88"/>
    </row>
    <row r="968" spans="3:48" x14ac:dyDescent="0.2">
      <c r="C968" s="12"/>
      <c r="D968" s="12"/>
      <c r="AA968" s="88"/>
      <c r="AB968" s="88"/>
      <c r="AC968" s="88"/>
      <c r="AD968" s="88"/>
      <c r="AE968" s="88"/>
      <c r="AG968" s="89"/>
      <c r="AN968" s="88"/>
      <c r="AO968" s="88"/>
      <c r="AP968" s="88"/>
      <c r="AQ968" s="88"/>
      <c r="AR968" s="88"/>
      <c r="AS968" s="88"/>
      <c r="AT968" s="88"/>
      <c r="AU968" s="88"/>
    </row>
    <row r="969" spans="3:48" x14ac:dyDescent="0.2">
      <c r="C969" s="12"/>
      <c r="D969" s="12"/>
      <c r="AA969" s="88"/>
      <c r="AB969" s="88"/>
      <c r="AC969" s="88"/>
      <c r="AD969" s="88"/>
      <c r="AE969" s="88"/>
      <c r="AG969" s="89"/>
      <c r="AN969" s="88"/>
      <c r="AO969" s="88"/>
      <c r="AP969" s="88"/>
      <c r="AQ969" s="88"/>
      <c r="AR969" s="88"/>
      <c r="AS969" s="88"/>
      <c r="AT969" s="88"/>
      <c r="AU969" s="88"/>
    </row>
    <row r="970" spans="3:48" x14ac:dyDescent="0.2">
      <c r="C970" s="12"/>
      <c r="D970" s="12"/>
      <c r="AA970" s="88"/>
      <c r="AB970" s="88"/>
      <c r="AC970" s="88"/>
      <c r="AD970" s="88"/>
      <c r="AE970" s="88"/>
      <c r="AG970" s="89"/>
      <c r="AN970" s="88"/>
      <c r="AO970" s="88"/>
      <c r="AP970" s="88"/>
      <c r="AQ970" s="88"/>
      <c r="AR970" s="88"/>
      <c r="AS970" s="88"/>
      <c r="AT970" s="88"/>
      <c r="AU970" s="88"/>
    </row>
    <row r="971" spans="3:48" x14ac:dyDescent="0.2">
      <c r="C971" s="12"/>
      <c r="D971" s="12"/>
      <c r="AA971" s="88"/>
      <c r="AB971" s="88"/>
      <c r="AC971" s="88"/>
      <c r="AD971" s="88"/>
      <c r="AE971" s="88"/>
      <c r="AG971" s="89"/>
      <c r="AN971" s="88"/>
      <c r="AO971" s="88"/>
      <c r="AP971" s="88"/>
      <c r="AQ971" s="88"/>
      <c r="AR971" s="88"/>
      <c r="AS971" s="88"/>
      <c r="AT971" s="88"/>
      <c r="AU971" s="88"/>
    </row>
    <row r="972" spans="3:48" x14ac:dyDescent="0.2">
      <c r="C972" s="12"/>
      <c r="D972" s="12"/>
      <c r="AA972" s="88"/>
      <c r="AB972" s="88"/>
      <c r="AC972" s="88"/>
      <c r="AD972" s="88"/>
      <c r="AE972" s="88"/>
      <c r="AG972" s="89"/>
      <c r="AN972" s="88"/>
      <c r="AO972" s="88"/>
      <c r="AP972" s="88"/>
      <c r="AQ972" s="88"/>
      <c r="AR972" s="88"/>
      <c r="AS972" s="88"/>
      <c r="AT972" s="88"/>
      <c r="AU972" s="88"/>
      <c r="AV972" s="88"/>
    </row>
    <row r="973" spans="3:48" x14ac:dyDescent="0.2">
      <c r="C973" s="12"/>
      <c r="D973" s="12"/>
      <c r="AA973" s="88"/>
      <c r="AB973" s="88"/>
      <c r="AC973" s="88"/>
      <c r="AD973" s="88"/>
      <c r="AE973" s="88"/>
      <c r="AG973" s="89"/>
      <c r="AN973" s="88"/>
      <c r="AO973" s="88"/>
      <c r="AP973" s="88"/>
      <c r="AQ973" s="88"/>
      <c r="AR973" s="88"/>
      <c r="AS973" s="88"/>
      <c r="AT973" s="88"/>
      <c r="AU973" s="88"/>
    </row>
    <row r="974" spans="3:48" x14ac:dyDescent="0.2">
      <c r="C974" s="12"/>
      <c r="D974" s="12"/>
      <c r="AA974" s="88"/>
      <c r="AB974" s="88"/>
      <c r="AC974" s="88"/>
      <c r="AD974" s="88"/>
      <c r="AE974" s="88"/>
      <c r="AG974" s="89"/>
      <c r="AN974" s="88"/>
      <c r="AO974" s="88"/>
      <c r="AP974" s="88"/>
      <c r="AQ974" s="88"/>
      <c r="AR974" s="88"/>
      <c r="AS974" s="88"/>
      <c r="AT974" s="88"/>
      <c r="AU974" s="88"/>
    </row>
    <row r="975" spans="3:48" x14ac:dyDescent="0.2">
      <c r="C975" s="12"/>
      <c r="D975" s="12"/>
      <c r="AA975" s="88"/>
      <c r="AB975" s="88"/>
      <c r="AC975" s="88"/>
      <c r="AD975" s="88"/>
      <c r="AE975" s="88"/>
      <c r="AG975" s="89"/>
      <c r="AN975" s="88"/>
      <c r="AO975" s="88"/>
      <c r="AP975" s="88"/>
      <c r="AQ975" s="88"/>
      <c r="AR975" s="88"/>
      <c r="AS975" s="88"/>
      <c r="AT975" s="88"/>
      <c r="AU975" s="88"/>
    </row>
    <row r="976" spans="3:48" x14ac:dyDescent="0.2">
      <c r="C976" s="12"/>
      <c r="D976" s="12"/>
      <c r="AA976" s="88"/>
      <c r="AB976" s="88"/>
      <c r="AC976" s="88"/>
      <c r="AD976" s="88"/>
      <c r="AE976" s="88"/>
      <c r="AG976" s="89"/>
      <c r="AN976" s="88"/>
      <c r="AO976" s="88"/>
      <c r="AP976" s="88"/>
      <c r="AQ976" s="88"/>
      <c r="AR976" s="88"/>
      <c r="AS976" s="88"/>
      <c r="AT976" s="88"/>
      <c r="AU976" s="88"/>
    </row>
    <row r="977" spans="3:64" x14ac:dyDescent="0.2">
      <c r="C977" s="12"/>
      <c r="D977" s="12"/>
      <c r="AA977" s="88"/>
      <c r="AB977" s="88"/>
      <c r="AC977" s="88"/>
      <c r="AD977" s="88"/>
      <c r="AE977" s="88"/>
      <c r="AG977" s="89"/>
      <c r="AN977" s="88"/>
      <c r="AO977" s="88"/>
      <c r="AP977" s="88"/>
      <c r="AQ977" s="88"/>
      <c r="AR977" s="88"/>
      <c r="AS977" s="88"/>
      <c r="AT977" s="88"/>
      <c r="AU977" s="88"/>
    </row>
    <row r="978" spans="3:64" x14ac:dyDescent="0.2">
      <c r="C978" s="12"/>
      <c r="D978" s="12"/>
      <c r="AA978" s="88"/>
      <c r="AB978" s="88"/>
      <c r="AC978" s="88"/>
      <c r="AD978" s="88"/>
      <c r="AE978" s="88"/>
      <c r="AG978" s="89"/>
      <c r="AN978" s="88"/>
      <c r="AO978" s="88"/>
      <c r="AP978" s="88"/>
      <c r="AQ978" s="88"/>
      <c r="AR978" s="88"/>
      <c r="AS978" s="88"/>
      <c r="AT978" s="88"/>
      <c r="AU978" s="88"/>
    </row>
    <row r="979" spans="3:64" x14ac:dyDescent="0.2">
      <c r="C979" s="12"/>
      <c r="D979" s="12"/>
      <c r="AA979" s="88"/>
      <c r="AB979" s="88"/>
      <c r="AC979" s="88"/>
      <c r="AD979" s="88"/>
      <c r="AE979" s="88"/>
      <c r="AG979" s="89"/>
      <c r="AN979" s="88"/>
      <c r="AO979" s="88"/>
      <c r="AP979" s="88"/>
      <c r="AQ979" s="88"/>
      <c r="AR979" s="88"/>
      <c r="AS979" s="88"/>
      <c r="AT979" s="88"/>
      <c r="AU979" s="88"/>
    </row>
    <row r="980" spans="3:64" x14ac:dyDescent="0.2">
      <c r="C980" s="12"/>
      <c r="D980" s="12"/>
      <c r="AA980" s="88"/>
      <c r="AB980" s="88"/>
      <c r="AC980" s="88"/>
      <c r="AD980" s="88"/>
      <c r="AE980" s="88"/>
      <c r="AG980" s="89"/>
      <c r="AN980" s="88"/>
      <c r="AO980" s="88"/>
      <c r="AP980" s="88"/>
      <c r="AQ980" s="88"/>
      <c r="AR980" s="88"/>
      <c r="AS980" s="88"/>
      <c r="AT980" s="88"/>
      <c r="AU980" s="88"/>
    </row>
    <row r="981" spans="3:64" x14ac:dyDescent="0.2">
      <c r="C981" s="12"/>
      <c r="D981" s="12"/>
      <c r="AA981" s="88"/>
      <c r="AB981" s="88"/>
      <c r="AC981" s="88"/>
      <c r="AD981" s="88"/>
      <c r="AE981" s="88"/>
      <c r="AG981" s="89"/>
      <c r="AN981" s="88"/>
      <c r="AO981" s="88"/>
      <c r="AP981" s="88"/>
      <c r="AQ981" s="88"/>
      <c r="AR981" s="88"/>
      <c r="AS981" s="88"/>
      <c r="AT981" s="88"/>
      <c r="AU981" s="88"/>
    </row>
    <row r="982" spans="3:64" x14ac:dyDescent="0.2">
      <c r="C982" s="12"/>
      <c r="D982" s="12"/>
      <c r="AA982" s="88"/>
      <c r="AB982" s="88"/>
      <c r="AC982" s="88"/>
      <c r="AD982" s="88"/>
      <c r="AE982" s="88"/>
      <c r="AG982" s="89"/>
      <c r="AN982" s="88"/>
      <c r="AO982" s="88"/>
      <c r="AP982" s="88"/>
      <c r="AQ982" s="88"/>
      <c r="AR982" s="88"/>
      <c r="AS982" s="88"/>
      <c r="AT982" s="88"/>
      <c r="AU982" s="88"/>
    </row>
    <row r="983" spans="3:64" x14ac:dyDescent="0.2">
      <c r="C983" s="12"/>
      <c r="D983" s="12"/>
      <c r="AA983" s="88"/>
      <c r="AB983" s="88"/>
      <c r="AC983" s="88"/>
      <c r="AD983" s="88"/>
      <c r="AE983" s="88"/>
      <c r="AG983" s="89"/>
      <c r="AN983" s="88"/>
      <c r="AO983" s="88"/>
      <c r="AP983" s="88"/>
      <c r="AQ983" s="88"/>
      <c r="AR983" s="88"/>
      <c r="AS983" s="88"/>
      <c r="AT983" s="88"/>
      <c r="AU983" s="88"/>
    </row>
    <row r="984" spans="3:64" x14ac:dyDescent="0.2">
      <c r="C984" s="12"/>
      <c r="D984" s="12"/>
      <c r="AA984" s="88"/>
      <c r="AB984" s="88"/>
      <c r="AC984" s="88"/>
      <c r="AD984" s="88"/>
      <c r="AE984" s="88"/>
      <c r="AG984" s="89"/>
      <c r="AN984" s="88"/>
      <c r="AO984" s="88"/>
      <c r="AP984" s="88"/>
      <c r="AQ984" s="88"/>
      <c r="AR984" s="88"/>
      <c r="AS984" s="88"/>
      <c r="AT984" s="88"/>
      <c r="AU984" s="88"/>
    </row>
    <row r="985" spans="3:64" x14ac:dyDescent="0.2">
      <c r="C985" s="12"/>
      <c r="D985" s="12"/>
      <c r="AA985" s="88"/>
      <c r="AB985" s="88"/>
      <c r="AC985" s="88"/>
      <c r="AD985" s="88"/>
      <c r="AE985" s="88"/>
      <c r="AG985" s="89"/>
      <c r="AN985" s="88"/>
      <c r="AO985" s="88"/>
      <c r="AP985" s="88"/>
      <c r="AQ985" s="88"/>
      <c r="AR985" s="88"/>
      <c r="AS985" s="88"/>
      <c r="AT985" s="88"/>
      <c r="AU985" s="88"/>
      <c r="AV985" s="88"/>
      <c r="AW985" s="88"/>
      <c r="AX985" s="88"/>
      <c r="AY985" s="88"/>
      <c r="AZ985" s="88"/>
      <c r="BA985" s="88"/>
      <c r="BB985" s="88"/>
      <c r="BC985" s="88"/>
      <c r="BD985" s="88"/>
      <c r="BE985" s="88"/>
      <c r="BF985" s="88"/>
      <c r="BG985" s="88"/>
      <c r="BH985" s="88"/>
      <c r="BI985" s="88"/>
      <c r="BJ985" s="88"/>
      <c r="BK985" s="88"/>
      <c r="BL985" s="88"/>
    </row>
    <row r="986" spans="3:64" x14ac:dyDescent="0.2">
      <c r="C986" s="12"/>
      <c r="D986" s="12"/>
      <c r="AA986" s="88"/>
      <c r="AB986" s="88"/>
      <c r="AC986" s="88"/>
      <c r="AD986" s="88"/>
      <c r="AE986" s="88"/>
      <c r="AG986" s="89"/>
      <c r="AN986" s="88"/>
      <c r="AO986" s="88"/>
      <c r="AP986" s="88"/>
      <c r="AQ986" s="88"/>
      <c r="AR986" s="88"/>
      <c r="AS986" s="88"/>
      <c r="AT986" s="88"/>
      <c r="AU986" s="88"/>
    </row>
    <row r="987" spans="3:64" x14ac:dyDescent="0.2">
      <c r="C987" s="12"/>
      <c r="D987" s="12"/>
      <c r="AA987" s="88"/>
      <c r="AB987" s="88"/>
      <c r="AC987" s="88"/>
      <c r="AD987" s="88"/>
      <c r="AE987" s="88"/>
      <c r="AG987" s="89"/>
      <c r="AN987" s="88"/>
      <c r="AO987" s="88"/>
      <c r="AP987" s="88"/>
      <c r="AQ987" s="88"/>
      <c r="AR987" s="88"/>
      <c r="AS987" s="88"/>
      <c r="AT987" s="88"/>
      <c r="AU987" s="88"/>
    </row>
    <row r="988" spans="3:64" x14ac:dyDescent="0.2">
      <c r="C988" s="12"/>
      <c r="D988" s="12"/>
      <c r="AA988" s="88"/>
      <c r="AB988" s="88"/>
      <c r="AC988" s="88"/>
      <c r="AD988" s="88"/>
      <c r="AE988" s="88"/>
      <c r="AG988" s="89"/>
      <c r="AN988" s="88"/>
      <c r="AO988" s="88"/>
      <c r="AP988" s="88"/>
      <c r="AQ988" s="88"/>
      <c r="AR988" s="88"/>
      <c r="AS988" s="88"/>
      <c r="AT988" s="88"/>
      <c r="AU988" s="88"/>
    </row>
    <row r="989" spans="3:64" x14ac:dyDescent="0.2">
      <c r="C989" s="12"/>
      <c r="D989" s="12"/>
      <c r="AA989" s="88"/>
      <c r="AB989" s="88"/>
      <c r="AC989" s="88"/>
      <c r="AD989" s="88"/>
      <c r="AE989" s="88"/>
      <c r="AG989" s="89"/>
      <c r="AN989" s="88"/>
      <c r="AO989" s="88"/>
      <c r="AP989" s="88"/>
      <c r="AQ989" s="88"/>
      <c r="AR989" s="88"/>
      <c r="AS989" s="88"/>
      <c r="AT989" s="88"/>
      <c r="AU989" s="88"/>
    </row>
    <row r="990" spans="3:64" x14ac:dyDescent="0.2">
      <c r="C990" s="12"/>
      <c r="D990" s="12"/>
      <c r="AA990" s="88"/>
      <c r="AB990" s="88"/>
      <c r="AC990" s="88"/>
      <c r="AD990" s="88"/>
      <c r="AE990" s="88"/>
      <c r="AG990" s="89"/>
      <c r="AN990" s="88"/>
      <c r="AO990" s="88"/>
      <c r="AP990" s="88"/>
      <c r="AQ990" s="88"/>
      <c r="AR990" s="88"/>
      <c r="AS990" s="88"/>
      <c r="AT990" s="88"/>
      <c r="AU990" s="88"/>
    </row>
    <row r="991" spans="3:64" x14ac:dyDescent="0.2">
      <c r="C991" s="12"/>
      <c r="D991" s="12"/>
      <c r="AA991" s="88"/>
      <c r="AB991" s="88"/>
      <c r="AC991" s="88"/>
      <c r="AD991" s="88"/>
      <c r="AE991" s="88"/>
      <c r="AG991" s="89"/>
      <c r="AN991" s="88"/>
      <c r="AO991" s="88"/>
      <c r="AP991" s="88"/>
      <c r="AQ991" s="88"/>
      <c r="AR991" s="88"/>
      <c r="AS991" s="88"/>
      <c r="AT991" s="88"/>
      <c r="AU991" s="88"/>
    </row>
    <row r="992" spans="3:64" x14ac:dyDescent="0.2">
      <c r="C992" s="12"/>
      <c r="D992" s="12"/>
      <c r="AA992" s="88"/>
      <c r="AB992" s="88"/>
      <c r="AC992" s="88"/>
      <c r="AD992" s="88"/>
      <c r="AE992" s="88"/>
      <c r="AG992" s="89"/>
      <c r="AN992" s="88"/>
      <c r="AO992" s="88"/>
      <c r="AP992" s="88"/>
      <c r="AQ992" s="88"/>
      <c r="AR992" s="88"/>
      <c r="AS992" s="88"/>
      <c r="AT992" s="88"/>
      <c r="AU992" s="88"/>
    </row>
    <row r="993" spans="3:64" x14ac:dyDescent="0.2">
      <c r="C993" s="12"/>
      <c r="D993" s="12"/>
      <c r="AA993" s="88"/>
      <c r="AB993" s="88"/>
      <c r="AC993" s="88"/>
      <c r="AD993" s="88"/>
      <c r="AE993" s="88"/>
      <c r="AG993" s="89"/>
      <c r="AN993" s="88"/>
      <c r="AO993" s="88"/>
      <c r="AP993" s="88"/>
      <c r="AQ993" s="88"/>
      <c r="AR993" s="88"/>
      <c r="AS993" s="88"/>
      <c r="AT993" s="88"/>
      <c r="AU993" s="88"/>
    </row>
    <row r="994" spans="3:64" x14ac:dyDescent="0.2">
      <c r="C994" s="12"/>
      <c r="D994" s="12"/>
      <c r="AA994" s="88"/>
      <c r="AB994" s="88"/>
      <c r="AC994" s="88"/>
      <c r="AD994" s="88"/>
      <c r="AE994" s="88"/>
      <c r="AG994" s="89"/>
      <c r="AN994" s="88"/>
      <c r="AO994" s="88"/>
      <c r="AP994" s="88"/>
      <c r="AQ994" s="88"/>
      <c r="AR994" s="88"/>
      <c r="AS994" s="88"/>
      <c r="AT994" s="88"/>
      <c r="AU994" s="88"/>
    </row>
    <row r="995" spans="3:64" x14ac:dyDescent="0.2">
      <c r="C995" s="12"/>
      <c r="D995" s="12"/>
      <c r="AA995" s="88"/>
      <c r="AB995" s="88"/>
      <c r="AC995" s="88"/>
      <c r="AD995" s="88"/>
      <c r="AE995" s="88"/>
      <c r="AG995" s="89"/>
      <c r="AN995" s="88"/>
      <c r="AO995" s="88"/>
      <c r="AP995" s="88"/>
      <c r="AQ995" s="88"/>
      <c r="AR995" s="88"/>
      <c r="AS995" s="88"/>
      <c r="AT995" s="88"/>
      <c r="AU995" s="88"/>
    </row>
    <row r="996" spans="3:64" x14ac:dyDescent="0.2">
      <c r="C996" s="12"/>
      <c r="D996" s="12"/>
      <c r="AA996" s="88"/>
      <c r="AB996" s="88"/>
      <c r="AC996" s="88"/>
      <c r="AD996" s="88"/>
      <c r="AE996" s="88"/>
      <c r="AG996" s="89"/>
      <c r="AN996" s="88"/>
      <c r="AO996" s="88"/>
      <c r="AP996" s="88"/>
      <c r="AQ996" s="88"/>
      <c r="AR996" s="88"/>
      <c r="AS996" s="88"/>
      <c r="AT996" s="88"/>
      <c r="AU996" s="88"/>
    </row>
    <row r="997" spans="3:64" x14ac:dyDescent="0.2">
      <c r="C997" s="12"/>
      <c r="D997" s="12"/>
      <c r="AA997" s="88"/>
      <c r="AB997" s="88"/>
      <c r="AC997" s="88"/>
      <c r="AD997" s="88"/>
      <c r="AE997" s="88"/>
      <c r="AG997" s="89"/>
      <c r="AN997" s="88"/>
      <c r="AO997" s="88"/>
      <c r="AP997" s="88"/>
      <c r="AQ997" s="88"/>
      <c r="AR997" s="88"/>
      <c r="AS997" s="88"/>
      <c r="AT997" s="88"/>
      <c r="AU997" s="88"/>
    </row>
    <row r="998" spans="3:64" x14ac:dyDescent="0.2">
      <c r="C998" s="12"/>
      <c r="D998" s="12"/>
      <c r="AA998" s="88"/>
      <c r="AB998" s="88"/>
      <c r="AC998" s="88"/>
      <c r="AD998" s="88"/>
      <c r="AE998" s="88"/>
      <c r="AG998" s="89"/>
      <c r="AN998" s="88"/>
      <c r="AO998" s="88"/>
      <c r="AP998" s="88"/>
      <c r="AQ998" s="88"/>
      <c r="AR998" s="88"/>
      <c r="AS998" s="88"/>
      <c r="AT998" s="88"/>
      <c r="AU998" s="88"/>
    </row>
    <row r="999" spans="3:64" x14ac:dyDescent="0.2">
      <c r="C999" s="12"/>
      <c r="D999" s="12"/>
      <c r="AA999" s="88"/>
      <c r="AB999" s="88"/>
      <c r="AC999" s="88"/>
      <c r="AD999" s="88"/>
      <c r="AE999" s="88"/>
      <c r="AG999" s="89"/>
      <c r="AN999" s="88"/>
      <c r="AO999" s="88"/>
      <c r="AP999" s="88"/>
      <c r="AQ999" s="88"/>
      <c r="AR999" s="88"/>
      <c r="AS999" s="88"/>
      <c r="AT999" s="88"/>
      <c r="AU999" s="88"/>
    </row>
    <row r="1000" spans="3:64" x14ac:dyDescent="0.2">
      <c r="C1000" s="12"/>
      <c r="D1000" s="12"/>
      <c r="AA1000" s="88"/>
      <c r="AB1000" s="88"/>
      <c r="AC1000" s="88"/>
      <c r="AD1000" s="88"/>
      <c r="AE1000" s="88"/>
      <c r="AG1000" s="89"/>
      <c r="AN1000" s="88"/>
      <c r="AO1000" s="88"/>
      <c r="AP1000" s="88"/>
      <c r="AQ1000" s="88"/>
      <c r="AR1000" s="88"/>
      <c r="AS1000" s="88"/>
      <c r="AT1000" s="88"/>
      <c r="AU1000" s="88"/>
    </row>
    <row r="1001" spans="3:64" x14ac:dyDescent="0.2">
      <c r="C1001" s="12"/>
      <c r="D1001" s="12"/>
      <c r="AA1001" s="88"/>
      <c r="AB1001" s="88"/>
      <c r="AC1001" s="88"/>
      <c r="AD1001" s="88"/>
      <c r="AE1001" s="88"/>
      <c r="AG1001" s="89"/>
      <c r="AN1001" s="88"/>
      <c r="AO1001" s="88"/>
      <c r="AP1001" s="88"/>
      <c r="AQ1001" s="88"/>
      <c r="AR1001" s="88"/>
      <c r="AS1001" s="88"/>
      <c r="AT1001" s="88"/>
      <c r="AU1001" s="88"/>
    </row>
    <row r="1002" spans="3:64" x14ac:dyDescent="0.2">
      <c r="C1002" s="12"/>
      <c r="D1002" s="12"/>
      <c r="AA1002" s="88"/>
      <c r="AB1002" s="88"/>
      <c r="AC1002" s="88"/>
      <c r="AD1002" s="88"/>
      <c r="AE1002" s="88"/>
      <c r="AG1002" s="89"/>
      <c r="AN1002" s="88"/>
      <c r="AO1002" s="88"/>
      <c r="AP1002" s="88"/>
      <c r="AQ1002" s="88"/>
      <c r="AR1002" s="88"/>
      <c r="AS1002" s="88"/>
      <c r="AT1002" s="88"/>
      <c r="AU1002" s="88"/>
    </row>
    <row r="1003" spans="3:64" x14ac:dyDescent="0.2">
      <c r="C1003" s="12"/>
      <c r="D1003" s="12"/>
      <c r="AA1003" s="88"/>
      <c r="AB1003" s="88"/>
      <c r="AC1003" s="88"/>
      <c r="AD1003" s="88"/>
      <c r="AE1003" s="88"/>
      <c r="AG1003" s="89"/>
      <c r="AN1003" s="88"/>
      <c r="AO1003" s="88"/>
      <c r="AP1003" s="88"/>
      <c r="AQ1003" s="88"/>
      <c r="AR1003" s="88"/>
      <c r="AS1003" s="88"/>
      <c r="AT1003" s="88"/>
      <c r="AU1003" s="88"/>
      <c r="AV1003" s="88"/>
      <c r="AW1003" s="88"/>
      <c r="AX1003" s="88"/>
      <c r="AY1003" s="88"/>
      <c r="AZ1003" s="88"/>
      <c r="BA1003" s="88"/>
      <c r="BB1003" s="88"/>
      <c r="BC1003" s="88"/>
      <c r="BD1003" s="88"/>
      <c r="BE1003" s="88"/>
      <c r="BF1003" s="88"/>
      <c r="BG1003" s="88"/>
      <c r="BH1003" s="88"/>
      <c r="BI1003" s="88"/>
      <c r="BJ1003" s="88"/>
      <c r="BK1003" s="88"/>
      <c r="BL1003" s="88"/>
    </row>
    <row r="1004" spans="3:64" x14ac:dyDescent="0.2">
      <c r="C1004" s="12"/>
      <c r="D1004" s="12"/>
      <c r="AA1004" s="88"/>
      <c r="AB1004" s="88"/>
      <c r="AC1004" s="88"/>
      <c r="AD1004" s="88"/>
      <c r="AE1004" s="88"/>
      <c r="AG1004" s="89"/>
      <c r="AN1004" s="88"/>
      <c r="AO1004" s="88"/>
      <c r="AP1004" s="88"/>
      <c r="AQ1004" s="88"/>
      <c r="AR1004" s="88"/>
      <c r="AS1004" s="88"/>
      <c r="AT1004" s="88"/>
      <c r="AU1004" s="88"/>
    </row>
    <row r="1005" spans="3:64" x14ac:dyDescent="0.2">
      <c r="C1005" s="12"/>
      <c r="D1005" s="12"/>
      <c r="AA1005" s="88"/>
      <c r="AB1005" s="88"/>
      <c r="AC1005" s="88"/>
      <c r="AD1005" s="88"/>
      <c r="AE1005" s="88"/>
      <c r="AG1005" s="89"/>
      <c r="AN1005" s="88"/>
      <c r="AO1005" s="88"/>
      <c r="AP1005" s="88"/>
      <c r="AQ1005" s="88"/>
      <c r="AR1005" s="88"/>
      <c r="AS1005" s="88"/>
      <c r="AT1005" s="88"/>
      <c r="AU1005" s="88"/>
    </row>
    <row r="1006" spans="3:64" x14ac:dyDescent="0.2">
      <c r="C1006" s="12"/>
      <c r="D1006" s="12"/>
      <c r="AA1006" s="88"/>
      <c r="AB1006" s="88"/>
      <c r="AC1006" s="88"/>
      <c r="AD1006" s="88"/>
      <c r="AE1006" s="88"/>
      <c r="AG1006" s="89"/>
      <c r="AN1006" s="88"/>
      <c r="AO1006" s="88"/>
      <c r="AP1006" s="88"/>
      <c r="AQ1006" s="88"/>
      <c r="AR1006" s="88"/>
      <c r="AS1006" s="88"/>
      <c r="AT1006" s="88"/>
      <c r="AU1006" s="88"/>
    </row>
    <row r="1007" spans="3:64" x14ac:dyDescent="0.2">
      <c r="C1007" s="12"/>
      <c r="D1007" s="12"/>
      <c r="AA1007" s="88"/>
      <c r="AB1007" s="88"/>
      <c r="AC1007" s="88"/>
      <c r="AD1007" s="88"/>
      <c r="AE1007" s="88"/>
      <c r="AG1007" s="89"/>
      <c r="AN1007" s="88"/>
      <c r="AO1007" s="88"/>
      <c r="AP1007" s="88"/>
      <c r="AQ1007" s="88"/>
      <c r="AR1007" s="88"/>
      <c r="AS1007" s="88"/>
      <c r="AT1007" s="88"/>
      <c r="AU1007" s="88"/>
    </row>
    <row r="1008" spans="3:64" x14ac:dyDescent="0.2">
      <c r="C1008" s="12"/>
      <c r="D1008" s="12"/>
      <c r="AA1008" s="88"/>
      <c r="AB1008" s="88"/>
      <c r="AC1008" s="88"/>
      <c r="AD1008" s="88"/>
      <c r="AE1008" s="88"/>
      <c r="AG1008" s="89"/>
      <c r="AN1008" s="88"/>
      <c r="AO1008" s="88"/>
      <c r="AP1008" s="88"/>
      <c r="AQ1008" s="88"/>
      <c r="AR1008" s="88"/>
      <c r="AS1008" s="88"/>
      <c r="AT1008" s="88"/>
      <c r="AU1008" s="88"/>
    </row>
    <row r="1009" spans="3:47" x14ac:dyDescent="0.2">
      <c r="C1009" s="12"/>
      <c r="D1009" s="12"/>
      <c r="AA1009" s="88"/>
      <c r="AB1009" s="88"/>
      <c r="AC1009" s="88"/>
      <c r="AD1009" s="88"/>
      <c r="AE1009" s="88"/>
      <c r="AG1009" s="89"/>
      <c r="AN1009" s="88"/>
      <c r="AO1009" s="88"/>
      <c r="AP1009" s="88"/>
      <c r="AQ1009" s="88"/>
      <c r="AR1009" s="88"/>
      <c r="AS1009" s="88"/>
      <c r="AT1009" s="88"/>
      <c r="AU1009" s="88"/>
    </row>
    <row r="1010" spans="3:47" x14ac:dyDescent="0.2">
      <c r="C1010" s="12"/>
      <c r="D1010" s="12"/>
      <c r="AA1010" s="88"/>
      <c r="AB1010" s="88"/>
      <c r="AC1010" s="88"/>
      <c r="AD1010" s="88"/>
      <c r="AE1010" s="88"/>
      <c r="AG1010" s="89"/>
      <c r="AN1010" s="88"/>
      <c r="AO1010" s="88"/>
      <c r="AP1010" s="88"/>
      <c r="AQ1010" s="88"/>
      <c r="AR1010" s="88"/>
      <c r="AS1010" s="88"/>
      <c r="AT1010" s="88"/>
      <c r="AU1010" s="88"/>
    </row>
    <row r="1011" spans="3:47" x14ac:dyDescent="0.2">
      <c r="C1011" s="12"/>
      <c r="D1011" s="12"/>
      <c r="AA1011" s="88"/>
      <c r="AB1011" s="88"/>
      <c r="AC1011" s="88"/>
      <c r="AD1011" s="88"/>
      <c r="AE1011" s="88"/>
      <c r="AG1011" s="89"/>
      <c r="AN1011" s="88"/>
      <c r="AO1011" s="88"/>
      <c r="AP1011" s="88"/>
      <c r="AQ1011" s="88"/>
      <c r="AR1011" s="88"/>
      <c r="AS1011" s="88"/>
      <c r="AT1011" s="88"/>
      <c r="AU1011" s="88"/>
    </row>
    <row r="1012" spans="3:47" x14ac:dyDescent="0.2">
      <c r="C1012" s="12"/>
      <c r="D1012" s="12"/>
      <c r="AA1012" s="88"/>
      <c r="AB1012" s="88"/>
      <c r="AC1012" s="88"/>
      <c r="AD1012" s="88"/>
      <c r="AE1012" s="88"/>
      <c r="AG1012" s="89"/>
      <c r="AN1012" s="88"/>
      <c r="AO1012" s="88"/>
      <c r="AP1012" s="88"/>
      <c r="AQ1012" s="88"/>
      <c r="AR1012" s="88"/>
      <c r="AS1012" s="88"/>
      <c r="AT1012" s="88"/>
      <c r="AU1012" s="88"/>
    </row>
    <row r="1013" spans="3:47" x14ac:dyDescent="0.2">
      <c r="C1013" s="12"/>
      <c r="D1013" s="12"/>
      <c r="AA1013" s="88"/>
      <c r="AB1013" s="88"/>
      <c r="AC1013" s="88"/>
      <c r="AD1013" s="88"/>
      <c r="AE1013" s="88"/>
      <c r="AG1013" s="89"/>
      <c r="AN1013" s="88"/>
      <c r="AO1013" s="88"/>
      <c r="AP1013" s="88"/>
      <c r="AQ1013" s="88"/>
      <c r="AR1013" s="88"/>
      <c r="AS1013" s="88"/>
      <c r="AT1013" s="88"/>
      <c r="AU1013" s="88"/>
    </row>
    <row r="1014" spans="3:47" x14ac:dyDescent="0.2">
      <c r="C1014" s="12"/>
      <c r="D1014" s="12"/>
      <c r="AA1014" s="88"/>
      <c r="AB1014" s="88"/>
      <c r="AC1014" s="88"/>
      <c r="AD1014" s="88"/>
      <c r="AE1014" s="88"/>
      <c r="AG1014" s="89"/>
      <c r="AN1014" s="88"/>
      <c r="AO1014" s="88"/>
      <c r="AP1014" s="88"/>
      <c r="AQ1014" s="88"/>
      <c r="AR1014" s="88"/>
      <c r="AS1014" s="88"/>
      <c r="AT1014" s="88"/>
      <c r="AU1014" s="88"/>
    </row>
    <row r="1015" spans="3:47" x14ac:dyDescent="0.2">
      <c r="C1015" s="12"/>
      <c r="D1015" s="12"/>
      <c r="AA1015" s="88"/>
      <c r="AB1015" s="88"/>
      <c r="AC1015" s="88"/>
      <c r="AD1015" s="88"/>
      <c r="AE1015" s="88"/>
      <c r="AG1015" s="89"/>
      <c r="AN1015" s="88"/>
      <c r="AO1015" s="88"/>
      <c r="AP1015" s="88"/>
      <c r="AQ1015" s="88"/>
      <c r="AR1015" s="88"/>
      <c r="AS1015" s="88"/>
      <c r="AT1015" s="88"/>
      <c r="AU1015" s="88"/>
    </row>
    <row r="1016" spans="3:47" x14ac:dyDescent="0.2">
      <c r="C1016" s="12"/>
      <c r="D1016" s="12"/>
      <c r="AA1016" s="88"/>
      <c r="AB1016" s="88"/>
      <c r="AC1016" s="88"/>
      <c r="AD1016" s="88"/>
      <c r="AE1016" s="88"/>
      <c r="AG1016" s="89"/>
      <c r="AN1016" s="88"/>
      <c r="AO1016" s="88"/>
      <c r="AP1016" s="88"/>
      <c r="AQ1016" s="88"/>
      <c r="AR1016" s="88"/>
      <c r="AS1016" s="88"/>
      <c r="AT1016" s="88"/>
      <c r="AU1016" s="88"/>
    </row>
    <row r="1017" spans="3:47" x14ac:dyDescent="0.2">
      <c r="C1017" s="12"/>
      <c r="D1017" s="12"/>
      <c r="AA1017" s="88"/>
      <c r="AB1017" s="88"/>
      <c r="AC1017" s="88"/>
      <c r="AD1017" s="88"/>
      <c r="AE1017" s="88"/>
      <c r="AG1017" s="89"/>
      <c r="AN1017" s="88"/>
      <c r="AO1017" s="88"/>
      <c r="AP1017" s="88"/>
      <c r="AQ1017" s="88"/>
      <c r="AR1017" s="88"/>
      <c r="AS1017" s="88"/>
      <c r="AT1017" s="88"/>
      <c r="AU1017" s="88"/>
    </row>
    <row r="1018" spans="3:47" x14ac:dyDescent="0.2">
      <c r="C1018" s="12"/>
      <c r="D1018" s="12"/>
      <c r="AA1018" s="88"/>
      <c r="AB1018" s="88"/>
      <c r="AC1018" s="88"/>
      <c r="AD1018" s="88"/>
      <c r="AE1018" s="88"/>
      <c r="AG1018" s="89"/>
      <c r="AN1018" s="88"/>
      <c r="AO1018" s="88"/>
      <c r="AP1018" s="88"/>
      <c r="AQ1018" s="88"/>
      <c r="AR1018" s="88"/>
      <c r="AS1018" s="88"/>
      <c r="AT1018" s="88"/>
      <c r="AU1018" s="88"/>
    </row>
    <row r="1019" spans="3:47" x14ac:dyDescent="0.2">
      <c r="C1019" s="12"/>
      <c r="D1019" s="12"/>
      <c r="AA1019" s="88"/>
      <c r="AB1019" s="88"/>
      <c r="AC1019" s="88"/>
      <c r="AD1019" s="88"/>
      <c r="AE1019" s="88"/>
      <c r="AG1019" s="89"/>
      <c r="AN1019" s="88"/>
      <c r="AO1019" s="88"/>
      <c r="AP1019" s="88"/>
      <c r="AQ1019" s="88"/>
      <c r="AR1019" s="88"/>
      <c r="AS1019" s="88"/>
      <c r="AT1019" s="88"/>
      <c r="AU1019" s="88"/>
    </row>
    <row r="1020" spans="3:47" x14ac:dyDescent="0.2">
      <c r="C1020" s="12"/>
      <c r="D1020" s="12"/>
      <c r="AA1020" s="88"/>
      <c r="AB1020" s="88"/>
      <c r="AC1020" s="88"/>
      <c r="AD1020" s="88"/>
      <c r="AE1020" s="88"/>
      <c r="AG1020" s="89"/>
      <c r="AN1020" s="88"/>
      <c r="AO1020" s="88"/>
      <c r="AP1020" s="88"/>
      <c r="AQ1020" s="88"/>
      <c r="AR1020" s="88"/>
      <c r="AS1020" s="88"/>
      <c r="AT1020" s="88"/>
      <c r="AU1020" s="88"/>
    </row>
    <row r="1021" spans="3:47" x14ac:dyDescent="0.2">
      <c r="C1021" s="12"/>
      <c r="D1021" s="12"/>
      <c r="AA1021" s="88"/>
      <c r="AB1021" s="88"/>
      <c r="AC1021" s="88"/>
      <c r="AD1021" s="88"/>
      <c r="AE1021" s="88"/>
      <c r="AG1021" s="89"/>
      <c r="AN1021" s="88"/>
      <c r="AO1021" s="88"/>
      <c r="AP1021" s="88"/>
      <c r="AQ1021" s="88"/>
      <c r="AR1021" s="88"/>
      <c r="AS1021" s="88"/>
      <c r="AT1021" s="88"/>
      <c r="AU1021" s="88"/>
    </row>
    <row r="1022" spans="3:47" x14ac:dyDescent="0.2">
      <c r="C1022" s="12"/>
      <c r="D1022" s="12"/>
      <c r="AA1022" s="88"/>
      <c r="AB1022" s="88"/>
      <c r="AC1022" s="88"/>
      <c r="AD1022" s="88"/>
      <c r="AE1022" s="88"/>
      <c r="AG1022" s="89"/>
      <c r="AN1022" s="88"/>
      <c r="AO1022" s="88"/>
      <c r="AP1022" s="88"/>
      <c r="AQ1022" s="88"/>
      <c r="AR1022" s="88"/>
      <c r="AS1022" s="88"/>
      <c r="AT1022" s="88"/>
      <c r="AU1022" s="88"/>
    </row>
    <row r="1023" spans="3:47" x14ac:dyDescent="0.2">
      <c r="C1023" s="12"/>
      <c r="D1023" s="12"/>
      <c r="AA1023" s="88"/>
      <c r="AB1023" s="88"/>
      <c r="AC1023" s="88"/>
      <c r="AD1023" s="88"/>
      <c r="AE1023" s="88"/>
      <c r="AG1023" s="89"/>
      <c r="AN1023" s="88"/>
      <c r="AO1023" s="88"/>
      <c r="AP1023" s="88"/>
      <c r="AQ1023" s="88"/>
      <c r="AR1023" s="88"/>
      <c r="AS1023" s="88"/>
      <c r="AT1023" s="88"/>
      <c r="AU1023" s="88"/>
    </row>
    <row r="1024" spans="3:47" x14ac:dyDescent="0.2">
      <c r="C1024" s="12"/>
      <c r="D1024" s="12"/>
      <c r="AA1024" s="88"/>
      <c r="AB1024" s="88"/>
      <c r="AC1024" s="88"/>
      <c r="AD1024" s="88"/>
      <c r="AE1024" s="88"/>
      <c r="AG1024" s="89"/>
      <c r="AN1024" s="88"/>
      <c r="AO1024" s="88"/>
      <c r="AP1024" s="88"/>
      <c r="AQ1024" s="88"/>
      <c r="AR1024" s="88"/>
      <c r="AS1024" s="88"/>
      <c r="AT1024" s="88"/>
      <c r="AU1024" s="88"/>
    </row>
    <row r="1025" spans="3:48" x14ac:dyDescent="0.2">
      <c r="C1025" s="12"/>
      <c r="D1025" s="12"/>
      <c r="AA1025" s="88"/>
      <c r="AB1025" s="88"/>
      <c r="AC1025" s="88"/>
      <c r="AD1025" s="88"/>
      <c r="AE1025" s="88"/>
      <c r="AG1025" s="89"/>
      <c r="AN1025" s="88"/>
      <c r="AO1025" s="88"/>
      <c r="AP1025" s="88"/>
      <c r="AQ1025" s="88"/>
      <c r="AR1025" s="88"/>
      <c r="AS1025" s="88"/>
      <c r="AT1025" s="88"/>
      <c r="AU1025" s="88"/>
    </row>
    <row r="1026" spans="3:48" x14ac:dyDescent="0.2">
      <c r="C1026" s="12"/>
      <c r="D1026" s="12"/>
      <c r="AA1026" s="88"/>
      <c r="AB1026" s="88"/>
      <c r="AC1026" s="88"/>
      <c r="AD1026" s="88"/>
      <c r="AE1026" s="88"/>
      <c r="AG1026" s="89"/>
      <c r="AN1026" s="88"/>
      <c r="AO1026" s="88"/>
      <c r="AP1026" s="88"/>
      <c r="AQ1026" s="88"/>
      <c r="AR1026" s="88"/>
      <c r="AS1026" s="88"/>
      <c r="AT1026" s="88"/>
      <c r="AU1026" s="88"/>
    </row>
    <row r="1027" spans="3:48" x14ac:dyDescent="0.2">
      <c r="C1027" s="12"/>
      <c r="D1027" s="12"/>
      <c r="AA1027" s="88"/>
      <c r="AB1027" s="88"/>
      <c r="AC1027" s="88"/>
      <c r="AD1027" s="88"/>
      <c r="AE1027" s="88"/>
      <c r="AG1027" s="89"/>
      <c r="AN1027" s="88"/>
      <c r="AO1027" s="88"/>
      <c r="AP1027" s="88"/>
      <c r="AQ1027" s="88"/>
      <c r="AR1027" s="88"/>
      <c r="AS1027" s="88"/>
      <c r="AT1027" s="88"/>
      <c r="AU1027" s="88"/>
    </row>
    <row r="1028" spans="3:48" x14ac:dyDescent="0.2">
      <c r="C1028" s="12"/>
      <c r="D1028" s="12"/>
      <c r="AA1028" s="88"/>
      <c r="AB1028" s="88"/>
      <c r="AC1028" s="88"/>
      <c r="AD1028" s="88"/>
      <c r="AE1028" s="88"/>
      <c r="AG1028" s="89"/>
      <c r="AN1028" s="88"/>
      <c r="AO1028" s="88"/>
      <c r="AP1028" s="88"/>
      <c r="AQ1028" s="88"/>
      <c r="AR1028" s="88"/>
      <c r="AS1028" s="88"/>
      <c r="AT1028" s="88"/>
      <c r="AU1028" s="88"/>
    </row>
    <row r="1029" spans="3:48" x14ac:dyDescent="0.2">
      <c r="C1029" s="12"/>
      <c r="D1029" s="12"/>
      <c r="AA1029" s="88"/>
      <c r="AB1029" s="88"/>
      <c r="AC1029" s="88"/>
      <c r="AD1029" s="88"/>
      <c r="AE1029" s="88"/>
      <c r="AG1029" s="89"/>
      <c r="AN1029" s="88"/>
      <c r="AO1029" s="88"/>
      <c r="AP1029" s="88"/>
      <c r="AQ1029" s="88"/>
      <c r="AR1029" s="88"/>
      <c r="AS1029" s="88"/>
      <c r="AT1029" s="88"/>
      <c r="AU1029" s="88"/>
    </row>
    <row r="1030" spans="3:48" x14ac:dyDescent="0.2">
      <c r="C1030" s="12"/>
      <c r="D1030" s="12"/>
      <c r="AA1030" s="88"/>
      <c r="AB1030" s="88"/>
      <c r="AC1030" s="88"/>
      <c r="AD1030" s="88"/>
      <c r="AE1030" s="88"/>
      <c r="AG1030" s="89"/>
      <c r="AN1030" s="88"/>
      <c r="AO1030" s="88"/>
      <c r="AP1030" s="88"/>
      <c r="AQ1030" s="88"/>
      <c r="AR1030" s="88"/>
      <c r="AS1030" s="88"/>
      <c r="AT1030" s="88"/>
      <c r="AU1030" s="88"/>
    </row>
    <row r="1031" spans="3:48" x14ac:dyDescent="0.2">
      <c r="C1031" s="12"/>
      <c r="D1031" s="12"/>
      <c r="AA1031" s="88"/>
      <c r="AB1031" s="88"/>
      <c r="AC1031" s="88"/>
      <c r="AD1031" s="88"/>
      <c r="AE1031" s="88"/>
      <c r="AG1031" s="89"/>
      <c r="AN1031" s="88"/>
      <c r="AO1031" s="88"/>
      <c r="AP1031" s="88"/>
      <c r="AQ1031" s="88"/>
      <c r="AR1031" s="88"/>
      <c r="AS1031" s="88"/>
      <c r="AT1031" s="88"/>
      <c r="AU1031" s="88"/>
    </row>
    <row r="1032" spans="3:48" x14ac:dyDescent="0.2">
      <c r="C1032" s="12"/>
      <c r="D1032" s="12"/>
      <c r="AA1032" s="88"/>
      <c r="AB1032" s="88"/>
      <c r="AC1032" s="88"/>
      <c r="AD1032" s="88"/>
      <c r="AE1032" s="88"/>
      <c r="AG1032" s="89"/>
      <c r="AN1032" s="88"/>
      <c r="AO1032" s="88"/>
      <c r="AP1032" s="88"/>
      <c r="AQ1032" s="88"/>
      <c r="AR1032" s="88"/>
      <c r="AS1032" s="88"/>
      <c r="AT1032" s="88"/>
      <c r="AU1032" s="88"/>
    </row>
    <row r="1033" spans="3:48" x14ac:dyDescent="0.2">
      <c r="C1033" s="12"/>
      <c r="D1033" s="12"/>
      <c r="AA1033" s="88"/>
      <c r="AB1033" s="88"/>
      <c r="AC1033" s="88"/>
      <c r="AD1033" s="88"/>
      <c r="AE1033" s="88"/>
      <c r="AG1033" s="89"/>
      <c r="AN1033" s="88"/>
      <c r="AO1033" s="88"/>
      <c r="AP1033" s="88"/>
      <c r="AQ1033" s="88"/>
      <c r="AR1033" s="88"/>
      <c r="AS1033" s="88"/>
      <c r="AT1033" s="88"/>
      <c r="AU1033" s="88"/>
    </row>
    <row r="1034" spans="3:48" x14ac:dyDescent="0.2">
      <c r="C1034" s="12"/>
      <c r="D1034" s="12"/>
      <c r="AA1034" s="88"/>
      <c r="AB1034" s="88"/>
      <c r="AC1034" s="88"/>
      <c r="AD1034" s="88"/>
      <c r="AE1034" s="88"/>
      <c r="AG1034" s="89"/>
      <c r="AN1034" s="88"/>
      <c r="AO1034" s="88"/>
      <c r="AP1034" s="88"/>
      <c r="AQ1034" s="88"/>
      <c r="AR1034" s="88"/>
      <c r="AS1034" s="88"/>
      <c r="AT1034" s="88"/>
      <c r="AU1034" s="88"/>
    </row>
    <row r="1035" spans="3:48" x14ac:dyDescent="0.2">
      <c r="C1035" s="12"/>
      <c r="D1035" s="12"/>
      <c r="AA1035" s="88"/>
      <c r="AB1035" s="88"/>
      <c r="AC1035" s="88"/>
      <c r="AD1035" s="88"/>
      <c r="AE1035" s="88"/>
      <c r="AG1035" s="89"/>
      <c r="AN1035" s="88"/>
      <c r="AO1035" s="88"/>
      <c r="AP1035" s="88"/>
      <c r="AQ1035" s="88"/>
      <c r="AR1035" s="88"/>
      <c r="AS1035" s="88"/>
      <c r="AT1035" s="88"/>
      <c r="AU1035" s="88"/>
    </row>
    <row r="1036" spans="3:48" x14ac:dyDescent="0.2">
      <c r="C1036" s="12"/>
      <c r="D1036" s="12"/>
      <c r="AA1036" s="88"/>
      <c r="AB1036" s="88"/>
      <c r="AC1036" s="88"/>
      <c r="AD1036" s="88"/>
      <c r="AE1036" s="88"/>
      <c r="AG1036" s="89"/>
      <c r="AN1036" s="88"/>
      <c r="AO1036" s="88"/>
      <c r="AP1036" s="88"/>
      <c r="AQ1036" s="88"/>
      <c r="AR1036" s="88"/>
      <c r="AS1036" s="88"/>
      <c r="AT1036" s="88"/>
      <c r="AU1036" s="88"/>
    </row>
    <row r="1037" spans="3:48" x14ac:dyDescent="0.2">
      <c r="C1037" s="12"/>
      <c r="D1037" s="12"/>
      <c r="AA1037" s="88"/>
      <c r="AB1037" s="88"/>
      <c r="AC1037" s="88"/>
      <c r="AD1037" s="88"/>
      <c r="AE1037" s="88"/>
      <c r="AG1037" s="89"/>
      <c r="AN1037" s="88"/>
      <c r="AO1037" s="88"/>
      <c r="AP1037" s="88"/>
      <c r="AQ1037" s="88"/>
      <c r="AR1037" s="88"/>
      <c r="AS1037" s="88"/>
      <c r="AT1037" s="88"/>
      <c r="AU1037" s="88"/>
    </row>
    <row r="1038" spans="3:48" x14ac:dyDescent="0.2">
      <c r="C1038" s="12"/>
      <c r="D1038" s="12"/>
      <c r="AA1038" s="88"/>
      <c r="AB1038" s="88"/>
      <c r="AC1038" s="88"/>
      <c r="AD1038" s="88"/>
      <c r="AE1038" s="88"/>
      <c r="AG1038" s="89"/>
      <c r="AN1038" s="88"/>
      <c r="AO1038" s="88"/>
      <c r="AP1038" s="88"/>
      <c r="AQ1038" s="88"/>
      <c r="AR1038" s="88"/>
      <c r="AS1038" s="88"/>
      <c r="AT1038" s="88"/>
      <c r="AU1038" s="88"/>
    </row>
    <row r="1039" spans="3:48" x14ac:dyDescent="0.2">
      <c r="C1039" s="12"/>
      <c r="D1039" s="12"/>
      <c r="AA1039" s="88"/>
      <c r="AB1039" s="88"/>
      <c r="AC1039" s="88"/>
      <c r="AD1039" s="88"/>
      <c r="AE1039" s="88"/>
      <c r="AG1039" s="89"/>
      <c r="AN1039" s="88"/>
      <c r="AO1039" s="88"/>
      <c r="AP1039" s="88"/>
      <c r="AQ1039" s="88"/>
      <c r="AR1039" s="88"/>
      <c r="AS1039" s="88"/>
      <c r="AT1039" s="88"/>
      <c r="AU1039" s="88"/>
    </row>
    <row r="1040" spans="3:48" x14ac:dyDescent="0.2">
      <c r="C1040" s="12"/>
      <c r="D1040" s="12"/>
      <c r="AA1040" s="88"/>
      <c r="AB1040" s="88"/>
      <c r="AC1040" s="88"/>
      <c r="AD1040" s="88"/>
      <c r="AE1040" s="88"/>
      <c r="AG1040" s="89"/>
      <c r="AN1040" s="88"/>
      <c r="AO1040" s="88"/>
      <c r="AP1040" s="88"/>
      <c r="AQ1040" s="88"/>
      <c r="AR1040" s="88"/>
      <c r="AS1040" s="88"/>
      <c r="AT1040" s="88"/>
      <c r="AU1040" s="88"/>
      <c r="AV1040" s="88"/>
    </row>
    <row r="1041" spans="3:48" x14ac:dyDescent="0.2">
      <c r="C1041" s="12"/>
      <c r="D1041" s="12"/>
      <c r="AA1041" s="88"/>
      <c r="AB1041" s="88"/>
      <c r="AC1041" s="88"/>
      <c r="AD1041" s="88"/>
      <c r="AE1041" s="88"/>
      <c r="AG1041" s="89"/>
      <c r="AN1041" s="88"/>
      <c r="AO1041" s="88"/>
      <c r="AP1041" s="88"/>
      <c r="AQ1041" s="88"/>
      <c r="AR1041" s="88"/>
      <c r="AS1041" s="88"/>
      <c r="AT1041" s="88"/>
      <c r="AU1041" s="88"/>
      <c r="AV1041" s="88"/>
    </row>
    <row r="1042" spans="3:48" x14ac:dyDescent="0.2">
      <c r="C1042" s="12"/>
      <c r="D1042" s="12"/>
      <c r="AA1042" s="88"/>
      <c r="AB1042" s="88"/>
      <c r="AC1042" s="88"/>
      <c r="AD1042" s="88"/>
      <c r="AE1042" s="88"/>
      <c r="AG1042" s="89"/>
      <c r="AN1042" s="88"/>
      <c r="AO1042" s="88"/>
      <c r="AP1042" s="88"/>
      <c r="AQ1042" s="88"/>
      <c r="AR1042" s="88"/>
      <c r="AS1042" s="88"/>
      <c r="AT1042" s="88"/>
      <c r="AU1042" s="88"/>
    </row>
    <row r="1043" spans="3:48" x14ac:dyDescent="0.2">
      <c r="C1043" s="12"/>
      <c r="D1043" s="12"/>
      <c r="AA1043" s="88"/>
      <c r="AB1043" s="88"/>
      <c r="AC1043" s="88"/>
      <c r="AD1043" s="88"/>
      <c r="AE1043" s="88"/>
      <c r="AG1043" s="89"/>
      <c r="AN1043" s="88"/>
      <c r="AO1043" s="88"/>
      <c r="AP1043" s="88"/>
      <c r="AQ1043" s="88"/>
      <c r="AR1043" s="88"/>
      <c r="AS1043" s="88"/>
      <c r="AT1043" s="88"/>
      <c r="AU1043" s="88"/>
    </row>
    <row r="1044" spans="3:48" x14ac:dyDescent="0.2">
      <c r="C1044" s="12"/>
      <c r="D1044" s="12"/>
      <c r="AA1044" s="88"/>
      <c r="AB1044" s="88"/>
      <c r="AC1044" s="88"/>
      <c r="AD1044" s="88"/>
      <c r="AE1044" s="88"/>
      <c r="AG1044" s="89"/>
      <c r="AN1044" s="88"/>
      <c r="AO1044" s="88"/>
      <c r="AP1044" s="88"/>
      <c r="AQ1044" s="88"/>
      <c r="AR1044" s="88"/>
      <c r="AS1044" s="88"/>
      <c r="AT1044" s="88"/>
      <c r="AU1044" s="88"/>
    </row>
    <row r="1045" spans="3:48" x14ac:dyDescent="0.2">
      <c r="C1045" s="12"/>
      <c r="D1045" s="12"/>
      <c r="AA1045" s="88"/>
      <c r="AB1045" s="88"/>
      <c r="AC1045" s="88"/>
      <c r="AD1045" s="88"/>
      <c r="AE1045" s="88"/>
      <c r="AG1045" s="89"/>
      <c r="AN1045" s="88"/>
      <c r="AO1045" s="88"/>
      <c r="AP1045" s="88"/>
      <c r="AQ1045" s="88"/>
      <c r="AR1045" s="88"/>
      <c r="AS1045" s="88"/>
      <c r="AT1045" s="88"/>
      <c r="AU1045" s="88"/>
    </row>
    <row r="1046" spans="3:48" x14ac:dyDescent="0.2">
      <c r="C1046" s="12"/>
      <c r="D1046" s="12"/>
      <c r="AA1046" s="88"/>
      <c r="AB1046" s="88"/>
      <c r="AC1046" s="88"/>
      <c r="AD1046" s="88"/>
      <c r="AE1046" s="88"/>
      <c r="AG1046" s="89"/>
      <c r="AN1046" s="88"/>
      <c r="AO1046" s="88"/>
      <c r="AP1046" s="88"/>
      <c r="AQ1046" s="88"/>
      <c r="AR1046" s="88"/>
      <c r="AS1046" s="88"/>
      <c r="AT1046" s="88"/>
      <c r="AU1046" s="88"/>
    </row>
    <row r="1047" spans="3:48" x14ac:dyDescent="0.2">
      <c r="C1047" s="12"/>
      <c r="D1047" s="12"/>
      <c r="AA1047" s="88"/>
      <c r="AB1047" s="88"/>
      <c r="AC1047" s="88"/>
      <c r="AD1047" s="88"/>
      <c r="AE1047" s="88"/>
      <c r="AG1047" s="89"/>
      <c r="AN1047" s="88"/>
      <c r="AO1047" s="88"/>
      <c r="AP1047" s="88"/>
      <c r="AQ1047" s="88"/>
      <c r="AR1047" s="88"/>
      <c r="AS1047" s="88"/>
      <c r="AT1047" s="88"/>
      <c r="AU1047" s="88"/>
    </row>
    <row r="1048" spans="3:48" x14ac:dyDescent="0.2">
      <c r="C1048" s="12"/>
      <c r="D1048" s="12"/>
      <c r="AA1048" s="88"/>
      <c r="AB1048" s="88"/>
      <c r="AC1048" s="88"/>
      <c r="AD1048" s="88"/>
      <c r="AE1048" s="88"/>
      <c r="AG1048" s="89"/>
      <c r="AN1048" s="88"/>
      <c r="AO1048" s="88"/>
      <c r="AP1048" s="88"/>
      <c r="AQ1048" s="88"/>
      <c r="AR1048" s="88"/>
      <c r="AS1048" s="88"/>
      <c r="AT1048" s="88"/>
      <c r="AU1048" s="88"/>
    </row>
    <row r="1049" spans="3:48" x14ac:dyDescent="0.2">
      <c r="C1049" s="12"/>
      <c r="D1049" s="12"/>
      <c r="AA1049" s="88"/>
      <c r="AB1049" s="88"/>
      <c r="AC1049" s="88"/>
      <c r="AD1049" s="88"/>
      <c r="AE1049" s="88"/>
      <c r="AG1049" s="89"/>
      <c r="AN1049" s="88"/>
      <c r="AO1049" s="88"/>
      <c r="AP1049" s="88"/>
      <c r="AQ1049" s="88"/>
      <c r="AR1049" s="88"/>
      <c r="AS1049" s="88"/>
      <c r="AT1049" s="88"/>
      <c r="AU1049" s="88"/>
    </row>
    <row r="1050" spans="3:48" x14ac:dyDescent="0.2">
      <c r="C1050" s="12"/>
      <c r="D1050" s="12"/>
      <c r="AA1050" s="88"/>
      <c r="AB1050" s="88"/>
      <c r="AC1050" s="88"/>
      <c r="AD1050" s="88"/>
      <c r="AE1050" s="88"/>
      <c r="AG1050" s="89"/>
      <c r="AN1050" s="88"/>
      <c r="AO1050" s="88"/>
      <c r="AP1050" s="88"/>
      <c r="AQ1050" s="88"/>
      <c r="AR1050" s="88"/>
      <c r="AS1050" s="88"/>
      <c r="AT1050" s="88"/>
      <c r="AU1050" s="88"/>
    </row>
    <row r="1051" spans="3:48" x14ac:dyDescent="0.2">
      <c r="C1051" s="12"/>
      <c r="D1051" s="12"/>
      <c r="AA1051" s="88"/>
      <c r="AB1051" s="88"/>
      <c r="AC1051" s="88"/>
      <c r="AD1051" s="88"/>
      <c r="AE1051" s="88"/>
      <c r="AG1051" s="89"/>
      <c r="AN1051" s="88"/>
      <c r="AO1051" s="88"/>
      <c r="AP1051" s="88"/>
      <c r="AQ1051" s="88"/>
      <c r="AR1051" s="88"/>
      <c r="AS1051" s="88"/>
      <c r="AT1051" s="88"/>
      <c r="AU1051" s="88"/>
    </row>
    <row r="1052" spans="3:48" x14ac:dyDescent="0.2">
      <c r="C1052" s="12"/>
      <c r="D1052" s="12"/>
      <c r="AA1052" s="88"/>
      <c r="AB1052" s="88"/>
      <c r="AC1052" s="88"/>
      <c r="AD1052" s="88"/>
      <c r="AE1052" s="88"/>
      <c r="AG1052" s="89"/>
      <c r="AN1052" s="88"/>
      <c r="AO1052" s="88"/>
      <c r="AP1052" s="88"/>
      <c r="AQ1052" s="88"/>
      <c r="AR1052" s="88"/>
      <c r="AS1052" s="88"/>
      <c r="AT1052" s="88"/>
      <c r="AU1052" s="88"/>
    </row>
    <row r="1053" spans="3:48" x14ac:dyDescent="0.2">
      <c r="C1053" s="12"/>
      <c r="D1053" s="12"/>
      <c r="AA1053" s="88"/>
      <c r="AB1053" s="88"/>
      <c r="AC1053" s="88"/>
      <c r="AD1053" s="88"/>
      <c r="AE1053" s="88"/>
      <c r="AG1053" s="89"/>
      <c r="AN1053" s="88"/>
      <c r="AO1053" s="88"/>
      <c r="AP1053" s="88"/>
      <c r="AQ1053" s="88"/>
      <c r="AR1053" s="88"/>
      <c r="AS1053" s="88"/>
      <c r="AT1053" s="88"/>
      <c r="AU1053" s="88"/>
    </row>
    <row r="1054" spans="3:48" x14ac:dyDescent="0.2">
      <c r="C1054" s="12"/>
      <c r="D1054" s="12"/>
      <c r="AA1054" s="88"/>
      <c r="AB1054" s="88"/>
      <c r="AC1054" s="88"/>
      <c r="AD1054" s="88"/>
      <c r="AE1054" s="88"/>
      <c r="AG1054" s="89"/>
      <c r="AN1054" s="88"/>
      <c r="AO1054" s="88"/>
      <c r="AP1054" s="88"/>
      <c r="AQ1054" s="88"/>
      <c r="AR1054" s="88"/>
      <c r="AS1054" s="88"/>
      <c r="AT1054" s="88"/>
      <c r="AU1054" s="88"/>
    </row>
    <row r="1055" spans="3:48" x14ac:dyDescent="0.2">
      <c r="C1055" s="12"/>
      <c r="D1055" s="12"/>
      <c r="AA1055" s="88"/>
      <c r="AB1055" s="88"/>
      <c r="AC1055" s="88"/>
      <c r="AD1055" s="88"/>
      <c r="AE1055" s="88"/>
      <c r="AG1055" s="89"/>
      <c r="AN1055" s="88"/>
      <c r="AO1055" s="88"/>
      <c r="AP1055" s="88"/>
      <c r="AQ1055" s="88"/>
      <c r="AR1055" s="88"/>
      <c r="AS1055" s="88"/>
      <c r="AT1055" s="88"/>
      <c r="AU1055" s="88"/>
    </row>
    <row r="1056" spans="3:48" x14ac:dyDescent="0.2">
      <c r="C1056" s="12"/>
      <c r="D1056" s="12"/>
      <c r="AA1056" s="88"/>
      <c r="AB1056" s="88"/>
      <c r="AC1056" s="88"/>
      <c r="AD1056" s="88"/>
      <c r="AE1056" s="88"/>
      <c r="AG1056" s="89"/>
      <c r="AN1056" s="88"/>
      <c r="AO1056" s="88"/>
      <c r="AP1056" s="88"/>
      <c r="AQ1056" s="88"/>
      <c r="AR1056" s="88"/>
      <c r="AS1056" s="88"/>
      <c r="AT1056" s="88"/>
      <c r="AU1056" s="88"/>
    </row>
    <row r="1057" spans="3:64" x14ac:dyDescent="0.2">
      <c r="C1057" s="12"/>
      <c r="D1057" s="12"/>
      <c r="AA1057" s="88"/>
      <c r="AB1057" s="88"/>
      <c r="AC1057" s="88"/>
      <c r="AD1057" s="88"/>
      <c r="AE1057" s="88"/>
      <c r="AG1057" s="89"/>
      <c r="AN1057" s="88"/>
      <c r="AO1057" s="88"/>
      <c r="AP1057" s="88"/>
      <c r="AQ1057" s="88"/>
      <c r="AR1057" s="88"/>
      <c r="AS1057" s="88"/>
      <c r="AT1057" s="88"/>
      <c r="AU1057" s="88"/>
    </row>
    <row r="1058" spans="3:64" x14ac:dyDescent="0.2">
      <c r="C1058" s="12"/>
      <c r="D1058" s="12"/>
      <c r="AA1058" s="88"/>
      <c r="AB1058" s="88"/>
      <c r="AC1058" s="88"/>
      <c r="AD1058" s="88"/>
      <c r="AE1058" s="88"/>
      <c r="AG1058" s="89"/>
      <c r="AN1058" s="88"/>
      <c r="AO1058" s="88"/>
      <c r="AP1058" s="88"/>
      <c r="AQ1058" s="88"/>
      <c r="AR1058" s="88"/>
      <c r="AS1058" s="88"/>
      <c r="AT1058" s="88"/>
      <c r="AU1058" s="88"/>
    </row>
    <row r="1059" spans="3:64" x14ac:dyDescent="0.2">
      <c r="C1059" s="12"/>
      <c r="D1059" s="12"/>
      <c r="AA1059" s="88"/>
      <c r="AB1059" s="88"/>
      <c r="AC1059" s="88"/>
      <c r="AD1059" s="88"/>
      <c r="AE1059" s="88"/>
      <c r="AG1059" s="89"/>
      <c r="AN1059" s="88"/>
      <c r="AO1059" s="88"/>
      <c r="AP1059" s="88"/>
      <c r="AQ1059" s="88"/>
      <c r="AR1059" s="88"/>
      <c r="AS1059" s="88"/>
      <c r="AT1059" s="88"/>
      <c r="AU1059" s="88"/>
    </row>
    <row r="1060" spans="3:64" x14ac:dyDescent="0.2">
      <c r="C1060" s="12"/>
      <c r="D1060" s="12"/>
      <c r="AA1060" s="88"/>
      <c r="AB1060" s="88"/>
      <c r="AC1060" s="88"/>
      <c r="AD1060" s="88"/>
      <c r="AE1060" s="88"/>
      <c r="AG1060" s="89"/>
      <c r="AN1060" s="88"/>
      <c r="AO1060" s="88"/>
      <c r="AP1060" s="88"/>
      <c r="AQ1060" s="88"/>
      <c r="AR1060" s="88"/>
      <c r="AS1060" s="88"/>
      <c r="AT1060" s="88"/>
      <c r="AU1060" s="88"/>
    </row>
    <row r="1061" spans="3:64" x14ac:dyDescent="0.2">
      <c r="C1061" s="12"/>
      <c r="D1061" s="12"/>
      <c r="AA1061" s="88"/>
      <c r="AB1061" s="88"/>
      <c r="AC1061" s="88"/>
      <c r="AD1061" s="88"/>
      <c r="AE1061" s="88"/>
      <c r="AG1061" s="89"/>
      <c r="AN1061" s="88"/>
      <c r="AO1061" s="88"/>
      <c r="AP1061" s="88"/>
      <c r="AQ1061" s="88"/>
      <c r="AR1061" s="88"/>
      <c r="AS1061" s="88"/>
      <c r="AT1061" s="88"/>
      <c r="AU1061" s="88"/>
    </row>
    <row r="1062" spans="3:64" x14ac:dyDescent="0.2">
      <c r="C1062" s="12"/>
      <c r="D1062" s="12"/>
      <c r="AA1062" s="88"/>
      <c r="AB1062" s="88"/>
      <c r="AC1062" s="88"/>
      <c r="AD1062" s="88"/>
      <c r="AE1062" s="88"/>
      <c r="AG1062" s="89"/>
      <c r="AN1062" s="88"/>
      <c r="AO1062" s="88"/>
      <c r="AP1062" s="88"/>
      <c r="AQ1062" s="88"/>
      <c r="AR1062" s="88"/>
      <c r="AS1062" s="88"/>
      <c r="AT1062" s="88"/>
      <c r="AU1062" s="88"/>
    </row>
    <row r="1063" spans="3:64" x14ac:dyDescent="0.2">
      <c r="C1063" s="12"/>
      <c r="D1063" s="12"/>
      <c r="AA1063" s="88"/>
      <c r="AB1063" s="88"/>
      <c r="AC1063" s="88"/>
      <c r="AD1063" s="88"/>
      <c r="AE1063" s="88"/>
      <c r="AG1063" s="89"/>
      <c r="AN1063" s="88"/>
      <c r="AO1063" s="88"/>
      <c r="AP1063" s="88"/>
      <c r="AQ1063" s="88"/>
      <c r="AR1063" s="88"/>
      <c r="AS1063" s="88"/>
      <c r="AT1063" s="88"/>
      <c r="AU1063" s="88"/>
    </row>
    <row r="1064" spans="3:64" x14ac:dyDescent="0.2">
      <c r="C1064" s="12"/>
      <c r="D1064" s="12"/>
      <c r="AA1064" s="88"/>
      <c r="AB1064" s="88"/>
      <c r="AC1064" s="88"/>
      <c r="AD1064" s="88"/>
      <c r="AE1064" s="88"/>
      <c r="AG1064" s="89"/>
      <c r="AN1064" s="88"/>
      <c r="AO1064" s="88"/>
      <c r="AP1064" s="88"/>
      <c r="AQ1064" s="88"/>
      <c r="AR1064" s="88"/>
      <c r="AS1064" s="88"/>
      <c r="AT1064" s="88"/>
      <c r="AU1064" s="88"/>
    </row>
    <row r="1065" spans="3:64" x14ac:dyDescent="0.2">
      <c r="C1065" s="12"/>
      <c r="D1065" s="12"/>
      <c r="AA1065" s="88"/>
      <c r="AB1065" s="88"/>
      <c r="AC1065" s="88"/>
      <c r="AD1065" s="88"/>
      <c r="AE1065" s="88"/>
      <c r="AG1065" s="89"/>
      <c r="AN1065" s="88"/>
      <c r="AO1065" s="88"/>
      <c r="AP1065" s="88"/>
      <c r="AQ1065" s="88"/>
      <c r="AR1065" s="88"/>
      <c r="AS1065" s="88"/>
      <c r="AT1065" s="88"/>
      <c r="AU1065" s="88"/>
      <c r="AV1065" s="88"/>
      <c r="AW1065" s="88"/>
      <c r="AX1065" s="88"/>
      <c r="AY1065" s="88"/>
      <c r="AZ1065" s="88"/>
      <c r="BA1065" s="88"/>
      <c r="BB1065" s="88"/>
      <c r="BC1065" s="88"/>
      <c r="BD1065" s="88"/>
      <c r="BE1065" s="88"/>
      <c r="BF1065" s="88"/>
      <c r="BG1065" s="88"/>
      <c r="BH1065" s="88"/>
      <c r="BI1065" s="88"/>
      <c r="BJ1065" s="88"/>
      <c r="BK1065" s="88"/>
      <c r="BL1065" s="88"/>
    </row>
    <row r="1066" spans="3:64" x14ac:dyDescent="0.2">
      <c r="C1066" s="12"/>
      <c r="D1066" s="12"/>
      <c r="AA1066" s="88"/>
      <c r="AB1066" s="88"/>
      <c r="AC1066" s="88"/>
      <c r="AD1066" s="88"/>
      <c r="AE1066" s="88"/>
      <c r="AG1066" s="89"/>
      <c r="AN1066" s="88"/>
      <c r="AO1066" s="88"/>
      <c r="AP1066" s="88"/>
      <c r="AQ1066" s="88"/>
      <c r="AR1066" s="88"/>
      <c r="AS1066" s="88"/>
      <c r="AT1066" s="88"/>
      <c r="AU1066" s="88"/>
    </row>
    <row r="1067" spans="3:64" x14ac:dyDescent="0.2">
      <c r="C1067" s="12"/>
      <c r="D1067" s="12"/>
      <c r="AA1067" s="88"/>
      <c r="AB1067" s="88"/>
      <c r="AC1067" s="88"/>
      <c r="AD1067" s="88"/>
      <c r="AE1067" s="88"/>
      <c r="AG1067" s="89"/>
      <c r="AN1067" s="88"/>
      <c r="AO1067" s="88"/>
      <c r="AP1067" s="88"/>
      <c r="AQ1067" s="88"/>
      <c r="AR1067" s="88"/>
      <c r="AS1067" s="88"/>
      <c r="AT1067" s="88"/>
      <c r="AU1067" s="88"/>
    </row>
    <row r="1068" spans="3:64" x14ac:dyDescent="0.2">
      <c r="C1068" s="12"/>
      <c r="D1068" s="12"/>
      <c r="AA1068" s="88"/>
      <c r="AB1068" s="88"/>
      <c r="AC1068" s="88"/>
      <c r="AD1068" s="88"/>
      <c r="AE1068" s="88"/>
      <c r="AG1068" s="89"/>
      <c r="AN1068" s="88"/>
      <c r="AO1068" s="88"/>
      <c r="AP1068" s="88"/>
      <c r="AQ1068" s="88"/>
      <c r="AR1068" s="88"/>
      <c r="AS1068" s="88"/>
      <c r="AT1068" s="88"/>
      <c r="AU1068" s="88"/>
    </row>
    <row r="1069" spans="3:64" x14ac:dyDescent="0.2">
      <c r="C1069" s="12"/>
      <c r="D1069" s="12"/>
      <c r="AA1069" s="88"/>
      <c r="AB1069" s="88"/>
      <c r="AC1069" s="88"/>
      <c r="AD1069" s="88"/>
      <c r="AE1069" s="88"/>
      <c r="AG1069" s="89"/>
      <c r="AN1069" s="88"/>
      <c r="AO1069" s="88"/>
      <c r="AP1069" s="88"/>
      <c r="AQ1069" s="88"/>
      <c r="AR1069" s="88"/>
      <c r="AS1069" s="88"/>
      <c r="AT1069" s="88"/>
      <c r="AU1069" s="88"/>
    </row>
    <row r="1070" spans="3:64" x14ac:dyDescent="0.2">
      <c r="C1070" s="12"/>
      <c r="D1070" s="12"/>
      <c r="AA1070" s="88"/>
      <c r="AB1070" s="88"/>
      <c r="AC1070" s="88"/>
      <c r="AD1070" s="88"/>
      <c r="AE1070" s="88"/>
      <c r="AG1070" s="89"/>
      <c r="AN1070" s="88"/>
      <c r="AO1070" s="88"/>
      <c r="AP1070" s="88"/>
      <c r="AQ1070" s="88"/>
      <c r="AR1070" s="88"/>
      <c r="AS1070" s="88"/>
      <c r="AT1070" s="88"/>
      <c r="AU1070" s="88"/>
    </row>
    <row r="1071" spans="3:64" x14ac:dyDescent="0.2">
      <c r="C1071" s="12"/>
      <c r="D1071" s="12"/>
      <c r="AA1071" s="88"/>
      <c r="AB1071" s="88"/>
      <c r="AC1071" s="88"/>
      <c r="AD1071" s="88"/>
      <c r="AE1071" s="88"/>
      <c r="AG1071" s="89"/>
      <c r="AN1071" s="88"/>
      <c r="AO1071" s="88"/>
      <c r="AP1071" s="88"/>
      <c r="AQ1071" s="88"/>
      <c r="AR1071" s="88"/>
      <c r="AS1071" s="88"/>
      <c r="AT1071" s="88"/>
      <c r="AU1071" s="88"/>
    </row>
    <row r="1072" spans="3:64" x14ac:dyDescent="0.2">
      <c r="C1072" s="12"/>
      <c r="D1072" s="12"/>
      <c r="AA1072" s="88"/>
      <c r="AB1072" s="88"/>
      <c r="AC1072" s="88"/>
      <c r="AD1072" s="88"/>
      <c r="AE1072" s="88"/>
      <c r="AG1072" s="89"/>
      <c r="AN1072" s="88"/>
      <c r="AO1072" s="88"/>
      <c r="AP1072" s="88"/>
      <c r="AQ1072" s="88"/>
      <c r="AR1072" s="88"/>
      <c r="AS1072" s="88"/>
      <c r="AT1072" s="88"/>
      <c r="AU1072" s="88"/>
    </row>
    <row r="1073" spans="3:48" x14ac:dyDescent="0.2">
      <c r="C1073" s="12"/>
      <c r="D1073" s="12"/>
      <c r="AA1073" s="88"/>
      <c r="AB1073" s="88"/>
      <c r="AC1073" s="88"/>
      <c r="AD1073" s="88"/>
      <c r="AE1073" s="88"/>
      <c r="AG1073" s="89"/>
      <c r="AN1073" s="88"/>
      <c r="AO1073" s="88"/>
      <c r="AP1073" s="88"/>
      <c r="AQ1073" s="88"/>
      <c r="AR1073" s="88"/>
      <c r="AS1073" s="88"/>
      <c r="AT1073" s="88"/>
      <c r="AU1073" s="88"/>
    </row>
    <row r="1074" spans="3:48" x14ac:dyDescent="0.2">
      <c r="C1074" s="12"/>
      <c r="D1074" s="12"/>
      <c r="AA1074" s="88"/>
      <c r="AB1074" s="88"/>
      <c r="AC1074" s="88"/>
      <c r="AD1074" s="88"/>
      <c r="AE1074" s="88"/>
      <c r="AG1074" s="89"/>
      <c r="AN1074" s="88"/>
      <c r="AO1074" s="88"/>
      <c r="AP1074" s="88"/>
      <c r="AQ1074" s="88"/>
      <c r="AR1074" s="88"/>
      <c r="AS1074" s="88"/>
      <c r="AT1074" s="88"/>
      <c r="AU1074" s="88"/>
    </row>
    <row r="1075" spans="3:48" x14ac:dyDescent="0.2">
      <c r="C1075" s="12"/>
      <c r="D1075" s="12"/>
      <c r="AA1075" s="88"/>
      <c r="AB1075" s="88"/>
      <c r="AC1075" s="88"/>
      <c r="AD1075" s="88"/>
      <c r="AE1075" s="88"/>
      <c r="AG1075" s="89"/>
      <c r="AN1075" s="88"/>
      <c r="AO1075" s="88"/>
      <c r="AP1075" s="88"/>
      <c r="AQ1075" s="88"/>
      <c r="AR1075" s="88"/>
      <c r="AS1075" s="88"/>
      <c r="AT1075" s="88"/>
      <c r="AU1075" s="88"/>
    </row>
    <row r="1076" spans="3:48" x14ac:dyDescent="0.2">
      <c r="C1076" s="12"/>
      <c r="D1076" s="12"/>
      <c r="AA1076" s="88"/>
      <c r="AB1076" s="88"/>
      <c r="AC1076" s="88"/>
      <c r="AD1076" s="88"/>
      <c r="AE1076" s="88"/>
      <c r="AG1076" s="89"/>
      <c r="AN1076" s="88"/>
      <c r="AO1076" s="88"/>
      <c r="AP1076" s="88"/>
      <c r="AQ1076" s="88"/>
      <c r="AR1076" s="88"/>
      <c r="AS1076" s="88"/>
      <c r="AT1076" s="88"/>
      <c r="AU1076" s="88"/>
    </row>
    <row r="1077" spans="3:48" x14ac:dyDescent="0.2">
      <c r="C1077" s="12"/>
      <c r="D1077" s="12"/>
      <c r="AA1077" s="88"/>
      <c r="AB1077" s="88"/>
      <c r="AC1077" s="88"/>
      <c r="AD1077" s="88"/>
      <c r="AE1077" s="88"/>
      <c r="AG1077" s="89"/>
      <c r="AN1077" s="88"/>
      <c r="AO1077" s="88"/>
      <c r="AP1077" s="88"/>
      <c r="AQ1077" s="88"/>
      <c r="AR1077" s="88"/>
      <c r="AS1077" s="88"/>
      <c r="AT1077" s="88"/>
      <c r="AU1077" s="88"/>
      <c r="AV1077" s="88"/>
    </row>
    <row r="1078" spans="3:48" x14ac:dyDescent="0.2">
      <c r="C1078" s="12"/>
      <c r="D1078" s="12"/>
      <c r="AA1078" s="88"/>
      <c r="AB1078" s="88"/>
      <c r="AC1078" s="88"/>
      <c r="AD1078" s="88"/>
      <c r="AE1078" s="88"/>
      <c r="AG1078" s="89"/>
      <c r="AN1078" s="88"/>
      <c r="AO1078" s="88"/>
      <c r="AP1078" s="88"/>
      <c r="AQ1078" s="88"/>
      <c r="AR1078" s="88"/>
      <c r="AS1078" s="88"/>
      <c r="AT1078" s="88"/>
      <c r="AU1078" s="88"/>
    </row>
    <row r="1079" spans="3:48" x14ac:dyDescent="0.2">
      <c r="C1079" s="12"/>
      <c r="D1079" s="12"/>
      <c r="AA1079" s="88"/>
      <c r="AB1079" s="88"/>
      <c r="AC1079" s="88"/>
      <c r="AD1079" s="88"/>
      <c r="AE1079" s="88"/>
      <c r="AG1079" s="89"/>
      <c r="AN1079" s="88"/>
      <c r="AO1079" s="88"/>
      <c r="AP1079" s="88"/>
      <c r="AQ1079" s="88"/>
      <c r="AR1079" s="88"/>
      <c r="AS1079" s="88"/>
      <c r="AT1079" s="88"/>
      <c r="AU1079" s="88"/>
      <c r="AV1079" s="88"/>
    </row>
    <row r="1080" spans="3:48" x14ac:dyDescent="0.2">
      <c r="C1080" s="12"/>
      <c r="D1080" s="12"/>
      <c r="AA1080" s="88"/>
      <c r="AB1080" s="88"/>
      <c r="AC1080" s="88"/>
      <c r="AD1080" s="88"/>
      <c r="AE1080" s="88"/>
      <c r="AG1080" s="89"/>
      <c r="AN1080" s="88"/>
      <c r="AO1080" s="88"/>
      <c r="AP1080" s="88"/>
      <c r="AQ1080" s="88"/>
      <c r="AR1080" s="88"/>
      <c r="AS1080" s="88"/>
      <c r="AT1080" s="88"/>
      <c r="AU1080" s="88"/>
    </row>
    <row r="1081" spans="3:48" x14ac:dyDescent="0.2">
      <c r="C1081" s="12"/>
      <c r="D1081" s="12"/>
      <c r="AA1081" s="88"/>
      <c r="AB1081" s="88"/>
      <c r="AC1081" s="88"/>
      <c r="AD1081" s="88"/>
      <c r="AE1081" s="88"/>
      <c r="AG1081" s="89"/>
      <c r="AN1081" s="88"/>
      <c r="AO1081" s="88"/>
      <c r="AP1081" s="88"/>
      <c r="AQ1081" s="88"/>
      <c r="AR1081" s="88"/>
      <c r="AS1081" s="88"/>
      <c r="AT1081" s="88"/>
      <c r="AU1081" s="88"/>
    </row>
    <row r="1082" spans="3:48" x14ac:dyDescent="0.2">
      <c r="C1082" s="12"/>
      <c r="D1082" s="12"/>
      <c r="AA1082" s="88"/>
      <c r="AB1082" s="88"/>
      <c r="AC1082" s="88"/>
      <c r="AD1082" s="88"/>
      <c r="AE1082" s="88"/>
      <c r="AG1082" s="89"/>
      <c r="AN1082" s="88"/>
      <c r="AO1082" s="88"/>
      <c r="AP1082" s="88"/>
      <c r="AQ1082" s="88"/>
      <c r="AR1082" s="88"/>
      <c r="AS1082" s="88"/>
      <c r="AT1082" s="88"/>
      <c r="AU1082" s="88"/>
    </row>
    <row r="1083" spans="3:48" x14ac:dyDescent="0.2">
      <c r="C1083" s="12"/>
      <c r="D1083" s="12"/>
      <c r="AA1083" s="88"/>
      <c r="AB1083" s="88"/>
      <c r="AC1083" s="88"/>
      <c r="AD1083" s="88"/>
      <c r="AE1083" s="88"/>
      <c r="AG1083" s="89"/>
      <c r="AN1083" s="88"/>
      <c r="AO1083" s="88"/>
      <c r="AP1083" s="88"/>
      <c r="AQ1083" s="88"/>
      <c r="AR1083" s="88"/>
      <c r="AS1083" s="88"/>
      <c r="AT1083" s="88"/>
      <c r="AU1083" s="88"/>
    </row>
    <row r="1084" spans="3:48" x14ac:dyDescent="0.2">
      <c r="C1084" s="12"/>
      <c r="D1084" s="12"/>
      <c r="AA1084" s="88"/>
      <c r="AB1084" s="88"/>
      <c r="AC1084" s="88"/>
      <c r="AD1084" s="88"/>
      <c r="AE1084" s="88"/>
      <c r="AG1084" s="89"/>
      <c r="AN1084" s="88"/>
      <c r="AO1084" s="88"/>
      <c r="AP1084" s="88"/>
      <c r="AQ1084" s="88"/>
      <c r="AR1084" s="88"/>
      <c r="AS1084" s="88"/>
      <c r="AT1084" s="88"/>
      <c r="AU1084" s="88"/>
    </row>
    <row r="1085" spans="3:48" x14ac:dyDescent="0.2">
      <c r="C1085" s="12"/>
      <c r="D1085" s="12"/>
      <c r="AA1085" s="88"/>
      <c r="AB1085" s="88"/>
      <c r="AC1085" s="88"/>
      <c r="AD1085" s="88"/>
      <c r="AE1085" s="88"/>
      <c r="AG1085" s="89"/>
      <c r="AN1085" s="88"/>
      <c r="AO1085" s="88"/>
      <c r="AP1085" s="88"/>
      <c r="AQ1085" s="88"/>
      <c r="AR1085" s="88"/>
      <c r="AS1085" s="88"/>
      <c r="AT1085" s="88"/>
      <c r="AU1085" s="88"/>
    </row>
    <row r="1086" spans="3:48" x14ac:dyDescent="0.2">
      <c r="C1086" s="12"/>
      <c r="D1086" s="12"/>
      <c r="AA1086" s="88"/>
      <c r="AB1086" s="88"/>
      <c r="AC1086" s="88"/>
      <c r="AD1086" s="88"/>
      <c r="AE1086" s="88"/>
      <c r="AG1086" s="89"/>
      <c r="AN1086" s="88"/>
      <c r="AO1086" s="88"/>
      <c r="AP1086" s="88"/>
      <c r="AQ1086" s="88"/>
      <c r="AR1086" s="88"/>
      <c r="AS1086" s="88"/>
      <c r="AT1086" s="88"/>
      <c r="AU1086" s="88"/>
    </row>
    <row r="1087" spans="3:48" x14ac:dyDescent="0.2">
      <c r="C1087" s="12"/>
      <c r="D1087" s="12"/>
      <c r="AA1087" s="88"/>
      <c r="AB1087" s="88"/>
      <c r="AC1087" s="88"/>
      <c r="AD1087" s="88"/>
      <c r="AE1087" s="88"/>
      <c r="AG1087" s="89"/>
      <c r="AN1087" s="88"/>
      <c r="AO1087" s="88"/>
      <c r="AP1087" s="88"/>
      <c r="AQ1087" s="88"/>
      <c r="AR1087" s="88"/>
      <c r="AS1087" s="88"/>
      <c r="AT1087" s="88"/>
      <c r="AU1087" s="88"/>
    </row>
    <row r="1088" spans="3:48" x14ac:dyDescent="0.2">
      <c r="C1088" s="12"/>
      <c r="D1088" s="12"/>
      <c r="AA1088" s="88"/>
      <c r="AB1088" s="88"/>
      <c r="AC1088" s="88"/>
      <c r="AD1088" s="88"/>
      <c r="AE1088" s="88"/>
      <c r="AG1088" s="89"/>
      <c r="AN1088" s="88"/>
      <c r="AO1088" s="88"/>
      <c r="AP1088" s="88"/>
      <c r="AQ1088" s="88"/>
      <c r="AR1088" s="88"/>
      <c r="AS1088" s="88"/>
      <c r="AT1088" s="88"/>
      <c r="AU1088" s="88"/>
    </row>
    <row r="1089" spans="3:47" x14ac:dyDescent="0.2">
      <c r="C1089" s="12"/>
      <c r="D1089" s="12"/>
      <c r="AA1089" s="88"/>
      <c r="AB1089" s="88"/>
      <c r="AC1089" s="88"/>
      <c r="AD1089" s="88"/>
      <c r="AE1089" s="88"/>
      <c r="AG1089" s="89"/>
      <c r="AN1089" s="88"/>
      <c r="AO1089" s="88"/>
      <c r="AP1089" s="88"/>
      <c r="AQ1089" s="88"/>
      <c r="AR1089" s="88"/>
      <c r="AS1089" s="88"/>
      <c r="AT1089" s="88"/>
      <c r="AU1089" s="88"/>
    </row>
    <row r="1090" spans="3:47" x14ac:dyDescent="0.2">
      <c r="C1090" s="12"/>
      <c r="D1090" s="12"/>
      <c r="AA1090" s="88"/>
      <c r="AB1090" s="88"/>
      <c r="AC1090" s="88"/>
      <c r="AD1090" s="88"/>
      <c r="AE1090" s="88"/>
      <c r="AG1090" s="89"/>
      <c r="AN1090" s="88"/>
      <c r="AO1090" s="88"/>
      <c r="AP1090" s="88"/>
      <c r="AQ1090" s="88"/>
      <c r="AR1090" s="88"/>
      <c r="AS1090" s="88"/>
      <c r="AT1090" s="88"/>
      <c r="AU1090" s="88"/>
    </row>
    <row r="1091" spans="3:47" x14ac:dyDescent="0.2">
      <c r="C1091" s="12"/>
      <c r="D1091" s="12"/>
      <c r="AA1091" s="88"/>
      <c r="AB1091" s="88"/>
      <c r="AC1091" s="88"/>
      <c r="AD1091" s="88"/>
      <c r="AE1091" s="88"/>
      <c r="AG1091" s="89"/>
      <c r="AN1091" s="88"/>
      <c r="AO1091" s="88"/>
      <c r="AP1091" s="88"/>
      <c r="AQ1091" s="88"/>
      <c r="AR1091" s="88"/>
      <c r="AS1091" s="88"/>
      <c r="AT1091" s="88"/>
      <c r="AU1091" s="88"/>
    </row>
    <row r="1092" spans="3:47" x14ac:dyDescent="0.2">
      <c r="C1092" s="12"/>
      <c r="D1092" s="12"/>
      <c r="AA1092" s="88"/>
      <c r="AB1092" s="88"/>
      <c r="AC1092" s="88"/>
      <c r="AD1092" s="88"/>
      <c r="AE1092" s="88"/>
      <c r="AG1092" s="89"/>
      <c r="AN1092" s="88"/>
      <c r="AO1092" s="88"/>
      <c r="AP1092" s="88"/>
      <c r="AQ1092" s="88"/>
      <c r="AR1092" s="88"/>
      <c r="AS1092" s="88"/>
      <c r="AT1092" s="88"/>
      <c r="AU1092" s="88"/>
    </row>
    <row r="1093" spans="3:47" x14ac:dyDescent="0.2">
      <c r="C1093" s="12"/>
      <c r="D1093" s="12"/>
      <c r="AA1093" s="88"/>
      <c r="AB1093" s="88"/>
      <c r="AC1093" s="88"/>
      <c r="AD1093" s="88"/>
      <c r="AE1093" s="88"/>
      <c r="AG1093" s="89"/>
      <c r="AN1093" s="88"/>
      <c r="AO1093" s="88"/>
      <c r="AP1093" s="88"/>
      <c r="AQ1093" s="88"/>
      <c r="AR1093" s="88"/>
      <c r="AS1093" s="88"/>
      <c r="AT1093" s="88"/>
      <c r="AU1093" s="88"/>
    </row>
    <row r="1094" spans="3:47" x14ac:dyDescent="0.2">
      <c r="C1094" s="12"/>
      <c r="D1094" s="12"/>
      <c r="AA1094" s="88"/>
      <c r="AB1094" s="88"/>
      <c r="AC1094" s="88"/>
      <c r="AD1094" s="88"/>
      <c r="AE1094" s="88"/>
      <c r="AG1094" s="89"/>
      <c r="AN1094" s="88"/>
      <c r="AO1094" s="88"/>
      <c r="AP1094" s="88"/>
      <c r="AQ1094" s="88"/>
      <c r="AR1094" s="88"/>
      <c r="AS1094" s="88"/>
      <c r="AT1094" s="88"/>
      <c r="AU1094" s="88"/>
    </row>
    <row r="1095" spans="3:47" x14ac:dyDescent="0.2">
      <c r="C1095" s="12"/>
      <c r="D1095" s="12"/>
      <c r="AA1095" s="88"/>
      <c r="AB1095" s="88"/>
      <c r="AC1095" s="88"/>
      <c r="AD1095" s="88"/>
      <c r="AE1095" s="88"/>
      <c r="AG1095" s="89"/>
      <c r="AN1095" s="88"/>
      <c r="AO1095" s="88"/>
      <c r="AP1095" s="88"/>
      <c r="AQ1095" s="88"/>
      <c r="AR1095" s="88"/>
      <c r="AS1095" s="88"/>
      <c r="AT1095" s="88"/>
      <c r="AU1095" s="88"/>
    </row>
    <row r="1096" spans="3:47" x14ac:dyDescent="0.2">
      <c r="C1096" s="12"/>
      <c r="D1096" s="12"/>
      <c r="AA1096" s="88"/>
      <c r="AB1096" s="88"/>
      <c r="AC1096" s="88"/>
      <c r="AD1096" s="88"/>
      <c r="AE1096" s="88"/>
      <c r="AG1096" s="89"/>
      <c r="AN1096" s="88"/>
      <c r="AO1096" s="88"/>
      <c r="AP1096" s="88"/>
      <c r="AQ1096" s="88"/>
      <c r="AR1096" s="88"/>
      <c r="AS1096" s="88"/>
      <c r="AT1096" s="88"/>
      <c r="AU1096" s="88"/>
    </row>
    <row r="1097" spans="3:47" x14ac:dyDescent="0.2">
      <c r="C1097" s="12"/>
      <c r="D1097" s="12"/>
      <c r="AA1097" s="88"/>
      <c r="AB1097" s="88"/>
      <c r="AC1097" s="88"/>
      <c r="AD1097" s="88"/>
      <c r="AE1097" s="88"/>
      <c r="AG1097" s="89"/>
      <c r="AN1097" s="88"/>
      <c r="AO1097" s="88"/>
      <c r="AP1097" s="88"/>
      <c r="AQ1097" s="88"/>
      <c r="AR1097" s="88"/>
      <c r="AS1097" s="88"/>
      <c r="AT1097" s="88"/>
      <c r="AU1097" s="88"/>
    </row>
    <row r="1098" spans="3:47" x14ac:dyDescent="0.2">
      <c r="C1098" s="12"/>
      <c r="D1098" s="12"/>
      <c r="AA1098" s="88"/>
      <c r="AB1098" s="88"/>
      <c r="AC1098" s="88"/>
      <c r="AD1098" s="88"/>
      <c r="AE1098" s="88"/>
      <c r="AG1098" s="89"/>
      <c r="AN1098" s="88"/>
      <c r="AO1098" s="88"/>
      <c r="AP1098" s="88"/>
      <c r="AQ1098" s="88"/>
      <c r="AR1098" s="88"/>
      <c r="AS1098" s="88"/>
      <c r="AT1098" s="88"/>
      <c r="AU1098" s="88"/>
    </row>
    <row r="1099" spans="3:47" x14ac:dyDescent="0.2">
      <c r="C1099" s="12"/>
      <c r="D1099" s="12"/>
      <c r="AA1099" s="88"/>
      <c r="AB1099" s="88"/>
      <c r="AC1099" s="88"/>
      <c r="AD1099" s="88"/>
      <c r="AE1099" s="88"/>
      <c r="AG1099" s="89"/>
      <c r="AN1099" s="88"/>
      <c r="AO1099" s="88"/>
      <c r="AP1099" s="88"/>
      <c r="AQ1099" s="88"/>
      <c r="AR1099" s="88"/>
      <c r="AS1099" s="88"/>
      <c r="AT1099" s="88"/>
      <c r="AU1099" s="88"/>
    </row>
    <row r="1100" spans="3:47" x14ac:dyDescent="0.2">
      <c r="C1100" s="12"/>
      <c r="D1100" s="12"/>
      <c r="AA1100" s="88"/>
      <c r="AB1100" s="88"/>
      <c r="AC1100" s="88"/>
      <c r="AD1100" s="88"/>
      <c r="AE1100" s="88"/>
      <c r="AG1100" s="89"/>
      <c r="AN1100" s="88"/>
      <c r="AO1100" s="88"/>
      <c r="AP1100" s="88"/>
      <c r="AQ1100" s="88"/>
      <c r="AR1100" s="88"/>
      <c r="AS1100" s="88"/>
      <c r="AT1100" s="88"/>
      <c r="AU1100" s="88"/>
    </row>
    <row r="1101" spans="3:47" x14ac:dyDescent="0.2">
      <c r="C1101" s="12"/>
      <c r="D1101" s="12"/>
      <c r="AA1101" s="88"/>
      <c r="AB1101" s="88"/>
      <c r="AC1101" s="88"/>
      <c r="AD1101" s="88"/>
      <c r="AE1101" s="88"/>
      <c r="AG1101" s="89"/>
      <c r="AN1101" s="88"/>
      <c r="AO1101" s="88"/>
      <c r="AP1101" s="88"/>
      <c r="AQ1101" s="88"/>
      <c r="AR1101" s="88"/>
      <c r="AS1101" s="88"/>
      <c r="AT1101" s="88"/>
      <c r="AU1101" s="88"/>
    </row>
    <row r="1102" spans="3:47" x14ac:dyDescent="0.2">
      <c r="C1102" s="12"/>
      <c r="D1102" s="12"/>
      <c r="AA1102" s="88"/>
      <c r="AB1102" s="88"/>
      <c r="AC1102" s="88"/>
      <c r="AD1102" s="88"/>
      <c r="AE1102" s="88"/>
      <c r="AG1102" s="89"/>
      <c r="AN1102" s="88"/>
      <c r="AO1102" s="88"/>
      <c r="AP1102" s="88"/>
      <c r="AQ1102" s="88"/>
      <c r="AR1102" s="88"/>
      <c r="AS1102" s="88"/>
      <c r="AT1102" s="88"/>
      <c r="AU1102" s="88"/>
    </row>
    <row r="1103" spans="3:47" x14ac:dyDescent="0.2">
      <c r="C1103" s="12"/>
      <c r="D1103" s="12"/>
      <c r="AA1103" s="88"/>
      <c r="AB1103" s="88"/>
      <c r="AC1103" s="88"/>
      <c r="AD1103" s="88"/>
      <c r="AE1103" s="88"/>
      <c r="AG1103" s="89"/>
      <c r="AN1103" s="88"/>
      <c r="AO1103" s="88"/>
      <c r="AP1103" s="88"/>
      <c r="AQ1103" s="88"/>
      <c r="AR1103" s="88"/>
      <c r="AS1103" s="88"/>
      <c r="AT1103" s="88"/>
      <c r="AU1103" s="88"/>
    </row>
    <row r="1104" spans="3:47" x14ac:dyDescent="0.2">
      <c r="C1104" s="12"/>
      <c r="D1104" s="12"/>
      <c r="AA1104" s="88"/>
      <c r="AB1104" s="88"/>
      <c r="AC1104" s="88"/>
      <c r="AD1104" s="88"/>
      <c r="AE1104" s="88"/>
      <c r="AG1104" s="89"/>
      <c r="AN1104" s="88"/>
      <c r="AO1104" s="88"/>
      <c r="AP1104" s="88"/>
      <c r="AQ1104" s="88"/>
      <c r="AR1104" s="88"/>
      <c r="AS1104" s="88"/>
      <c r="AT1104" s="88"/>
      <c r="AU1104" s="88"/>
    </row>
    <row r="1105" spans="3:47" x14ac:dyDescent="0.2">
      <c r="C1105" s="12"/>
      <c r="D1105" s="12"/>
      <c r="AA1105" s="88"/>
      <c r="AB1105" s="88"/>
      <c r="AC1105" s="88"/>
      <c r="AD1105" s="88"/>
      <c r="AE1105" s="88"/>
      <c r="AG1105" s="89"/>
      <c r="AN1105" s="88"/>
      <c r="AO1105" s="88"/>
      <c r="AP1105" s="88"/>
      <c r="AQ1105" s="88"/>
      <c r="AR1105" s="88"/>
      <c r="AS1105" s="88"/>
      <c r="AT1105" s="88"/>
      <c r="AU1105" s="88"/>
    </row>
    <row r="1106" spans="3:47" x14ac:dyDescent="0.2">
      <c r="C1106" s="12"/>
      <c r="D1106" s="12"/>
      <c r="AA1106" s="88"/>
      <c r="AB1106" s="88"/>
      <c r="AC1106" s="88"/>
      <c r="AD1106" s="88"/>
      <c r="AE1106" s="88"/>
      <c r="AG1106" s="89"/>
      <c r="AN1106" s="88"/>
      <c r="AO1106" s="88"/>
      <c r="AP1106" s="88"/>
      <c r="AQ1106" s="88"/>
      <c r="AR1106" s="88"/>
      <c r="AS1106" s="88"/>
      <c r="AT1106" s="88"/>
      <c r="AU1106" s="88"/>
    </row>
    <row r="1107" spans="3:47" x14ac:dyDescent="0.2">
      <c r="C1107" s="12"/>
      <c r="D1107" s="12"/>
      <c r="AA1107" s="88"/>
      <c r="AB1107" s="88"/>
      <c r="AC1107" s="88"/>
      <c r="AD1107" s="88"/>
      <c r="AE1107" s="88"/>
      <c r="AG1107" s="89"/>
      <c r="AN1107" s="88"/>
      <c r="AO1107" s="88"/>
      <c r="AP1107" s="88"/>
      <c r="AQ1107" s="88"/>
      <c r="AR1107" s="88"/>
      <c r="AS1107" s="88"/>
      <c r="AT1107" s="88"/>
      <c r="AU1107" s="88"/>
    </row>
    <row r="1108" spans="3:47" x14ac:dyDescent="0.2">
      <c r="C1108" s="12"/>
      <c r="D1108" s="12"/>
      <c r="AA1108" s="88"/>
      <c r="AB1108" s="88"/>
      <c r="AC1108" s="88"/>
      <c r="AD1108" s="88"/>
      <c r="AE1108" s="88"/>
      <c r="AG1108" s="89"/>
      <c r="AN1108" s="88"/>
      <c r="AO1108" s="88"/>
      <c r="AP1108" s="88"/>
      <c r="AQ1108" s="88"/>
      <c r="AR1108" s="88"/>
      <c r="AS1108" s="88"/>
      <c r="AT1108" s="88"/>
      <c r="AU1108" s="88"/>
    </row>
    <row r="1109" spans="3:47" x14ac:dyDescent="0.2">
      <c r="C1109" s="12"/>
      <c r="D1109" s="12"/>
      <c r="AA1109" s="88"/>
      <c r="AB1109" s="88"/>
      <c r="AC1109" s="88"/>
      <c r="AD1109" s="88"/>
      <c r="AE1109" s="88"/>
      <c r="AG1109" s="89"/>
      <c r="AN1109" s="88"/>
      <c r="AO1109" s="88"/>
      <c r="AP1109" s="88"/>
      <c r="AQ1109" s="88"/>
      <c r="AR1109" s="88"/>
      <c r="AS1109" s="88"/>
      <c r="AT1109" s="88"/>
      <c r="AU1109" s="88"/>
    </row>
    <row r="1110" spans="3:47" x14ac:dyDescent="0.2">
      <c r="C1110" s="12"/>
      <c r="D1110" s="12"/>
      <c r="AA1110" s="88"/>
      <c r="AB1110" s="88"/>
      <c r="AC1110" s="88"/>
      <c r="AD1110" s="88"/>
      <c r="AE1110" s="88"/>
      <c r="AG1110" s="89"/>
      <c r="AN1110" s="88"/>
      <c r="AO1110" s="88"/>
      <c r="AP1110" s="88"/>
      <c r="AQ1110" s="88"/>
      <c r="AR1110" s="88"/>
      <c r="AS1110" s="88"/>
      <c r="AT1110" s="88"/>
      <c r="AU1110" s="88"/>
    </row>
    <row r="1111" spans="3:47" x14ac:dyDescent="0.2">
      <c r="C1111" s="12"/>
      <c r="D1111" s="12"/>
      <c r="AA1111" s="88"/>
      <c r="AB1111" s="88"/>
      <c r="AC1111" s="88"/>
      <c r="AD1111" s="88"/>
      <c r="AE1111" s="88"/>
      <c r="AG1111" s="89"/>
      <c r="AN1111" s="88"/>
      <c r="AO1111" s="88"/>
      <c r="AP1111" s="88"/>
      <c r="AQ1111" s="88"/>
      <c r="AR1111" s="88"/>
      <c r="AS1111" s="88"/>
      <c r="AT1111" s="88"/>
      <c r="AU1111" s="88"/>
    </row>
    <row r="1112" spans="3:47" x14ac:dyDescent="0.2">
      <c r="C1112" s="12"/>
      <c r="D1112" s="12"/>
      <c r="AA1112" s="88"/>
      <c r="AB1112" s="88"/>
      <c r="AC1112" s="88"/>
      <c r="AD1112" s="88"/>
      <c r="AE1112" s="88"/>
      <c r="AG1112" s="89"/>
      <c r="AN1112" s="88"/>
      <c r="AO1112" s="88"/>
      <c r="AP1112" s="88"/>
      <c r="AQ1112" s="88"/>
      <c r="AR1112" s="88"/>
      <c r="AS1112" s="88"/>
      <c r="AT1112" s="88"/>
      <c r="AU1112" s="88"/>
    </row>
    <row r="1113" spans="3:47" x14ac:dyDescent="0.2">
      <c r="C1113" s="12"/>
      <c r="D1113" s="12"/>
      <c r="AA1113" s="88"/>
      <c r="AB1113" s="88"/>
      <c r="AC1113" s="88"/>
      <c r="AD1113" s="88"/>
      <c r="AE1113" s="88"/>
      <c r="AG1113" s="89"/>
      <c r="AN1113" s="88"/>
      <c r="AO1113" s="88"/>
      <c r="AP1113" s="88"/>
      <c r="AQ1113" s="88"/>
      <c r="AR1113" s="88"/>
      <c r="AS1113" s="88"/>
      <c r="AT1113" s="88"/>
      <c r="AU1113" s="88"/>
    </row>
    <row r="1114" spans="3:47" x14ac:dyDescent="0.2">
      <c r="C1114" s="12"/>
      <c r="D1114" s="12"/>
      <c r="AA1114" s="88"/>
      <c r="AB1114" s="88"/>
      <c r="AC1114" s="88"/>
      <c r="AD1114" s="88"/>
      <c r="AE1114" s="88"/>
      <c r="AG1114" s="89"/>
      <c r="AN1114" s="88"/>
      <c r="AO1114" s="88"/>
      <c r="AP1114" s="88"/>
      <c r="AQ1114" s="88"/>
      <c r="AR1114" s="88"/>
      <c r="AS1114" s="88"/>
      <c r="AT1114" s="88"/>
      <c r="AU1114" s="88"/>
    </row>
    <row r="1115" spans="3:47" x14ac:dyDescent="0.2">
      <c r="C1115" s="12"/>
      <c r="D1115" s="12"/>
      <c r="AA1115" s="88"/>
      <c r="AB1115" s="88"/>
      <c r="AC1115" s="88"/>
      <c r="AD1115" s="88"/>
      <c r="AE1115" s="88"/>
      <c r="AG1115" s="89"/>
      <c r="AN1115" s="88"/>
      <c r="AO1115" s="88"/>
      <c r="AP1115" s="88"/>
      <c r="AQ1115" s="88"/>
      <c r="AR1115" s="88"/>
      <c r="AS1115" s="88"/>
      <c r="AT1115" s="88"/>
      <c r="AU1115" s="88"/>
    </row>
    <row r="1116" spans="3:47" x14ac:dyDescent="0.2">
      <c r="C1116" s="12"/>
      <c r="D1116" s="12"/>
      <c r="AA1116" s="88"/>
      <c r="AB1116" s="88"/>
      <c r="AC1116" s="88"/>
      <c r="AD1116" s="88"/>
      <c r="AE1116" s="88"/>
      <c r="AG1116" s="89"/>
      <c r="AN1116" s="88"/>
      <c r="AO1116" s="88"/>
      <c r="AP1116" s="88"/>
      <c r="AQ1116" s="88"/>
      <c r="AR1116" s="88"/>
      <c r="AS1116" s="88"/>
      <c r="AT1116" s="88"/>
      <c r="AU1116" s="88"/>
    </row>
    <row r="1117" spans="3:47" x14ac:dyDescent="0.2">
      <c r="C1117" s="12"/>
      <c r="D1117" s="12"/>
      <c r="AA1117" s="88"/>
      <c r="AB1117" s="88"/>
      <c r="AC1117" s="88"/>
      <c r="AD1117" s="88"/>
      <c r="AE1117" s="88"/>
      <c r="AG1117" s="89"/>
      <c r="AN1117" s="88"/>
      <c r="AO1117" s="88"/>
      <c r="AP1117" s="88"/>
      <c r="AQ1117" s="88"/>
      <c r="AR1117" s="88"/>
      <c r="AS1117" s="88"/>
      <c r="AT1117" s="88"/>
      <c r="AU1117" s="88"/>
    </row>
    <row r="1118" spans="3:47" x14ac:dyDescent="0.2">
      <c r="C1118" s="12"/>
      <c r="D1118" s="12"/>
      <c r="AA1118" s="88"/>
      <c r="AB1118" s="88"/>
      <c r="AC1118" s="88"/>
      <c r="AD1118" s="88"/>
      <c r="AE1118" s="88"/>
      <c r="AG1118" s="89"/>
      <c r="AN1118" s="88"/>
      <c r="AO1118" s="88"/>
      <c r="AP1118" s="88"/>
      <c r="AQ1118" s="88"/>
      <c r="AR1118" s="88"/>
      <c r="AS1118" s="88"/>
      <c r="AT1118" s="88"/>
      <c r="AU1118" s="88"/>
    </row>
    <row r="1119" spans="3:47" x14ac:dyDescent="0.2">
      <c r="C1119" s="12"/>
      <c r="D1119" s="12"/>
      <c r="AA1119" s="88"/>
      <c r="AB1119" s="88"/>
      <c r="AC1119" s="88"/>
      <c r="AD1119" s="88"/>
      <c r="AE1119" s="88"/>
      <c r="AG1119" s="89"/>
      <c r="AN1119" s="88"/>
      <c r="AO1119" s="88"/>
      <c r="AP1119" s="88"/>
      <c r="AQ1119" s="88"/>
      <c r="AR1119" s="88"/>
      <c r="AS1119" s="88"/>
      <c r="AT1119" s="88"/>
      <c r="AU1119" s="88"/>
    </row>
    <row r="1120" spans="3:47" x14ac:dyDescent="0.2">
      <c r="C1120" s="12"/>
      <c r="D1120" s="12"/>
      <c r="AA1120" s="88"/>
      <c r="AB1120" s="88"/>
      <c r="AC1120" s="88"/>
      <c r="AD1120" s="88"/>
      <c r="AE1120" s="88"/>
      <c r="AG1120" s="89"/>
      <c r="AN1120" s="88"/>
      <c r="AO1120" s="88"/>
      <c r="AP1120" s="88"/>
      <c r="AQ1120" s="88"/>
      <c r="AR1120" s="88"/>
      <c r="AS1120" s="88"/>
      <c r="AT1120" s="88"/>
      <c r="AU1120" s="88"/>
    </row>
    <row r="1121" spans="3:47" x14ac:dyDescent="0.2">
      <c r="C1121" s="12"/>
      <c r="D1121" s="12"/>
      <c r="AA1121" s="88"/>
      <c r="AB1121" s="88"/>
      <c r="AC1121" s="88"/>
      <c r="AD1121" s="88"/>
      <c r="AE1121" s="88"/>
      <c r="AG1121" s="89"/>
      <c r="AN1121" s="88"/>
      <c r="AO1121" s="88"/>
      <c r="AP1121" s="88"/>
      <c r="AQ1121" s="88"/>
      <c r="AR1121" s="88"/>
      <c r="AS1121" s="88"/>
      <c r="AT1121" s="88"/>
      <c r="AU1121" s="88"/>
    </row>
    <row r="1122" spans="3:47" x14ac:dyDescent="0.2">
      <c r="C1122" s="12"/>
      <c r="D1122" s="12"/>
      <c r="AA1122" s="88"/>
      <c r="AB1122" s="88"/>
      <c r="AC1122" s="88"/>
      <c r="AD1122" s="88"/>
      <c r="AE1122" s="88"/>
      <c r="AG1122" s="89"/>
      <c r="AN1122" s="88"/>
      <c r="AO1122" s="88"/>
      <c r="AP1122" s="88"/>
      <c r="AQ1122" s="88"/>
      <c r="AR1122" s="88"/>
      <c r="AS1122" s="88"/>
      <c r="AT1122" s="88"/>
      <c r="AU1122" s="88"/>
    </row>
    <row r="1123" spans="3:47" x14ac:dyDescent="0.2">
      <c r="C1123" s="12"/>
      <c r="D1123" s="12"/>
      <c r="AA1123" s="88"/>
      <c r="AB1123" s="88"/>
      <c r="AC1123" s="88"/>
      <c r="AD1123" s="88"/>
      <c r="AE1123" s="88"/>
      <c r="AG1123" s="89"/>
      <c r="AN1123" s="88"/>
      <c r="AO1123" s="88"/>
      <c r="AP1123" s="88"/>
      <c r="AQ1123" s="88"/>
      <c r="AR1123" s="88"/>
      <c r="AS1123" s="88"/>
      <c r="AT1123" s="88"/>
      <c r="AU1123" s="88"/>
    </row>
    <row r="1124" spans="3:47" x14ac:dyDescent="0.2">
      <c r="C1124" s="12"/>
      <c r="D1124" s="12"/>
      <c r="AA1124" s="88"/>
      <c r="AB1124" s="88"/>
      <c r="AC1124" s="88"/>
      <c r="AD1124" s="88"/>
      <c r="AE1124" s="88"/>
      <c r="AG1124" s="89"/>
      <c r="AN1124" s="88"/>
      <c r="AO1124" s="88"/>
      <c r="AP1124" s="88"/>
      <c r="AQ1124" s="88"/>
      <c r="AR1124" s="88"/>
      <c r="AS1124" s="88"/>
      <c r="AT1124" s="88"/>
      <c r="AU1124" s="88"/>
    </row>
    <row r="1125" spans="3:47" x14ac:dyDescent="0.2">
      <c r="C1125" s="12"/>
      <c r="D1125" s="12"/>
      <c r="AA1125" s="88"/>
      <c r="AB1125" s="88"/>
      <c r="AC1125" s="88"/>
      <c r="AD1125" s="88"/>
      <c r="AE1125" s="88"/>
      <c r="AG1125" s="89"/>
      <c r="AN1125" s="88"/>
      <c r="AO1125" s="88"/>
      <c r="AP1125" s="88"/>
      <c r="AQ1125" s="88"/>
      <c r="AR1125" s="88"/>
      <c r="AS1125" s="88"/>
      <c r="AT1125" s="88"/>
      <c r="AU1125" s="88"/>
    </row>
    <row r="1126" spans="3:47" x14ac:dyDescent="0.2">
      <c r="C1126" s="12"/>
      <c r="D1126" s="12"/>
      <c r="AA1126" s="88"/>
      <c r="AB1126" s="88"/>
      <c r="AC1126" s="88"/>
      <c r="AD1126" s="88"/>
      <c r="AE1126" s="88"/>
      <c r="AG1126" s="89"/>
      <c r="AN1126" s="88"/>
      <c r="AO1126" s="88"/>
      <c r="AP1126" s="88"/>
      <c r="AQ1126" s="88"/>
      <c r="AR1126" s="88"/>
      <c r="AS1126" s="88"/>
      <c r="AT1126" s="88"/>
      <c r="AU1126" s="88"/>
    </row>
    <row r="1127" spans="3:47" x14ac:dyDescent="0.2">
      <c r="C1127" s="12"/>
      <c r="D1127" s="12"/>
      <c r="AA1127" s="88"/>
      <c r="AB1127" s="88"/>
      <c r="AC1127" s="88"/>
      <c r="AD1127" s="88"/>
      <c r="AE1127" s="88"/>
      <c r="AG1127" s="89"/>
      <c r="AN1127" s="88"/>
      <c r="AO1127" s="88"/>
      <c r="AP1127" s="88"/>
      <c r="AQ1127" s="88"/>
      <c r="AR1127" s="88"/>
      <c r="AS1127" s="88"/>
      <c r="AT1127" s="88"/>
      <c r="AU1127" s="88"/>
    </row>
    <row r="1128" spans="3:47" x14ac:dyDescent="0.2">
      <c r="C1128" s="12"/>
      <c r="D1128" s="12"/>
      <c r="AA1128" s="88"/>
      <c r="AB1128" s="88"/>
      <c r="AC1128" s="88"/>
      <c r="AD1128" s="88"/>
      <c r="AE1128" s="88"/>
      <c r="AG1128" s="89"/>
      <c r="AN1128" s="88"/>
      <c r="AO1128" s="88"/>
      <c r="AP1128" s="88"/>
      <c r="AQ1128" s="88"/>
      <c r="AR1128" s="88"/>
      <c r="AS1128" s="88"/>
      <c r="AT1128" s="88"/>
      <c r="AU1128" s="88"/>
    </row>
    <row r="1129" spans="3:47" x14ac:dyDescent="0.2">
      <c r="C1129" s="12"/>
      <c r="D1129" s="12"/>
      <c r="AA1129" s="88"/>
      <c r="AB1129" s="88"/>
      <c r="AC1129" s="88"/>
      <c r="AD1129" s="88"/>
      <c r="AE1129" s="88"/>
      <c r="AG1129" s="89"/>
      <c r="AN1129" s="88"/>
      <c r="AO1129" s="88"/>
      <c r="AP1129" s="88"/>
      <c r="AQ1129" s="88"/>
      <c r="AR1129" s="88"/>
      <c r="AS1129" s="88"/>
      <c r="AT1129" s="88"/>
      <c r="AU1129" s="88"/>
    </row>
    <row r="1130" spans="3:47" x14ac:dyDescent="0.2">
      <c r="C1130" s="12"/>
      <c r="D1130" s="12"/>
      <c r="AA1130" s="88"/>
      <c r="AB1130" s="88"/>
      <c r="AC1130" s="88"/>
      <c r="AD1130" s="88"/>
      <c r="AE1130" s="88"/>
      <c r="AG1130" s="89"/>
      <c r="AN1130" s="88"/>
      <c r="AO1130" s="88"/>
      <c r="AP1130" s="88"/>
      <c r="AQ1130" s="88"/>
      <c r="AR1130" s="88"/>
      <c r="AS1130" s="88"/>
      <c r="AT1130" s="88"/>
      <c r="AU1130" s="88"/>
    </row>
    <row r="1131" spans="3:47" x14ac:dyDescent="0.2">
      <c r="C1131" s="12"/>
      <c r="D1131" s="12"/>
      <c r="AA1131" s="88"/>
      <c r="AB1131" s="88"/>
      <c r="AC1131" s="88"/>
      <c r="AD1131" s="88"/>
      <c r="AE1131" s="88"/>
      <c r="AG1131" s="89"/>
      <c r="AN1131" s="88"/>
      <c r="AO1131" s="88"/>
      <c r="AP1131" s="88"/>
      <c r="AQ1131" s="88"/>
      <c r="AR1131" s="88"/>
      <c r="AS1131" s="88"/>
      <c r="AT1131" s="88"/>
      <c r="AU1131" s="88"/>
    </row>
    <row r="1132" spans="3:47" x14ac:dyDescent="0.2">
      <c r="C1132" s="12"/>
      <c r="D1132" s="12"/>
      <c r="AA1132" s="88"/>
      <c r="AB1132" s="88"/>
      <c r="AC1132" s="88"/>
      <c r="AD1132" s="88"/>
      <c r="AE1132" s="88"/>
      <c r="AG1132" s="89"/>
      <c r="AN1132" s="88"/>
      <c r="AO1132" s="88"/>
      <c r="AP1132" s="88"/>
      <c r="AQ1132" s="88"/>
      <c r="AR1132" s="88"/>
      <c r="AS1132" s="88"/>
      <c r="AT1132" s="88"/>
      <c r="AU1132" s="88"/>
    </row>
    <row r="1133" spans="3:47" x14ac:dyDescent="0.2">
      <c r="C1133" s="12"/>
      <c r="D1133" s="12"/>
      <c r="AA1133" s="88"/>
      <c r="AB1133" s="88"/>
      <c r="AC1133" s="88"/>
      <c r="AD1133" s="88"/>
      <c r="AE1133" s="88"/>
      <c r="AG1133" s="89"/>
      <c r="AN1133" s="88"/>
      <c r="AO1133" s="88"/>
      <c r="AP1133" s="88"/>
      <c r="AQ1133" s="88"/>
      <c r="AR1133" s="88"/>
      <c r="AS1133" s="88"/>
      <c r="AT1133" s="88"/>
      <c r="AU1133" s="88"/>
    </row>
    <row r="1134" spans="3:47" x14ac:dyDescent="0.2">
      <c r="C1134" s="12"/>
      <c r="D1134" s="12"/>
      <c r="AA1134" s="88"/>
      <c r="AB1134" s="88"/>
      <c r="AC1134" s="88"/>
      <c r="AD1134" s="88"/>
      <c r="AE1134" s="88"/>
      <c r="AG1134" s="89"/>
      <c r="AN1134" s="88"/>
      <c r="AO1134" s="88"/>
      <c r="AP1134" s="88"/>
      <c r="AQ1134" s="88"/>
      <c r="AR1134" s="88"/>
      <c r="AS1134" s="88"/>
      <c r="AT1134" s="88"/>
      <c r="AU1134" s="88"/>
    </row>
    <row r="1135" spans="3:47" x14ac:dyDescent="0.2">
      <c r="C1135" s="12"/>
      <c r="D1135" s="12"/>
      <c r="AA1135" s="88"/>
      <c r="AB1135" s="88"/>
      <c r="AC1135" s="88"/>
      <c r="AD1135" s="88"/>
      <c r="AE1135" s="88"/>
      <c r="AG1135" s="89"/>
      <c r="AN1135" s="88"/>
      <c r="AO1135" s="88"/>
      <c r="AP1135" s="88"/>
      <c r="AQ1135" s="88"/>
      <c r="AR1135" s="88"/>
      <c r="AS1135" s="88"/>
      <c r="AT1135" s="88"/>
      <c r="AU1135" s="88"/>
    </row>
    <row r="1136" spans="3:47" x14ac:dyDescent="0.2">
      <c r="C1136" s="12"/>
      <c r="D1136" s="12"/>
      <c r="AA1136" s="88"/>
      <c r="AB1136" s="88"/>
      <c r="AC1136" s="88"/>
      <c r="AD1136" s="88"/>
      <c r="AE1136" s="88"/>
      <c r="AG1136" s="89"/>
      <c r="AN1136" s="88"/>
      <c r="AO1136" s="88"/>
      <c r="AP1136" s="88"/>
      <c r="AQ1136" s="88"/>
      <c r="AR1136" s="88"/>
      <c r="AS1136" s="88"/>
      <c r="AT1136" s="88"/>
      <c r="AU1136" s="88"/>
    </row>
    <row r="1137" spans="3:47" x14ac:dyDescent="0.2">
      <c r="C1137" s="12"/>
      <c r="D1137" s="12"/>
      <c r="AA1137" s="88"/>
      <c r="AB1137" s="88"/>
      <c r="AC1137" s="88"/>
      <c r="AD1137" s="88"/>
      <c r="AE1137" s="88"/>
      <c r="AG1137" s="89"/>
      <c r="AN1137" s="88"/>
      <c r="AO1137" s="88"/>
      <c r="AP1137" s="88"/>
      <c r="AQ1137" s="88"/>
      <c r="AR1137" s="88"/>
      <c r="AS1137" s="88"/>
      <c r="AT1137" s="88"/>
      <c r="AU1137" s="88"/>
    </row>
    <row r="1138" spans="3:47" x14ac:dyDescent="0.2">
      <c r="C1138" s="12"/>
      <c r="D1138" s="12"/>
      <c r="AA1138" s="88"/>
      <c r="AB1138" s="88"/>
      <c r="AC1138" s="88"/>
      <c r="AD1138" s="88"/>
      <c r="AE1138" s="88"/>
      <c r="AG1138" s="89"/>
      <c r="AN1138" s="88"/>
      <c r="AO1138" s="88"/>
      <c r="AP1138" s="88"/>
      <c r="AQ1138" s="88"/>
      <c r="AR1138" s="88"/>
      <c r="AS1138" s="88"/>
      <c r="AT1138" s="88"/>
      <c r="AU1138" s="88"/>
    </row>
    <row r="1139" spans="3:47" x14ac:dyDescent="0.2">
      <c r="C1139" s="12"/>
      <c r="D1139" s="12"/>
      <c r="AA1139" s="88"/>
      <c r="AB1139" s="88"/>
      <c r="AC1139" s="88"/>
      <c r="AD1139" s="88"/>
      <c r="AE1139" s="88"/>
      <c r="AG1139" s="89"/>
      <c r="AN1139" s="88"/>
      <c r="AO1139" s="88"/>
      <c r="AP1139" s="88"/>
      <c r="AQ1139" s="88"/>
      <c r="AR1139" s="88"/>
      <c r="AS1139" s="88"/>
      <c r="AT1139" s="88"/>
      <c r="AU1139" s="88"/>
    </row>
    <row r="1140" spans="3:47" x14ac:dyDescent="0.2">
      <c r="C1140" s="12"/>
      <c r="D1140" s="12"/>
      <c r="AA1140" s="88"/>
      <c r="AB1140" s="88"/>
      <c r="AC1140" s="88"/>
      <c r="AD1140" s="88"/>
      <c r="AE1140" s="88"/>
      <c r="AG1140" s="89"/>
      <c r="AN1140" s="88"/>
      <c r="AO1140" s="88"/>
      <c r="AP1140" s="88"/>
      <c r="AQ1140" s="88"/>
      <c r="AR1140" s="88"/>
      <c r="AS1140" s="88"/>
      <c r="AT1140" s="88"/>
      <c r="AU1140" s="88"/>
    </row>
    <row r="1141" spans="3:47" x14ac:dyDescent="0.2">
      <c r="C1141" s="12"/>
      <c r="D1141" s="12"/>
      <c r="AA1141" s="88"/>
      <c r="AB1141" s="88"/>
      <c r="AC1141" s="88"/>
      <c r="AD1141" s="88"/>
      <c r="AE1141" s="88"/>
      <c r="AG1141" s="89"/>
      <c r="AN1141" s="88"/>
      <c r="AO1141" s="88"/>
      <c r="AP1141" s="88"/>
      <c r="AQ1141" s="88"/>
      <c r="AR1141" s="88"/>
      <c r="AS1141" s="88"/>
      <c r="AT1141" s="88"/>
      <c r="AU1141" s="88"/>
    </row>
    <row r="1142" spans="3:47" x14ac:dyDescent="0.2">
      <c r="C1142" s="12"/>
      <c r="D1142" s="12"/>
      <c r="AA1142" s="88"/>
      <c r="AB1142" s="88"/>
      <c r="AC1142" s="88"/>
      <c r="AD1142" s="88"/>
      <c r="AE1142" s="88"/>
      <c r="AG1142" s="89"/>
      <c r="AN1142" s="88"/>
      <c r="AO1142" s="88"/>
      <c r="AP1142" s="88"/>
      <c r="AQ1142" s="88"/>
      <c r="AR1142" s="88"/>
      <c r="AS1142" s="88"/>
      <c r="AT1142" s="88"/>
      <c r="AU1142" s="88"/>
    </row>
    <row r="1143" spans="3:47" x14ac:dyDescent="0.2">
      <c r="C1143" s="12"/>
      <c r="D1143" s="12"/>
      <c r="AA1143" s="88"/>
      <c r="AB1143" s="88"/>
      <c r="AC1143" s="88"/>
      <c r="AD1143" s="88"/>
      <c r="AE1143" s="88"/>
      <c r="AG1143" s="89"/>
      <c r="AN1143" s="88"/>
      <c r="AO1143" s="88"/>
      <c r="AP1143" s="88"/>
      <c r="AQ1143" s="88"/>
      <c r="AR1143" s="88"/>
      <c r="AS1143" s="88"/>
      <c r="AT1143" s="88"/>
      <c r="AU1143" s="88"/>
    </row>
    <row r="1144" spans="3:47" x14ac:dyDescent="0.2">
      <c r="C1144" s="12"/>
      <c r="D1144" s="12"/>
      <c r="AA1144" s="88"/>
      <c r="AB1144" s="88"/>
      <c r="AC1144" s="88"/>
      <c r="AD1144" s="88"/>
      <c r="AE1144" s="88"/>
      <c r="AG1144" s="89"/>
      <c r="AN1144" s="88"/>
      <c r="AO1144" s="88"/>
      <c r="AP1144" s="88"/>
      <c r="AQ1144" s="88"/>
      <c r="AR1144" s="88"/>
      <c r="AS1144" s="88"/>
      <c r="AT1144" s="88"/>
      <c r="AU1144" s="88"/>
    </row>
    <row r="1145" spans="3:47" x14ac:dyDescent="0.2">
      <c r="C1145" s="12"/>
      <c r="D1145" s="12"/>
      <c r="AA1145" s="88"/>
      <c r="AB1145" s="88"/>
      <c r="AC1145" s="88"/>
      <c r="AD1145" s="88"/>
      <c r="AE1145" s="88"/>
      <c r="AG1145" s="89"/>
      <c r="AN1145" s="88"/>
      <c r="AO1145" s="88"/>
      <c r="AP1145" s="88"/>
      <c r="AQ1145" s="88"/>
      <c r="AR1145" s="88"/>
      <c r="AS1145" s="88"/>
      <c r="AT1145" s="88"/>
      <c r="AU1145" s="88"/>
    </row>
    <row r="1146" spans="3:47" x14ac:dyDescent="0.2">
      <c r="C1146" s="12"/>
      <c r="D1146" s="12"/>
      <c r="AA1146" s="88"/>
      <c r="AB1146" s="88"/>
      <c r="AC1146" s="88"/>
      <c r="AD1146" s="88"/>
      <c r="AE1146" s="88"/>
      <c r="AG1146" s="89"/>
      <c r="AN1146" s="88"/>
      <c r="AO1146" s="88"/>
      <c r="AP1146" s="88"/>
      <c r="AQ1146" s="88"/>
      <c r="AR1146" s="88"/>
      <c r="AS1146" s="88"/>
      <c r="AT1146" s="88"/>
      <c r="AU1146" s="88"/>
    </row>
    <row r="1147" spans="3:47" x14ac:dyDescent="0.2">
      <c r="C1147" s="12"/>
      <c r="D1147" s="12"/>
      <c r="AA1147" s="88"/>
      <c r="AB1147" s="88"/>
      <c r="AC1147" s="88"/>
      <c r="AD1147" s="88"/>
      <c r="AE1147" s="88"/>
      <c r="AG1147" s="89"/>
      <c r="AN1147" s="88"/>
      <c r="AO1147" s="88"/>
      <c r="AP1147" s="88"/>
      <c r="AQ1147" s="88"/>
      <c r="AR1147" s="88"/>
      <c r="AS1147" s="88"/>
      <c r="AT1147" s="88"/>
      <c r="AU1147" s="88"/>
    </row>
    <row r="1148" spans="3:47" x14ac:dyDescent="0.2">
      <c r="C1148" s="12"/>
      <c r="D1148" s="12"/>
      <c r="AA1148" s="88"/>
      <c r="AB1148" s="88"/>
      <c r="AC1148" s="88"/>
      <c r="AD1148" s="88"/>
      <c r="AE1148" s="88"/>
      <c r="AG1148" s="89"/>
      <c r="AN1148" s="88"/>
      <c r="AO1148" s="88"/>
      <c r="AP1148" s="88"/>
      <c r="AQ1148" s="88"/>
      <c r="AR1148" s="88"/>
      <c r="AS1148" s="88"/>
      <c r="AT1148" s="88"/>
      <c r="AU1148" s="88"/>
    </row>
    <row r="1149" spans="3:47" x14ac:dyDescent="0.2">
      <c r="C1149" s="12"/>
      <c r="D1149" s="12"/>
      <c r="AA1149" s="88"/>
      <c r="AB1149" s="88"/>
      <c r="AC1149" s="88"/>
      <c r="AD1149" s="88"/>
      <c r="AE1149" s="88"/>
      <c r="AG1149" s="89"/>
      <c r="AN1149" s="88"/>
      <c r="AO1149" s="88"/>
      <c r="AP1149" s="88"/>
      <c r="AQ1149" s="88"/>
      <c r="AR1149" s="88"/>
      <c r="AS1149" s="88"/>
      <c r="AT1149" s="88"/>
      <c r="AU1149" s="88"/>
    </row>
    <row r="1150" spans="3:47" x14ac:dyDescent="0.2">
      <c r="C1150" s="12"/>
      <c r="D1150" s="12"/>
      <c r="AA1150" s="88"/>
      <c r="AB1150" s="88"/>
      <c r="AC1150" s="88"/>
      <c r="AD1150" s="88"/>
      <c r="AE1150" s="88"/>
      <c r="AG1150" s="89"/>
      <c r="AN1150" s="88"/>
      <c r="AO1150" s="88"/>
      <c r="AP1150" s="88"/>
      <c r="AQ1150" s="88"/>
      <c r="AR1150" s="88"/>
      <c r="AS1150" s="88"/>
      <c r="AT1150" s="88"/>
      <c r="AU1150" s="88"/>
    </row>
    <row r="1151" spans="3:47" x14ac:dyDescent="0.2">
      <c r="C1151" s="12"/>
      <c r="D1151" s="12"/>
      <c r="AA1151" s="88"/>
      <c r="AB1151" s="88"/>
      <c r="AC1151" s="88"/>
      <c r="AD1151" s="88"/>
      <c r="AE1151" s="88"/>
      <c r="AG1151" s="89"/>
      <c r="AN1151" s="88"/>
      <c r="AO1151" s="88"/>
      <c r="AP1151" s="88"/>
      <c r="AQ1151" s="88"/>
      <c r="AR1151" s="88"/>
      <c r="AS1151" s="88"/>
      <c r="AT1151" s="88"/>
      <c r="AU1151" s="88"/>
    </row>
    <row r="1152" spans="3:47" x14ac:dyDescent="0.2">
      <c r="C1152" s="12"/>
      <c r="D1152" s="12"/>
      <c r="AA1152" s="88"/>
      <c r="AB1152" s="88"/>
      <c r="AC1152" s="88"/>
      <c r="AD1152" s="88"/>
      <c r="AE1152" s="88"/>
      <c r="AG1152" s="89"/>
      <c r="AN1152" s="88"/>
      <c r="AO1152" s="88"/>
      <c r="AP1152" s="88"/>
      <c r="AQ1152" s="88"/>
      <c r="AR1152" s="88"/>
      <c r="AS1152" s="88"/>
      <c r="AT1152" s="88"/>
      <c r="AU1152" s="88"/>
    </row>
    <row r="1153" spans="3:48" x14ac:dyDescent="0.2">
      <c r="C1153" s="12"/>
      <c r="D1153" s="12"/>
      <c r="AA1153" s="88"/>
      <c r="AB1153" s="88"/>
      <c r="AC1153" s="88"/>
      <c r="AD1153" s="88"/>
      <c r="AE1153" s="88"/>
      <c r="AG1153" s="89"/>
      <c r="AN1153" s="88"/>
      <c r="AO1153" s="88"/>
      <c r="AP1153" s="88"/>
      <c r="AQ1153" s="88"/>
      <c r="AR1153" s="88"/>
      <c r="AS1153" s="88"/>
      <c r="AT1153" s="88"/>
      <c r="AU1153" s="88"/>
      <c r="AV1153" s="88"/>
    </row>
    <row r="1154" spans="3:48" x14ac:dyDescent="0.2">
      <c r="C1154" s="12"/>
      <c r="D1154" s="12"/>
      <c r="AA1154" s="88"/>
      <c r="AB1154" s="88"/>
      <c r="AC1154" s="88"/>
      <c r="AD1154" s="88"/>
      <c r="AE1154" s="88"/>
      <c r="AG1154" s="89"/>
      <c r="AN1154" s="88"/>
      <c r="AO1154" s="88"/>
      <c r="AP1154" s="88"/>
      <c r="AQ1154" s="88"/>
      <c r="AR1154" s="88"/>
      <c r="AS1154" s="88"/>
      <c r="AT1154" s="88"/>
      <c r="AU1154" s="88"/>
    </row>
    <row r="1155" spans="3:48" x14ac:dyDescent="0.2">
      <c r="C1155" s="12"/>
      <c r="D1155" s="12"/>
      <c r="AA1155" s="88"/>
      <c r="AB1155" s="88"/>
      <c r="AC1155" s="88"/>
      <c r="AD1155" s="88"/>
      <c r="AE1155" s="88"/>
      <c r="AG1155" s="89"/>
      <c r="AN1155" s="88"/>
      <c r="AO1155" s="88"/>
      <c r="AP1155" s="88"/>
      <c r="AQ1155" s="88"/>
      <c r="AR1155" s="88"/>
      <c r="AS1155" s="88"/>
      <c r="AT1155" s="88"/>
      <c r="AU1155" s="88"/>
    </row>
    <row r="1156" spans="3:48" x14ac:dyDescent="0.2">
      <c r="C1156" s="12"/>
      <c r="D1156" s="12"/>
      <c r="AA1156" s="88"/>
      <c r="AB1156" s="88"/>
      <c r="AC1156" s="88"/>
      <c r="AD1156" s="88"/>
      <c r="AE1156" s="88"/>
      <c r="AG1156" s="89"/>
      <c r="AN1156" s="88"/>
      <c r="AO1156" s="88"/>
      <c r="AP1156" s="88"/>
      <c r="AQ1156" s="88"/>
      <c r="AR1156" s="88"/>
      <c r="AS1156" s="88"/>
      <c r="AT1156" s="88"/>
      <c r="AU1156" s="88"/>
    </row>
    <row r="1157" spans="3:48" x14ac:dyDescent="0.2">
      <c r="C1157" s="12"/>
      <c r="D1157" s="12"/>
      <c r="AA1157" s="88"/>
      <c r="AB1157" s="88"/>
      <c r="AC1157" s="88"/>
      <c r="AD1157" s="88"/>
      <c r="AE1157" s="88"/>
      <c r="AG1157" s="89"/>
      <c r="AN1157" s="88"/>
      <c r="AO1157" s="88"/>
      <c r="AP1157" s="88"/>
      <c r="AQ1157" s="88"/>
      <c r="AR1157" s="88"/>
      <c r="AS1157" s="88"/>
      <c r="AT1157" s="88"/>
      <c r="AU1157" s="88"/>
    </row>
    <row r="1158" spans="3:48" x14ac:dyDescent="0.2">
      <c r="C1158" s="12"/>
      <c r="D1158" s="12"/>
      <c r="AA1158" s="88"/>
      <c r="AB1158" s="88"/>
      <c r="AC1158" s="88"/>
      <c r="AD1158" s="88"/>
      <c r="AE1158" s="88"/>
      <c r="AG1158" s="89"/>
      <c r="AN1158" s="88"/>
      <c r="AO1158" s="88"/>
      <c r="AP1158" s="88"/>
      <c r="AQ1158" s="88"/>
      <c r="AR1158" s="88"/>
      <c r="AS1158" s="88"/>
      <c r="AT1158" s="88"/>
      <c r="AU1158" s="88"/>
    </row>
    <row r="1159" spans="3:48" x14ac:dyDescent="0.2">
      <c r="C1159" s="12"/>
      <c r="D1159" s="12"/>
      <c r="AA1159" s="88"/>
      <c r="AB1159" s="88"/>
      <c r="AC1159" s="88"/>
      <c r="AD1159" s="88"/>
      <c r="AE1159" s="88"/>
      <c r="AG1159" s="89"/>
      <c r="AN1159" s="88"/>
      <c r="AO1159" s="88"/>
      <c r="AP1159" s="88"/>
      <c r="AQ1159" s="88"/>
      <c r="AR1159" s="88"/>
      <c r="AS1159" s="88"/>
      <c r="AT1159" s="88"/>
      <c r="AU1159" s="88"/>
    </row>
    <row r="1160" spans="3:48" x14ac:dyDescent="0.2">
      <c r="C1160" s="12"/>
      <c r="D1160" s="12"/>
      <c r="AA1160" s="88"/>
      <c r="AB1160" s="88"/>
      <c r="AC1160" s="88"/>
      <c r="AD1160" s="88"/>
      <c r="AE1160" s="88"/>
      <c r="AG1160" s="89"/>
      <c r="AN1160" s="88"/>
      <c r="AO1160" s="88"/>
      <c r="AP1160" s="88"/>
      <c r="AQ1160" s="88"/>
      <c r="AR1160" s="88"/>
      <c r="AS1160" s="88"/>
      <c r="AT1160" s="88"/>
      <c r="AU1160" s="88"/>
    </row>
    <row r="1161" spans="3:48" x14ac:dyDescent="0.2">
      <c r="C1161" s="12"/>
      <c r="D1161" s="12"/>
      <c r="AA1161" s="88"/>
      <c r="AB1161" s="88"/>
      <c r="AC1161" s="88"/>
      <c r="AD1161" s="88"/>
      <c r="AE1161" s="88"/>
      <c r="AG1161" s="89"/>
      <c r="AN1161" s="88"/>
      <c r="AO1161" s="88"/>
      <c r="AP1161" s="88"/>
      <c r="AQ1161" s="88"/>
      <c r="AR1161" s="88"/>
      <c r="AS1161" s="88"/>
      <c r="AT1161" s="88"/>
      <c r="AU1161" s="88"/>
    </row>
    <row r="1162" spans="3:48" x14ac:dyDescent="0.2">
      <c r="C1162" s="12"/>
      <c r="D1162" s="12"/>
      <c r="AA1162" s="88"/>
      <c r="AB1162" s="88"/>
      <c r="AC1162" s="88"/>
      <c r="AD1162" s="88"/>
      <c r="AE1162" s="88"/>
      <c r="AG1162" s="89"/>
      <c r="AN1162" s="88"/>
      <c r="AO1162" s="88"/>
      <c r="AP1162" s="88"/>
      <c r="AQ1162" s="88"/>
      <c r="AR1162" s="88"/>
      <c r="AS1162" s="88"/>
      <c r="AT1162" s="88"/>
      <c r="AU1162" s="88"/>
    </row>
    <row r="1163" spans="3:48" x14ac:dyDescent="0.2">
      <c r="C1163" s="12"/>
      <c r="D1163" s="12"/>
      <c r="AA1163" s="88"/>
      <c r="AB1163" s="88"/>
      <c r="AC1163" s="88"/>
      <c r="AD1163" s="88"/>
      <c r="AE1163" s="88"/>
      <c r="AG1163" s="89"/>
      <c r="AN1163" s="88"/>
      <c r="AO1163" s="88"/>
      <c r="AP1163" s="88"/>
      <c r="AQ1163" s="88"/>
      <c r="AR1163" s="88"/>
      <c r="AS1163" s="88"/>
      <c r="AT1163" s="88"/>
      <c r="AU1163" s="88"/>
    </row>
    <row r="1164" spans="3:48" x14ac:dyDescent="0.2">
      <c r="C1164" s="12"/>
      <c r="D1164" s="12"/>
      <c r="AA1164" s="88"/>
      <c r="AB1164" s="88"/>
      <c r="AC1164" s="88"/>
      <c r="AD1164" s="88"/>
      <c r="AE1164" s="88"/>
      <c r="AG1164" s="89"/>
      <c r="AN1164" s="88"/>
      <c r="AO1164" s="88"/>
      <c r="AP1164" s="88"/>
      <c r="AQ1164" s="88"/>
      <c r="AR1164" s="88"/>
      <c r="AS1164" s="88"/>
      <c r="AT1164" s="88"/>
      <c r="AU1164" s="88"/>
    </row>
    <row r="1165" spans="3:48" x14ac:dyDescent="0.2">
      <c r="C1165" s="12"/>
      <c r="D1165" s="12"/>
      <c r="AA1165" s="88"/>
      <c r="AB1165" s="88"/>
      <c r="AC1165" s="88"/>
      <c r="AD1165" s="88"/>
      <c r="AE1165" s="88"/>
      <c r="AG1165" s="89"/>
      <c r="AN1165" s="88"/>
      <c r="AO1165" s="88"/>
      <c r="AP1165" s="88"/>
      <c r="AQ1165" s="88"/>
      <c r="AR1165" s="88"/>
      <c r="AS1165" s="88"/>
      <c r="AT1165" s="88"/>
      <c r="AU1165" s="88"/>
    </row>
    <row r="1166" spans="3:48" x14ac:dyDescent="0.2">
      <c r="C1166" s="12"/>
      <c r="D1166" s="12"/>
      <c r="AA1166" s="88"/>
      <c r="AB1166" s="88"/>
      <c r="AC1166" s="88"/>
      <c r="AD1166" s="88"/>
      <c r="AE1166" s="88"/>
      <c r="AG1166" s="89"/>
      <c r="AN1166" s="88"/>
      <c r="AO1166" s="88"/>
      <c r="AP1166" s="88"/>
      <c r="AQ1166" s="88"/>
      <c r="AR1166" s="88"/>
      <c r="AS1166" s="88"/>
      <c r="AT1166" s="88"/>
      <c r="AU1166" s="88"/>
    </row>
    <row r="1167" spans="3:48" x14ac:dyDescent="0.2">
      <c r="C1167" s="12"/>
      <c r="D1167" s="12"/>
      <c r="AA1167" s="88"/>
      <c r="AB1167" s="88"/>
      <c r="AC1167" s="88"/>
      <c r="AD1167" s="88"/>
      <c r="AE1167" s="88"/>
      <c r="AG1167" s="89"/>
      <c r="AN1167" s="88"/>
      <c r="AO1167" s="88"/>
      <c r="AP1167" s="88"/>
      <c r="AQ1167" s="88"/>
      <c r="AR1167" s="88"/>
      <c r="AS1167" s="88"/>
      <c r="AT1167" s="88"/>
      <c r="AU1167" s="88"/>
    </row>
    <row r="1168" spans="3:48" x14ac:dyDescent="0.2">
      <c r="C1168" s="12"/>
      <c r="D1168" s="12"/>
      <c r="AA1168" s="88"/>
      <c r="AB1168" s="88"/>
      <c r="AC1168" s="88"/>
      <c r="AD1168" s="88"/>
      <c r="AE1168" s="88"/>
      <c r="AG1168" s="89"/>
      <c r="AN1168" s="88"/>
      <c r="AO1168" s="88"/>
      <c r="AP1168" s="88"/>
      <c r="AQ1168" s="88"/>
      <c r="AR1168" s="88"/>
      <c r="AS1168" s="88"/>
      <c r="AT1168" s="88"/>
      <c r="AU1168" s="88"/>
    </row>
    <row r="1169" spans="3:64" x14ac:dyDescent="0.2">
      <c r="C1169" s="12"/>
      <c r="D1169" s="12"/>
      <c r="AA1169" s="88"/>
      <c r="AB1169" s="88"/>
      <c r="AC1169" s="88"/>
      <c r="AD1169" s="88"/>
      <c r="AE1169" s="88"/>
      <c r="AG1169" s="89"/>
      <c r="AN1169" s="88"/>
      <c r="AO1169" s="88"/>
      <c r="AP1169" s="88"/>
      <c r="AQ1169" s="88"/>
      <c r="AR1169" s="88"/>
      <c r="AS1169" s="88"/>
      <c r="AT1169" s="88"/>
      <c r="AU1169" s="88"/>
    </row>
    <row r="1170" spans="3:64" x14ac:dyDescent="0.2">
      <c r="C1170" s="12"/>
      <c r="D1170" s="12"/>
      <c r="AA1170" s="88"/>
      <c r="AB1170" s="88"/>
      <c r="AC1170" s="88"/>
      <c r="AD1170" s="88"/>
      <c r="AE1170" s="88"/>
      <c r="AG1170" s="89"/>
      <c r="AN1170" s="88"/>
      <c r="AO1170" s="88"/>
      <c r="AP1170" s="88"/>
      <c r="AQ1170" s="88"/>
      <c r="AR1170" s="88"/>
      <c r="AS1170" s="88"/>
      <c r="AT1170" s="88"/>
      <c r="AU1170" s="88"/>
    </row>
    <row r="1171" spans="3:64" x14ac:dyDescent="0.2">
      <c r="C1171" s="12"/>
      <c r="D1171" s="12"/>
      <c r="AA1171" s="88"/>
      <c r="AB1171" s="88"/>
      <c r="AC1171" s="88"/>
      <c r="AD1171" s="88"/>
      <c r="AE1171" s="88"/>
      <c r="AG1171" s="89"/>
      <c r="AN1171" s="88"/>
      <c r="AO1171" s="88"/>
      <c r="AP1171" s="88"/>
      <c r="AQ1171" s="88"/>
      <c r="AR1171" s="88"/>
      <c r="AS1171" s="88"/>
      <c r="AT1171" s="88"/>
      <c r="AU1171" s="88"/>
    </row>
    <row r="1172" spans="3:64" x14ac:dyDescent="0.2">
      <c r="C1172" s="12"/>
      <c r="D1172" s="12"/>
      <c r="AA1172" s="88"/>
      <c r="AB1172" s="88"/>
      <c r="AC1172" s="88"/>
      <c r="AD1172" s="88"/>
      <c r="AE1172" s="88"/>
      <c r="AG1172" s="89"/>
      <c r="AN1172" s="88"/>
      <c r="AO1172" s="88"/>
      <c r="AP1172" s="88"/>
      <c r="AQ1172" s="88"/>
      <c r="AR1172" s="88"/>
      <c r="AS1172" s="88"/>
      <c r="AT1172" s="88"/>
      <c r="AU1172" s="88"/>
    </row>
    <row r="1173" spans="3:64" x14ac:dyDescent="0.2">
      <c r="C1173" s="12"/>
      <c r="D1173" s="12"/>
      <c r="AA1173" s="88"/>
      <c r="AB1173" s="88"/>
      <c r="AC1173" s="88"/>
      <c r="AD1173" s="88"/>
      <c r="AE1173" s="88"/>
      <c r="AG1173" s="89"/>
      <c r="AN1173" s="88"/>
      <c r="AO1173" s="88"/>
      <c r="AP1173" s="88"/>
      <c r="AQ1173" s="88"/>
      <c r="AR1173" s="88"/>
      <c r="AS1173" s="88"/>
      <c r="AT1173" s="88"/>
      <c r="AU1173" s="88"/>
      <c r="AV1173" s="88"/>
      <c r="AW1173" s="88"/>
      <c r="AX1173" s="88"/>
      <c r="AY1173" s="88"/>
      <c r="AZ1173" s="88"/>
      <c r="BA1173" s="88"/>
      <c r="BB1173" s="88"/>
      <c r="BC1173" s="88"/>
      <c r="BD1173" s="88"/>
      <c r="BE1173" s="88"/>
      <c r="BF1173" s="88"/>
      <c r="BG1173" s="88"/>
      <c r="BH1173" s="88"/>
      <c r="BI1173" s="88"/>
      <c r="BJ1173" s="88"/>
      <c r="BK1173" s="88"/>
      <c r="BL1173" s="88"/>
    </row>
    <row r="1174" spans="3:64" x14ac:dyDescent="0.2">
      <c r="C1174" s="12"/>
      <c r="D1174" s="12"/>
      <c r="AA1174" s="88"/>
      <c r="AB1174" s="88"/>
      <c r="AC1174" s="88"/>
      <c r="AD1174" s="88"/>
      <c r="AE1174" s="88"/>
      <c r="AG1174" s="89"/>
      <c r="AN1174" s="88"/>
      <c r="AO1174" s="88"/>
      <c r="AP1174" s="88"/>
      <c r="AQ1174" s="88"/>
      <c r="AR1174" s="88"/>
      <c r="AS1174" s="88"/>
      <c r="AT1174" s="88"/>
      <c r="AU1174" s="88"/>
    </row>
    <row r="1175" spans="3:64" x14ac:dyDescent="0.2">
      <c r="C1175" s="12"/>
      <c r="D1175" s="12"/>
      <c r="AA1175" s="88"/>
      <c r="AB1175" s="88"/>
      <c r="AC1175" s="88"/>
      <c r="AD1175" s="88"/>
      <c r="AE1175" s="88"/>
      <c r="AG1175" s="89"/>
      <c r="AN1175" s="88"/>
      <c r="AO1175" s="88"/>
      <c r="AP1175" s="88"/>
      <c r="AQ1175" s="88"/>
      <c r="AR1175" s="88"/>
      <c r="AS1175" s="88"/>
      <c r="AT1175" s="88"/>
      <c r="AU1175" s="88"/>
    </row>
    <row r="1176" spans="3:64" x14ac:dyDescent="0.2">
      <c r="C1176" s="12"/>
      <c r="D1176" s="12"/>
      <c r="AA1176" s="88"/>
      <c r="AB1176" s="88"/>
      <c r="AC1176" s="88"/>
      <c r="AD1176" s="88"/>
      <c r="AE1176" s="88"/>
      <c r="AG1176" s="89"/>
      <c r="AN1176" s="88"/>
      <c r="AO1176" s="88"/>
      <c r="AP1176" s="88"/>
      <c r="AQ1176" s="88"/>
      <c r="AR1176" s="88"/>
      <c r="AS1176" s="88"/>
      <c r="AT1176" s="88"/>
      <c r="AU1176" s="88"/>
    </row>
    <row r="1177" spans="3:64" x14ac:dyDescent="0.2">
      <c r="C1177" s="12"/>
      <c r="D1177" s="12"/>
      <c r="AA1177" s="88"/>
      <c r="AB1177" s="88"/>
      <c r="AC1177" s="88"/>
      <c r="AD1177" s="88"/>
      <c r="AE1177" s="88"/>
      <c r="AG1177" s="89"/>
      <c r="AN1177" s="88"/>
      <c r="AO1177" s="88"/>
      <c r="AP1177" s="88"/>
      <c r="AQ1177" s="88"/>
      <c r="AR1177" s="88"/>
      <c r="AS1177" s="88"/>
      <c r="AT1177" s="88"/>
      <c r="AU1177" s="88"/>
    </row>
    <row r="1178" spans="3:64" x14ac:dyDescent="0.2">
      <c r="C1178" s="12"/>
      <c r="D1178" s="12"/>
      <c r="AA1178" s="88"/>
      <c r="AB1178" s="88"/>
      <c r="AC1178" s="88"/>
      <c r="AD1178" s="88"/>
      <c r="AE1178" s="88"/>
      <c r="AG1178" s="89"/>
      <c r="AN1178" s="88"/>
      <c r="AO1178" s="88"/>
      <c r="AP1178" s="88"/>
      <c r="AQ1178" s="88"/>
      <c r="AR1178" s="88"/>
      <c r="AS1178" s="88"/>
      <c r="AT1178" s="88"/>
      <c r="AU1178" s="88"/>
    </row>
    <row r="1179" spans="3:64" x14ac:dyDescent="0.2">
      <c r="C1179" s="12"/>
      <c r="D1179" s="12"/>
      <c r="AA1179" s="88"/>
      <c r="AB1179" s="88"/>
      <c r="AC1179" s="88"/>
      <c r="AD1179" s="88"/>
      <c r="AE1179" s="88"/>
      <c r="AG1179" s="89"/>
      <c r="AN1179" s="88"/>
      <c r="AO1179" s="88"/>
      <c r="AP1179" s="88"/>
      <c r="AQ1179" s="88"/>
      <c r="AR1179" s="88"/>
      <c r="AS1179" s="88"/>
      <c r="AT1179" s="88"/>
      <c r="AU1179" s="88"/>
    </row>
    <row r="1180" spans="3:64" x14ac:dyDescent="0.2">
      <c r="C1180" s="12"/>
      <c r="D1180" s="12"/>
      <c r="AA1180" s="88"/>
      <c r="AB1180" s="88"/>
      <c r="AC1180" s="88"/>
      <c r="AD1180" s="88"/>
      <c r="AE1180" s="88"/>
      <c r="AG1180" s="89"/>
      <c r="AN1180" s="88"/>
      <c r="AO1180" s="88"/>
      <c r="AP1180" s="88"/>
      <c r="AQ1180" s="88"/>
      <c r="AR1180" s="88"/>
      <c r="AS1180" s="88"/>
      <c r="AT1180" s="88"/>
      <c r="AU1180" s="88"/>
    </row>
    <row r="1181" spans="3:64" x14ac:dyDescent="0.2">
      <c r="C1181" s="12"/>
      <c r="D1181" s="12"/>
      <c r="AA1181" s="88"/>
      <c r="AB1181" s="88"/>
      <c r="AC1181" s="88"/>
      <c r="AD1181" s="88"/>
      <c r="AE1181" s="88"/>
      <c r="AG1181" s="89"/>
      <c r="AN1181" s="88"/>
      <c r="AO1181" s="88"/>
      <c r="AP1181" s="88"/>
      <c r="AQ1181" s="88"/>
      <c r="AR1181" s="88"/>
      <c r="AS1181" s="88"/>
      <c r="AT1181" s="88"/>
      <c r="AU1181" s="88"/>
    </row>
    <row r="1182" spans="3:64" x14ac:dyDescent="0.2">
      <c r="C1182" s="12"/>
      <c r="D1182" s="12"/>
      <c r="AA1182" s="88"/>
      <c r="AB1182" s="88"/>
      <c r="AC1182" s="88"/>
      <c r="AD1182" s="88"/>
      <c r="AE1182" s="88"/>
      <c r="AG1182" s="89"/>
      <c r="AN1182" s="88"/>
      <c r="AO1182" s="88"/>
      <c r="AP1182" s="88"/>
      <c r="AQ1182" s="88"/>
      <c r="AR1182" s="88"/>
      <c r="AS1182" s="88"/>
      <c r="AT1182" s="88"/>
      <c r="AU1182" s="88"/>
    </row>
    <row r="1183" spans="3:64" x14ac:dyDescent="0.2">
      <c r="C1183" s="12"/>
      <c r="D1183" s="12"/>
      <c r="AA1183" s="88"/>
      <c r="AB1183" s="88"/>
      <c r="AC1183" s="88"/>
      <c r="AD1183" s="88"/>
      <c r="AE1183" s="88"/>
      <c r="AG1183" s="89"/>
      <c r="AN1183" s="88"/>
      <c r="AO1183" s="88"/>
      <c r="AP1183" s="88"/>
      <c r="AQ1183" s="88"/>
      <c r="AR1183" s="88"/>
      <c r="AS1183" s="88"/>
      <c r="AT1183" s="88"/>
      <c r="AU1183" s="88"/>
    </row>
    <row r="1184" spans="3:64" x14ac:dyDescent="0.2">
      <c r="C1184" s="12"/>
      <c r="D1184" s="12"/>
      <c r="AA1184" s="88"/>
      <c r="AB1184" s="88"/>
      <c r="AC1184" s="88"/>
      <c r="AD1184" s="88"/>
      <c r="AE1184" s="88"/>
      <c r="AG1184" s="89"/>
      <c r="AN1184" s="88"/>
      <c r="AO1184" s="88"/>
      <c r="AP1184" s="88"/>
      <c r="AQ1184" s="88"/>
      <c r="AR1184" s="88"/>
      <c r="AS1184" s="88"/>
      <c r="AT1184" s="88"/>
      <c r="AU1184" s="88"/>
    </row>
    <row r="1185" spans="3:48" x14ac:dyDescent="0.2">
      <c r="C1185" s="12"/>
      <c r="D1185" s="12"/>
      <c r="AA1185" s="88"/>
      <c r="AB1185" s="88"/>
      <c r="AC1185" s="88"/>
      <c r="AD1185" s="88"/>
      <c r="AE1185" s="88"/>
      <c r="AG1185" s="89"/>
      <c r="AN1185" s="88"/>
      <c r="AO1185" s="88"/>
      <c r="AP1185" s="88"/>
      <c r="AQ1185" s="88"/>
      <c r="AR1185" s="88"/>
      <c r="AS1185" s="88"/>
      <c r="AT1185" s="88"/>
      <c r="AU1185" s="88"/>
    </row>
    <row r="1186" spans="3:48" x14ac:dyDescent="0.2">
      <c r="C1186" s="12"/>
      <c r="D1186" s="12"/>
      <c r="AA1186" s="88"/>
      <c r="AB1186" s="88"/>
      <c r="AC1186" s="88"/>
      <c r="AD1186" s="88"/>
      <c r="AE1186" s="88"/>
      <c r="AG1186" s="89"/>
      <c r="AN1186" s="88"/>
      <c r="AO1186" s="88"/>
      <c r="AP1186" s="88"/>
      <c r="AQ1186" s="88"/>
      <c r="AR1186" s="88"/>
      <c r="AS1186" s="88"/>
      <c r="AT1186" s="88"/>
      <c r="AU1186" s="88"/>
      <c r="AV1186" s="88"/>
    </row>
    <row r="1187" spans="3:48" x14ac:dyDescent="0.2">
      <c r="C1187" s="12"/>
      <c r="D1187" s="12"/>
      <c r="AA1187" s="88"/>
      <c r="AB1187" s="88"/>
      <c r="AC1187" s="88"/>
      <c r="AD1187" s="88"/>
      <c r="AE1187" s="88"/>
      <c r="AG1187" s="89"/>
      <c r="AN1187" s="88"/>
      <c r="AO1187" s="88"/>
      <c r="AP1187" s="88"/>
      <c r="AQ1187" s="88"/>
      <c r="AR1187" s="88"/>
      <c r="AS1187" s="88"/>
      <c r="AT1187" s="88"/>
      <c r="AU1187" s="88"/>
    </row>
    <row r="1188" spans="3:48" x14ac:dyDescent="0.2">
      <c r="C1188" s="12"/>
      <c r="D1188" s="12"/>
      <c r="AA1188" s="88"/>
      <c r="AB1188" s="88"/>
      <c r="AC1188" s="88"/>
      <c r="AD1188" s="88"/>
      <c r="AE1188" s="88"/>
      <c r="AG1188" s="89"/>
      <c r="AN1188" s="88"/>
      <c r="AO1188" s="88"/>
      <c r="AP1188" s="88"/>
      <c r="AQ1188" s="88"/>
      <c r="AR1188" s="88"/>
      <c r="AS1188" s="88"/>
      <c r="AT1188" s="88"/>
      <c r="AU1188" s="88"/>
    </row>
    <row r="1189" spans="3:48" x14ac:dyDescent="0.2">
      <c r="C1189" s="12"/>
      <c r="D1189" s="12"/>
      <c r="AA1189" s="88"/>
      <c r="AB1189" s="88"/>
      <c r="AC1189" s="88"/>
      <c r="AD1189" s="88"/>
      <c r="AE1189" s="88"/>
      <c r="AG1189" s="89"/>
      <c r="AN1189" s="88"/>
      <c r="AO1189" s="88"/>
      <c r="AP1189" s="88"/>
      <c r="AQ1189" s="88"/>
      <c r="AR1189" s="88"/>
      <c r="AS1189" s="88"/>
      <c r="AT1189" s="88"/>
      <c r="AU1189" s="88"/>
      <c r="AV1189" s="88"/>
    </row>
    <row r="1190" spans="3:48" x14ac:dyDescent="0.2">
      <c r="C1190" s="12"/>
      <c r="D1190" s="12"/>
      <c r="AA1190" s="88"/>
      <c r="AB1190" s="88"/>
      <c r="AC1190" s="88"/>
      <c r="AD1190" s="88"/>
      <c r="AE1190" s="88"/>
      <c r="AG1190" s="89"/>
      <c r="AN1190" s="88"/>
      <c r="AO1190" s="88"/>
      <c r="AP1190" s="88"/>
      <c r="AQ1190" s="88"/>
      <c r="AR1190" s="88"/>
      <c r="AS1190" s="88"/>
      <c r="AT1190" s="88"/>
      <c r="AU1190" s="88"/>
    </row>
    <row r="1191" spans="3:48" x14ac:dyDescent="0.2">
      <c r="C1191" s="12"/>
      <c r="D1191" s="12"/>
      <c r="AA1191" s="88"/>
      <c r="AB1191" s="88"/>
      <c r="AC1191" s="88"/>
      <c r="AD1191" s="88"/>
      <c r="AE1191" s="88"/>
      <c r="AG1191" s="89"/>
      <c r="AN1191" s="88"/>
      <c r="AO1191" s="88"/>
      <c r="AP1191" s="88"/>
      <c r="AQ1191" s="88"/>
      <c r="AR1191" s="88"/>
      <c r="AS1191" s="88"/>
      <c r="AT1191" s="88"/>
      <c r="AU1191" s="88"/>
    </row>
    <row r="1192" spans="3:48" x14ac:dyDescent="0.2">
      <c r="C1192" s="12"/>
      <c r="D1192" s="12"/>
      <c r="AA1192" s="88"/>
      <c r="AB1192" s="88"/>
      <c r="AC1192" s="88"/>
      <c r="AD1192" s="88"/>
      <c r="AE1192" s="88"/>
      <c r="AG1192" s="89"/>
      <c r="AN1192" s="88"/>
      <c r="AO1192" s="88"/>
      <c r="AP1192" s="88"/>
      <c r="AQ1192" s="88"/>
      <c r="AR1192" s="88"/>
      <c r="AS1192" s="88"/>
      <c r="AT1192" s="88"/>
      <c r="AU1192" s="88"/>
    </row>
    <row r="1193" spans="3:48" x14ac:dyDescent="0.2">
      <c r="C1193" s="12"/>
      <c r="D1193" s="12"/>
      <c r="AA1193" s="88"/>
      <c r="AB1193" s="88"/>
      <c r="AC1193" s="88"/>
      <c r="AD1193" s="88"/>
      <c r="AE1193" s="88"/>
      <c r="AG1193" s="89"/>
      <c r="AN1193" s="88"/>
      <c r="AO1193" s="88"/>
      <c r="AP1193" s="88"/>
      <c r="AQ1193" s="88"/>
      <c r="AR1193" s="88"/>
      <c r="AS1193" s="88"/>
      <c r="AT1193" s="88"/>
      <c r="AU1193" s="88"/>
    </row>
    <row r="1194" spans="3:48" x14ac:dyDescent="0.2">
      <c r="C1194" s="12"/>
      <c r="D1194" s="12"/>
      <c r="AA1194" s="88"/>
      <c r="AB1194" s="88"/>
      <c r="AC1194" s="88"/>
      <c r="AD1194" s="88"/>
      <c r="AE1194" s="88"/>
      <c r="AG1194" s="89"/>
      <c r="AN1194" s="88"/>
      <c r="AO1194" s="88"/>
      <c r="AP1194" s="88"/>
      <c r="AQ1194" s="88"/>
      <c r="AR1194" s="88"/>
      <c r="AS1194" s="88"/>
      <c r="AT1194" s="88"/>
      <c r="AU1194" s="88"/>
    </row>
    <row r="1195" spans="3:48" x14ac:dyDescent="0.2">
      <c r="C1195" s="12"/>
      <c r="D1195" s="12"/>
      <c r="AA1195" s="88"/>
      <c r="AB1195" s="88"/>
      <c r="AC1195" s="88"/>
      <c r="AD1195" s="88"/>
      <c r="AE1195" s="88"/>
      <c r="AG1195" s="89"/>
      <c r="AN1195" s="88"/>
      <c r="AO1195" s="88"/>
      <c r="AP1195" s="88"/>
      <c r="AQ1195" s="88"/>
      <c r="AR1195" s="88"/>
      <c r="AS1195" s="88"/>
      <c r="AT1195" s="88"/>
      <c r="AU1195" s="88"/>
    </row>
    <row r="1196" spans="3:48" x14ac:dyDescent="0.2">
      <c r="C1196" s="12"/>
      <c r="D1196" s="12"/>
      <c r="AA1196" s="88"/>
      <c r="AB1196" s="88"/>
      <c r="AC1196" s="88"/>
      <c r="AD1196" s="88"/>
      <c r="AE1196" s="88"/>
      <c r="AG1196" s="89"/>
      <c r="AN1196" s="88"/>
      <c r="AO1196" s="88"/>
      <c r="AP1196" s="88"/>
      <c r="AQ1196" s="88"/>
      <c r="AR1196" s="88"/>
      <c r="AS1196" s="88"/>
      <c r="AT1196" s="88"/>
      <c r="AU1196" s="88"/>
    </row>
    <row r="1197" spans="3:48" x14ac:dyDescent="0.2">
      <c r="C1197" s="12"/>
      <c r="D1197" s="12"/>
      <c r="AA1197" s="88"/>
      <c r="AB1197" s="88"/>
      <c r="AC1197" s="88"/>
      <c r="AD1197" s="88"/>
      <c r="AE1197" s="88"/>
      <c r="AG1197" s="89"/>
      <c r="AN1197" s="88"/>
      <c r="AO1197" s="88"/>
      <c r="AP1197" s="88"/>
      <c r="AQ1197" s="88"/>
      <c r="AR1197" s="88"/>
      <c r="AS1197" s="88"/>
      <c r="AT1197" s="88"/>
      <c r="AU1197" s="88"/>
    </row>
    <row r="1198" spans="3:48" x14ac:dyDescent="0.2">
      <c r="C1198" s="12"/>
      <c r="D1198" s="12"/>
      <c r="AA1198" s="88"/>
      <c r="AB1198" s="88"/>
      <c r="AC1198" s="88"/>
      <c r="AD1198" s="88"/>
      <c r="AE1198" s="88"/>
      <c r="AG1198" s="89"/>
      <c r="AN1198" s="88"/>
      <c r="AO1198" s="88"/>
      <c r="AP1198" s="88"/>
      <c r="AQ1198" s="88"/>
      <c r="AR1198" s="88"/>
      <c r="AS1198" s="88"/>
      <c r="AT1198" s="88"/>
      <c r="AU1198" s="88"/>
    </row>
    <row r="1199" spans="3:48" x14ac:dyDescent="0.2">
      <c r="C1199" s="12"/>
      <c r="D1199" s="12"/>
      <c r="AA1199" s="88"/>
      <c r="AB1199" s="88"/>
      <c r="AC1199" s="88"/>
      <c r="AD1199" s="88"/>
      <c r="AE1199" s="88"/>
      <c r="AG1199" s="89"/>
      <c r="AN1199" s="88"/>
      <c r="AO1199" s="88"/>
      <c r="AP1199" s="88"/>
      <c r="AQ1199" s="88"/>
      <c r="AR1199" s="88"/>
      <c r="AS1199" s="88"/>
      <c r="AT1199" s="88"/>
      <c r="AU1199" s="88"/>
    </row>
    <row r="1200" spans="3:48" x14ac:dyDescent="0.2">
      <c r="C1200" s="12"/>
      <c r="D1200" s="12"/>
      <c r="AA1200" s="88"/>
      <c r="AB1200" s="88"/>
      <c r="AC1200" s="88"/>
      <c r="AD1200" s="88"/>
      <c r="AE1200" s="88"/>
      <c r="AG1200" s="89"/>
      <c r="AN1200" s="88"/>
      <c r="AO1200" s="88"/>
      <c r="AP1200" s="88"/>
      <c r="AQ1200" s="88"/>
      <c r="AR1200" s="88"/>
      <c r="AS1200" s="88"/>
      <c r="AT1200" s="88"/>
      <c r="AU1200" s="88"/>
    </row>
    <row r="1201" spans="3:48" x14ac:dyDescent="0.2">
      <c r="C1201" s="12"/>
      <c r="D1201" s="12"/>
      <c r="AA1201" s="88"/>
      <c r="AB1201" s="88"/>
      <c r="AC1201" s="88"/>
      <c r="AD1201" s="88"/>
      <c r="AE1201" s="88"/>
      <c r="AG1201" s="89"/>
      <c r="AN1201" s="88"/>
      <c r="AO1201" s="88"/>
      <c r="AP1201" s="88"/>
      <c r="AQ1201" s="88"/>
      <c r="AR1201" s="88"/>
      <c r="AS1201" s="88"/>
      <c r="AT1201" s="88"/>
      <c r="AU1201" s="88"/>
      <c r="AV1201" s="88"/>
    </row>
    <row r="1202" spans="3:48" x14ac:dyDescent="0.2">
      <c r="C1202" s="12"/>
      <c r="D1202" s="12"/>
      <c r="AA1202" s="88"/>
      <c r="AB1202" s="88"/>
      <c r="AC1202" s="88"/>
      <c r="AD1202" s="88"/>
      <c r="AE1202" s="88"/>
      <c r="AG1202" s="89"/>
      <c r="AN1202" s="88"/>
      <c r="AO1202" s="88"/>
      <c r="AP1202" s="88"/>
      <c r="AQ1202" s="88"/>
      <c r="AR1202" s="88"/>
      <c r="AS1202" s="88"/>
      <c r="AT1202" s="88"/>
      <c r="AU1202" s="88"/>
    </row>
    <row r="1203" spans="3:48" x14ac:dyDescent="0.2">
      <c r="C1203" s="12"/>
      <c r="D1203" s="12"/>
      <c r="AA1203" s="88"/>
      <c r="AB1203" s="88"/>
      <c r="AC1203" s="88"/>
      <c r="AD1203" s="88"/>
      <c r="AE1203" s="88"/>
      <c r="AG1203" s="89"/>
      <c r="AN1203" s="88"/>
      <c r="AO1203" s="88"/>
      <c r="AP1203" s="88"/>
      <c r="AQ1203" s="88"/>
      <c r="AR1203" s="88"/>
      <c r="AS1203" s="88"/>
      <c r="AT1203" s="88"/>
      <c r="AU1203" s="88"/>
    </row>
    <row r="1204" spans="3:48" x14ac:dyDescent="0.2">
      <c r="C1204" s="12"/>
      <c r="D1204" s="12"/>
      <c r="AA1204" s="88"/>
      <c r="AB1204" s="88"/>
      <c r="AC1204" s="88"/>
      <c r="AD1204" s="88"/>
      <c r="AE1204" s="88"/>
      <c r="AG1204" s="89"/>
      <c r="AN1204" s="88"/>
      <c r="AO1204" s="88"/>
      <c r="AP1204" s="88"/>
      <c r="AQ1204" s="88"/>
      <c r="AR1204" s="88"/>
      <c r="AS1204" s="88"/>
      <c r="AT1204" s="88"/>
      <c r="AU1204" s="88"/>
    </row>
    <row r="1205" spans="3:48" x14ac:dyDescent="0.2">
      <c r="C1205" s="12"/>
      <c r="D1205" s="12"/>
      <c r="AA1205" s="88"/>
      <c r="AB1205" s="88"/>
      <c r="AC1205" s="88"/>
      <c r="AD1205" s="88"/>
      <c r="AE1205" s="88"/>
      <c r="AG1205" s="89"/>
      <c r="AN1205" s="88"/>
      <c r="AO1205" s="88"/>
      <c r="AP1205" s="88"/>
      <c r="AQ1205" s="88"/>
      <c r="AR1205" s="88"/>
      <c r="AS1205" s="88"/>
      <c r="AT1205" s="88"/>
      <c r="AU1205" s="88"/>
    </row>
    <row r="1206" spans="3:48" x14ac:dyDescent="0.2">
      <c r="C1206" s="12"/>
      <c r="D1206" s="12"/>
      <c r="AA1206" s="88"/>
      <c r="AB1206" s="88"/>
      <c r="AC1206" s="88"/>
      <c r="AD1206" s="88"/>
      <c r="AE1206" s="88"/>
      <c r="AG1206" s="89"/>
      <c r="AN1206" s="88"/>
      <c r="AO1206" s="88"/>
      <c r="AP1206" s="88"/>
      <c r="AQ1206" s="88"/>
      <c r="AR1206" s="88"/>
      <c r="AS1206" s="88"/>
      <c r="AT1206" s="88"/>
      <c r="AU1206" s="88"/>
    </row>
    <row r="1207" spans="3:48" x14ac:dyDescent="0.2">
      <c r="C1207" s="12"/>
      <c r="D1207" s="12"/>
      <c r="AA1207" s="88"/>
      <c r="AB1207" s="88"/>
      <c r="AC1207" s="88"/>
      <c r="AD1207" s="88"/>
      <c r="AE1207" s="88"/>
      <c r="AG1207" s="89"/>
      <c r="AN1207" s="88"/>
      <c r="AO1207" s="88"/>
      <c r="AP1207" s="88"/>
      <c r="AQ1207" s="88"/>
      <c r="AR1207" s="88"/>
      <c r="AS1207" s="88"/>
      <c r="AT1207" s="88"/>
      <c r="AU1207" s="88"/>
    </row>
    <row r="1208" spans="3:48" x14ac:dyDescent="0.2">
      <c r="C1208" s="12"/>
      <c r="D1208" s="12"/>
      <c r="AA1208" s="88"/>
      <c r="AB1208" s="88"/>
      <c r="AC1208" s="88"/>
      <c r="AD1208" s="88"/>
      <c r="AE1208" s="88"/>
      <c r="AG1208" s="89"/>
      <c r="AN1208" s="88"/>
      <c r="AO1208" s="88"/>
      <c r="AP1208" s="88"/>
      <c r="AQ1208" s="88"/>
      <c r="AR1208" s="88"/>
      <c r="AS1208" s="88"/>
      <c r="AT1208" s="88"/>
      <c r="AU1208" s="88"/>
    </row>
    <row r="1209" spans="3:48" x14ac:dyDescent="0.2">
      <c r="C1209" s="12"/>
      <c r="D1209" s="12"/>
      <c r="AA1209" s="88"/>
      <c r="AB1209" s="88"/>
      <c r="AC1209" s="88"/>
      <c r="AD1209" s="88"/>
      <c r="AE1209" s="88"/>
      <c r="AG1209" s="89"/>
      <c r="AN1209" s="88"/>
      <c r="AO1209" s="88"/>
      <c r="AP1209" s="88"/>
      <c r="AQ1209" s="88"/>
      <c r="AR1209" s="88"/>
      <c r="AS1209" s="88"/>
      <c r="AT1209" s="88"/>
      <c r="AU1209" s="88"/>
    </row>
    <row r="1210" spans="3:48" x14ac:dyDescent="0.2">
      <c r="C1210" s="12"/>
      <c r="D1210" s="12"/>
      <c r="AA1210" s="88"/>
      <c r="AB1210" s="88"/>
      <c r="AC1210" s="88"/>
      <c r="AD1210" s="88"/>
      <c r="AE1210" s="88"/>
      <c r="AG1210" s="89"/>
      <c r="AN1210" s="88"/>
      <c r="AO1210" s="88"/>
      <c r="AP1210" s="88"/>
      <c r="AQ1210" s="88"/>
      <c r="AR1210" s="88"/>
      <c r="AS1210" s="88"/>
      <c r="AT1210" s="88"/>
      <c r="AU1210" s="88"/>
    </row>
    <row r="1211" spans="3:48" x14ac:dyDescent="0.2">
      <c r="C1211" s="12"/>
      <c r="D1211" s="12"/>
      <c r="AA1211" s="88"/>
      <c r="AB1211" s="88"/>
      <c r="AC1211" s="88"/>
      <c r="AD1211" s="88"/>
      <c r="AE1211" s="88"/>
      <c r="AG1211" s="89"/>
      <c r="AN1211" s="88"/>
      <c r="AO1211" s="88"/>
      <c r="AP1211" s="88"/>
      <c r="AQ1211" s="88"/>
      <c r="AR1211" s="88"/>
      <c r="AS1211" s="88"/>
      <c r="AT1211" s="88"/>
      <c r="AU1211" s="88"/>
    </row>
    <row r="1212" spans="3:48" x14ac:dyDescent="0.2">
      <c r="C1212" s="12"/>
      <c r="D1212" s="12"/>
      <c r="AA1212" s="88"/>
      <c r="AB1212" s="88"/>
      <c r="AC1212" s="88"/>
      <c r="AD1212" s="88"/>
      <c r="AE1212" s="88"/>
      <c r="AG1212" s="89"/>
      <c r="AN1212" s="88"/>
      <c r="AO1212" s="88"/>
      <c r="AP1212" s="88"/>
      <c r="AQ1212" s="88"/>
      <c r="AR1212" s="88"/>
      <c r="AS1212" s="88"/>
      <c r="AT1212" s="88"/>
      <c r="AU1212" s="88"/>
    </row>
    <row r="1213" spans="3:48" x14ac:dyDescent="0.2">
      <c r="C1213" s="12"/>
      <c r="D1213" s="12"/>
      <c r="AA1213" s="88"/>
      <c r="AB1213" s="88"/>
      <c r="AC1213" s="88"/>
      <c r="AD1213" s="88"/>
      <c r="AE1213" s="88"/>
      <c r="AG1213" s="89"/>
      <c r="AN1213" s="88"/>
      <c r="AO1213" s="88"/>
      <c r="AP1213" s="88"/>
      <c r="AQ1213" s="88"/>
      <c r="AR1213" s="88"/>
      <c r="AS1213" s="88"/>
      <c r="AT1213" s="88"/>
      <c r="AU1213" s="88"/>
    </row>
    <row r="1214" spans="3:48" x14ac:dyDescent="0.2">
      <c r="C1214" s="12"/>
      <c r="D1214" s="12"/>
      <c r="AA1214" s="88"/>
      <c r="AB1214" s="88"/>
      <c r="AC1214" s="88"/>
      <c r="AD1214" s="88"/>
      <c r="AE1214" s="88"/>
      <c r="AG1214" s="89"/>
      <c r="AN1214" s="88"/>
      <c r="AO1214" s="88"/>
      <c r="AP1214" s="88"/>
      <c r="AQ1214" s="88"/>
      <c r="AR1214" s="88"/>
      <c r="AS1214" s="88"/>
      <c r="AT1214" s="88"/>
      <c r="AU1214" s="88"/>
    </row>
    <row r="1215" spans="3:48" x14ac:dyDescent="0.2">
      <c r="C1215" s="12"/>
      <c r="D1215" s="12"/>
      <c r="AA1215" s="88"/>
      <c r="AB1215" s="88"/>
      <c r="AC1215" s="88"/>
      <c r="AD1215" s="88"/>
      <c r="AE1215" s="88"/>
      <c r="AG1215" s="89"/>
      <c r="AN1215" s="88"/>
      <c r="AO1215" s="88"/>
      <c r="AP1215" s="88"/>
      <c r="AQ1215" s="88"/>
      <c r="AR1215" s="88"/>
      <c r="AS1215" s="88"/>
      <c r="AT1215" s="88"/>
      <c r="AU1215" s="88"/>
    </row>
    <row r="1216" spans="3:48" x14ac:dyDescent="0.2">
      <c r="C1216" s="12"/>
      <c r="D1216" s="12"/>
      <c r="AA1216" s="88"/>
      <c r="AB1216" s="88"/>
      <c r="AC1216" s="88"/>
      <c r="AD1216" s="88"/>
      <c r="AE1216" s="88"/>
      <c r="AG1216" s="89"/>
      <c r="AN1216" s="88"/>
      <c r="AO1216" s="88"/>
      <c r="AP1216" s="88"/>
      <c r="AQ1216" s="88"/>
      <c r="AR1216" s="88"/>
      <c r="AS1216" s="88"/>
      <c r="AT1216" s="88"/>
      <c r="AU1216" s="88"/>
    </row>
    <row r="1217" spans="3:64" x14ac:dyDescent="0.2">
      <c r="C1217" s="12"/>
      <c r="D1217" s="12"/>
      <c r="AA1217" s="88"/>
      <c r="AB1217" s="88"/>
      <c r="AC1217" s="88"/>
      <c r="AD1217" s="88"/>
      <c r="AE1217" s="88"/>
      <c r="AG1217" s="89"/>
      <c r="AN1217" s="88"/>
      <c r="AO1217" s="88"/>
      <c r="AP1217" s="88"/>
      <c r="AQ1217" s="88"/>
      <c r="AR1217" s="88"/>
      <c r="AS1217" s="88"/>
      <c r="AT1217" s="88"/>
      <c r="AU1217" s="88"/>
    </row>
    <row r="1218" spans="3:64" x14ac:dyDescent="0.2">
      <c r="C1218" s="12"/>
      <c r="D1218" s="12"/>
      <c r="AA1218" s="88"/>
      <c r="AB1218" s="88"/>
      <c r="AC1218" s="88"/>
      <c r="AD1218" s="88"/>
      <c r="AE1218" s="88"/>
      <c r="AG1218" s="89"/>
      <c r="AN1218" s="88"/>
      <c r="AO1218" s="88"/>
      <c r="AP1218" s="88"/>
      <c r="AQ1218" s="88"/>
      <c r="AR1218" s="88"/>
      <c r="AS1218" s="88"/>
      <c r="AT1218" s="88"/>
      <c r="AU1218" s="88"/>
    </row>
    <row r="1219" spans="3:64" x14ac:dyDescent="0.2">
      <c r="C1219" s="12"/>
      <c r="D1219" s="12"/>
      <c r="AA1219" s="88"/>
      <c r="AB1219" s="88"/>
      <c r="AC1219" s="88"/>
      <c r="AD1219" s="88"/>
      <c r="AE1219" s="88"/>
      <c r="AG1219" s="89"/>
      <c r="AN1219" s="88"/>
      <c r="AO1219" s="88"/>
      <c r="AP1219" s="88"/>
      <c r="AQ1219" s="88"/>
      <c r="AR1219" s="88"/>
      <c r="AS1219" s="88"/>
      <c r="AT1219" s="88"/>
      <c r="AU1219" s="88"/>
    </row>
    <row r="1220" spans="3:64" x14ac:dyDescent="0.2">
      <c r="C1220" s="12"/>
      <c r="D1220" s="12"/>
      <c r="AA1220" s="88"/>
      <c r="AB1220" s="88"/>
      <c r="AC1220" s="88"/>
      <c r="AD1220" s="88"/>
      <c r="AE1220" s="88"/>
      <c r="AG1220" s="89"/>
      <c r="AN1220" s="88"/>
      <c r="AO1220" s="88"/>
      <c r="AP1220" s="88"/>
      <c r="AQ1220" s="88"/>
      <c r="AR1220" s="88"/>
      <c r="AS1220" s="88"/>
      <c r="AT1220" s="88"/>
      <c r="AU1220" s="88"/>
    </row>
    <row r="1221" spans="3:64" x14ac:dyDescent="0.2">
      <c r="C1221" s="12"/>
      <c r="D1221" s="12"/>
      <c r="AA1221" s="88"/>
      <c r="AB1221" s="88"/>
      <c r="AC1221" s="88"/>
      <c r="AD1221" s="88"/>
      <c r="AE1221" s="88"/>
      <c r="AG1221" s="89"/>
      <c r="AN1221" s="88"/>
      <c r="AO1221" s="88"/>
      <c r="AP1221" s="88"/>
      <c r="AQ1221" s="88"/>
      <c r="AR1221" s="88"/>
      <c r="AS1221" s="88"/>
      <c r="AT1221" s="88"/>
      <c r="AU1221" s="88"/>
    </row>
    <row r="1222" spans="3:64" x14ac:dyDescent="0.2">
      <c r="C1222" s="12"/>
      <c r="D1222" s="12"/>
      <c r="AA1222" s="88"/>
      <c r="AB1222" s="88"/>
      <c r="AC1222" s="88"/>
      <c r="AD1222" s="88"/>
      <c r="AE1222" s="88"/>
      <c r="AG1222" s="89"/>
      <c r="AN1222" s="88"/>
      <c r="AO1222" s="88"/>
      <c r="AP1222" s="88"/>
      <c r="AQ1222" s="88"/>
      <c r="AR1222" s="88"/>
      <c r="AS1222" s="88"/>
      <c r="AT1222" s="88"/>
      <c r="AU1222" s="88"/>
    </row>
    <row r="1223" spans="3:64" x14ac:dyDescent="0.2">
      <c r="C1223" s="12"/>
      <c r="D1223" s="12"/>
      <c r="AA1223" s="88"/>
      <c r="AB1223" s="88"/>
      <c r="AC1223" s="88"/>
      <c r="AD1223" s="88"/>
      <c r="AE1223" s="88"/>
      <c r="AG1223" s="89"/>
      <c r="AN1223" s="88"/>
      <c r="AO1223" s="88"/>
      <c r="AP1223" s="88"/>
      <c r="AQ1223" s="88"/>
      <c r="AR1223" s="88"/>
      <c r="AS1223" s="88"/>
      <c r="AT1223" s="88"/>
      <c r="AU1223" s="88"/>
    </row>
    <row r="1224" spans="3:64" x14ac:dyDescent="0.2">
      <c r="C1224" s="12"/>
      <c r="D1224" s="12"/>
      <c r="AA1224" s="88"/>
      <c r="AB1224" s="88"/>
      <c r="AC1224" s="88"/>
      <c r="AD1224" s="88"/>
      <c r="AE1224" s="88"/>
      <c r="AG1224" s="89"/>
      <c r="AN1224" s="88"/>
      <c r="AO1224" s="88"/>
      <c r="AP1224" s="88"/>
      <c r="AQ1224" s="88"/>
      <c r="AR1224" s="88"/>
      <c r="AS1224" s="88"/>
      <c r="AT1224" s="88"/>
      <c r="AU1224" s="88"/>
    </row>
    <row r="1225" spans="3:64" x14ac:dyDescent="0.2">
      <c r="C1225" s="12"/>
      <c r="D1225" s="12"/>
      <c r="AA1225" s="88"/>
      <c r="AB1225" s="88"/>
      <c r="AC1225" s="88"/>
      <c r="AD1225" s="88"/>
      <c r="AE1225" s="88"/>
      <c r="AG1225" s="89"/>
      <c r="AN1225" s="88"/>
      <c r="AO1225" s="88"/>
      <c r="AP1225" s="88"/>
      <c r="AQ1225" s="88"/>
      <c r="AR1225" s="88"/>
      <c r="AS1225" s="88"/>
      <c r="AT1225" s="88"/>
      <c r="AU1225" s="88"/>
    </row>
    <row r="1226" spans="3:64" x14ac:dyDescent="0.2">
      <c r="C1226" s="12"/>
      <c r="D1226" s="12"/>
      <c r="AA1226" s="88"/>
      <c r="AB1226" s="88"/>
      <c r="AC1226" s="88"/>
      <c r="AD1226" s="88"/>
      <c r="AE1226" s="88"/>
      <c r="AG1226" s="89"/>
      <c r="AN1226" s="88"/>
      <c r="AO1226" s="88"/>
      <c r="AP1226" s="88"/>
      <c r="AQ1226" s="88"/>
      <c r="AR1226" s="88"/>
      <c r="AS1226" s="88"/>
      <c r="AT1226" s="88"/>
      <c r="AU1226" s="88"/>
    </row>
    <row r="1227" spans="3:64" x14ac:dyDescent="0.2">
      <c r="C1227" s="12"/>
      <c r="D1227" s="12"/>
      <c r="AA1227" s="88"/>
      <c r="AB1227" s="88"/>
      <c r="AC1227" s="88"/>
      <c r="AD1227" s="88"/>
      <c r="AE1227" s="88"/>
      <c r="AG1227" s="89"/>
      <c r="AN1227" s="88"/>
      <c r="AO1227" s="88"/>
      <c r="AP1227" s="88"/>
      <c r="AQ1227" s="88"/>
      <c r="AR1227" s="88"/>
      <c r="AS1227" s="88"/>
      <c r="AT1227" s="88"/>
      <c r="AU1227" s="88"/>
    </row>
    <row r="1228" spans="3:64" x14ac:dyDescent="0.2">
      <c r="C1228" s="12"/>
      <c r="D1228" s="12"/>
      <c r="AA1228" s="88"/>
      <c r="AB1228" s="88"/>
      <c r="AC1228" s="88"/>
      <c r="AD1228" s="88"/>
      <c r="AE1228" s="88"/>
      <c r="AG1228" s="89"/>
      <c r="AN1228" s="88"/>
      <c r="AO1228" s="88"/>
      <c r="AP1228" s="88"/>
      <c r="AQ1228" s="88"/>
      <c r="AR1228" s="88"/>
      <c r="AS1228" s="88"/>
      <c r="AT1228" s="88"/>
      <c r="AU1228" s="88"/>
      <c r="AV1228" s="88"/>
      <c r="AW1228" s="88"/>
      <c r="AX1228" s="88"/>
      <c r="AY1228" s="88"/>
      <c r="AZ1228" s="88"/>
      <c r="BA1228" s="88"/>
      <c r="BB1228" s="88"/>
      <c r="BC1228" s="88"/>
      <c r="BD1228" s="88"/>
      <c r="BE1228" s="88"/>
      <c r="BF1228" s="88"/>
      <c r="BG1228" s="88"/>
      <c r="BH1228" s="88"/>
      <c r="BI1228" s="88"/>
      <c r="BJ1228" s="88"/>
      <c r="BK1228" s="88"/>
      <c r="BL1228" s="88"/>
    </row>
    <row r="1229" spans="3:64" x14ac:dyDescent="0.2">
      <c r="C1229" s="12"/>
      <c r="D1229" s="12"/>
      <c r="AA1229" s="88"/>
      <c r="AB1229" s="88"/>
      <c r="AC1229" s="88"/>
      <c r="AD1229" s="88"/>
      <c r="AE1229" s="88"/>
      <c r="AG1229" s="89"/>
      <c r="AN1229" s="88"/>
      <c r="AO1229" s="88"/>
      <c r="AP1229" s="88"/>
      <c r="AQ1229" s="88"/>
      <c r="AR1229" s="88"/>
      <c r="AS1229" s="88"/>
      <c r="AT1229" s="88"/>
      <c r="AU1229" s="88"/>
    </row>
    <row r="1230" spans="3:64" x14ac:dyDescent="0.2">
      <c r="C1230" s="12"/>
      <c r="D1230" s="12"/>
      <c r="AA1230" s="88"/>
      <c r="AB1230" s="88"/>
      <c r="AC1230" s="88"/>
      <c r="AD1230" s="88"/>
      <c r="AE1230" s="88"/>
      <c r="AG1230" s="89"/>
      <c r="AN1230" s="88"/>
      <c r="AO1230" s="88"/>
      <c r="AP1230" s="88"/>
      <c r="AQ1230" s="88"/>
      <c r="AR1230" s="88"/>
      <c r="AS1230" s="88"/>
      <c r="AT1230" s="88"/>
      <c r="AU1230" s="88"/>
    </row>
    <row r="1231" spans="3:64" x14ac:dyDescent="0.2">
      <c r="C1231" s="12"/>
      <c r="D1231" s="12"/>
      <c r="AA1231" s="88"/>
      <c r="AB1231" s="88"/>
      <c r="AC1231" s="88"/>
      <c r="AD1231" s="88"/>
      <c r="AE1231" s="88"/>
      <c r="AG1231" s="89"/>
      <c r="AN1231" s="88"/>
      <c r="AO1231" s="88"/>
      <c r="AP1231" s="88"/>
      <c r="AQ1231" s="88"/>
      <c r="AR1231" s="88"/>
      <c r="AS1231" s="88"/>
      <c r="AT1231" s="88"/>
      <c r="AU1231" s="88"/>
    </row>
    <row r="1232" spans="3:64" x14ac:dyDescent="0.2">
      <c r="C1232" s="12"/>
      <c r="D1232" s="12"/>
      <c r="AA1232" s="88"/>
      <c r="AB1232" s="88"/>
      <c r="AC1232" s="88"/>
      <c r="AD1232" s="88"/>
      <c r="AE1232" s="88"/>
      <c r="AG1232" s="89"/>
      <c r="AN1232" s="88"/>
      <c r="AO1232" s="88"/>
      <c r="AP1232" s="88"/>
      <c r="AQ1232" s="88"/>
      <c r="AR1232" s="88"/>
      <c r="AS1232" s="88"/>
      <c r="AT1232" s="88"/>
      <c r="AU1232" s="88"/>
    </row>
    <row r="1233" spans="3:64" x14ac:dyDescent="0.2">
      <c r="C1233" s="12"/>
      <c r="D1233" s="12"/>
      <c r="AA1233" s="88"/>
      <c r="AB1233" s="88"/>
      <c r="AC1233" s="88"/>
      <c r="AD1233" s="88"/>
      <c r="AE1233" s="88"/>
      <c r="AG1233" s="89"/>
      <c r="AN1233" s="88"/>
      <c r="AO1233" s="88"/>
      <c r="AP1233" s="88"/>
      <c r="AQ1233" s="88"/>
      <c r="AR1233" s="88"/>
      <c r="AS1233" s="88"/>
      <c r="AT1233" s="88"/>
      <c r="AU1233" s="88"/>
    </row>
    <row r="1234" spans="3:64" x14ac:dyDescent="0.2">
      <c r="C1234" s="12"/>
      <c r="D1234" s="12"/>
      <c r="AA1234" s="88"/>
      <c r="AB1234" s="88"/>
      <c r="AC1234" s="88"/>
      <c r="AD1234" s="88"/>
      <c r="AE1234" s="88"/>
      <c r="AG1234" s="89"/>
      <c r="AN1234" s="88"/>
      <c r="AO1234" s="88"/>
      <c r="AP1234" s="88"/>
      <c r="AQ1234" s="88"/>
      <c r="AR1234" s="88"/>
      <c r="AS1234" s="88"/>
      <c r="AT1234" s="88"/>
      <c r="AU1234" s="88"/>
    </row>
    <row r="1235" spans="3:64" x14ac:dyDescent="0.2">
      <c r="C1235" s="12"/>
      <c r="D1235" s="12"/>
      <c r="AA1235" s="88"/>
      <c r="AB1235" s="88"/>
      <c r="AC1235" s="88"/>
      <c r="AD1235" s="88"/>
      <c r="AE1235" s="88"/>
      <c r="AG1235" s="89"/>
      <c r="AN1235" s="88"/>
      <c r="AO1235" s="88"/>
      <c r="AP1235" s="88"/>
      <c r="AQ1235" s="88"/>
      <c r="AR1235" s="88"/>
      <c r="AS1235" s="88"/>
      <c r="AT1235" s="88"/>
      <c r="AU1235" s="88"/>
    </row>
    <row r="1236" spans="3:64" x14ac:dyDescent="0.2">
      <c r="C1236" s="12"/>
      <c r="D1236" s="12"/>
      <c r="AA1236" s="88"/>
      <c r="AB1236" s="88"/>
      <c r="AC1236" s="88"/>
      <c r="AD1236" s="88"/>
      <c r="AE1236" s="88"/>
      <c r="AG1236" s="89"/>
      <c r="AN1236" s="88"/>
      <c r="AO1236" s="88"/>
      <c r="AP1236" s="88"/>
      <c r="AQ1236" s="88"/>
      <c r="AR1236" s="88"/>
      <c r="AS1236" s="88"/>
      <c r="AT1236" s="88"/>
      <c r="AU1236" s="88"/>
    </row>
    <row r="1237" spans="3:64" x14ac:dyDescent="0.2">
      <c r="C1237" s="12"/>
      <c r="D1237" s="12"/>
      <c r="AA1237" s="88"/>
      <c r="AB1237" s="88"/>
      <c r="AC1237" s="88"/>
      <c r="AD1237" s="88"/>
      <c r="AE1237" s="88"/>
      <c r="AG1237" s="89"/>
      <c r="AN1237" s="88"/>
      <c r="AO1237" s="88"/>
      <c r="AP1237" s="88"/>
      <c r="AQ1237" s="88"/>
      <c r="AR1237" s="88"/>
      <c r="AS1237" s="88"/>
      <c r="AT1237" s="88"/>
      <c r="AU1237" s="88"/>
    </row>
    <row r="1238" spans="3:64" x14ac:dyDescent="0.2">
      <c r="C1238" s="12"/>
      <c r="D1238" s="12"/>
      <c r="AA1238" s="88"/>
      <c r="AB1238" s="88"/>
      <c r="AC1238" s="88"/>
      <c r="AD1238" s="88"/>
      <c r="AE1238" s="88"/>
      <c r="AG1238" s="89"/>
      <c r="AN1238" s="88"/>
      <c r="AO1238" s="88"/>
      <c r="AP1238" s="88"/>
      <c r="AQ1238" s="88"/>
      <c r="AR1238" s="88"/>
      <c r="AS1238" s="88"/>
      <c r="AT1238" s="88"/>
      <c r="AU1238" s="88"/>
    </row>
    <row r="1239" spans="3:64" x14ac:dyDescent="0.2">
      <c r="C1239" s="12"/>
      <c r="D1239" s="12"/>
      <c r="AA1239" s="88"/>
      <c r="AB1239" s="88"/>
      <c r="AC1239" s="88"/>
      <c r="AD1239" s="88"/>
      <c r="AE1239" s="88"/>
      <c r="AG1239" s="89"/>
      <c r="AN1239" s="88"/>
      <c r="AO1239" s="88"/>
      <c r="AP1239" s="88"/>
      <c r="AQ1239" s="88"/>
      <c r="AR1239" s="88"/>
      <c r="AS1239" s="88"/>
      <c r="AT1239" s="88"/>
      <c r="AU1239" s="88"/>
    </row>
    <row r="1240" spans="3:64" x14ac:dyDescent="0.2">
      <c r="C1240" s="12"/>
      <c r="D1240" s="12"/>
      <c r="AA1240" s="88"/>
      <c r="AB1240" s="88"/>
      <c r="AC1240" s="88"/>
      <c r="AD1240" s="88"/>
      <c r="AE1240" s="88"/>
      <c r="AG1240" s="89"/>
      <c r="AN1240" s="88"/>
      <c r="AO1240" s="88"/>
      <c r="AP1240" s="88"/>
      <c r="AQ1240" s="88"/>
      <c r="AR1240" s="88"/>
      <c r="AS1240" s="88"/>
      <c r="AT1240" s="88"/>
      <c r="AU1240" s="88"/>
    </row>
    <row r="1241" spans="3:64" x14ac:dyDescent="0.2">
      <c r="C1241" s="12"/>
      <c r="D1241" s="12"/>
      <c r="AA1241" s="88"/>
      <c r="AB1241" s="88"/>
      <c r="AC1241" s="88"/>
      <c r="AD1241" s="88"/>
      <c r="AE1241" s="88"/>
      <c r="AG1241" s="89"/>
      <c r="AN1241" s="88"/>
      <c r="AO1241" s="88"/>
      <c r="AP1241" s="88"/>
      <c r="AQ1241" s="88"/>
      <c r="AR1241" s="88"/>
      <c r="AS1241" s="88"/>
      <c r="AT1241" s="88"/>
      <c r="AU1241" s="88"/>
    </row>
    <row r="1242" spans="3:64" x14ac:dyDescent="0.2">
      <c r="C1242" s="12"/>
      <c r="D1242" s="12"/>
      <c r="AA1242" s="88"/>
      <c r="AB1242" s="88"/>
      <c r="AC1242" s="88"/>
      <c r="AD1242" s="88"/>
      <c r="AE1242" s="88"/>
      <c r="AG1242" s="89"/>
      <c r="AN1242" s="88"/>
      <c r="AO1242" s="88"/>
      <c r="AP1242" s="88"/>
      <c r="AQ1242" s="88"/>
      <c r="AR1242" s="88"/>
      <c r="AS1242" s="88"/>
      <c r="AT1242" s="88"/>
      <c r="AU1242" s="88"/>
    </row>
    <row r="1243" spans="3:64" x14ac:dyDescent="0.2">
      <c r="C1243" s="12"/>
      <c r="D1243" s="12"/>
      <c r="AA1243" s="88"/>
      <c r="AB1243" s="88"/>
      <c r="AC1243" s="88"/>
      <c r="AD1243" s="88"/>
      <c r="AE1243" s="88"/>
      <c r="AG1243" s="89"/>
      <c r="AN1243" s="88"/>
      <c r="AO1243" s="88"/>
      <c r="AP1243" s="88"/>
      <c r="AQ1243" s="88"/>
      <c r="AR1243" s="88"/>
      <c r="AS1243" s="88"/>
      <c r="AT1243" s="88"/>
      <c r="AU1243" s="88"/>
    </row>
    <row r="1244" spans="3:64" x14ac:dyDescent="0.2">
      <c r="C1244" s="12"/>
      <c r="D1244" s="12"/>
      <c r="AA1244" s="88"/>
      <c r="AB1244" s="88"/>
      <c r="AC1244" s="88"/>
      <c r="AD1244" s="88"/>
      <c r="AE1244" s="88"/>
      <c r="AG1244" s="89"/>
      <c r="AN1244" s="88"/>
      <c r="AO1244" s="88"/>
      <c r="AP1244" s="88"/>
      <c r="AQ1244" s="88"/>
      <c r="AR1244" s="88"/>
      <c r="AS1244" s="88"/>
      <c r="AT1244" s="88"/>
      <c r="AU1244" s="88"/>
    </row>
    <row r="1245" spans="3:64" x14ac:dyDescent="0.2">
      <c r="C1245" s="12"/>
      <c r="D1245" s="12"/>
      <c r="AA1245" s="88"/>
      <c r="AB1245" s="88"/>
      <c r="AC1245" s="88"/>
      <c r="AD1245" s="88"/>
      <c r="AE1245" s="88"/>
      <c r="AG1245" s="89"/>
      <c r="AN1245" s="88"/>
      <c r="AO1245" s="88"/>
      <c r="AP1245" s="88"/>
      <c r="AQ1245" s="88"/>
      <c r="AR1245" s="88"/>
      <c r="AS1245" s="88"/>
      <c r="AT1245" s="88"/>
      <c r="AU1245" s="88"/>
      <c r="AV1245" s="88"/>
      <c r="AW1245" s="88"/>
      <c r="AX1245" s="88"/>
      <c r="AY1245" s="88"/>
      <c r="AZ1245" s="88"/>
      <c r="BA1245" s="88"/>
      <c r="BB1245" s="88"/>
      <c r="BC1245" s="88"/>
      <c r="BD1245" s="88"/>
      <c r="BE1245" s="88"/>
      <c r="BF1245" s="88"/>
      <c r="BG1245" s="88"/>
      <c r="BH1245" s="88"/>
      <c r="BI1245" s="88"/>
      <c r="BJ1245" s="88"/>
      <c r="BK1245" s="88"/>
      <c r="BL1245" s="88"/>
    </row>
    <row r="1246" spans="3:64" x14ac:dyDescent="0.2">
      <c r="C1246" s="12"/>
      <c r="D1246" s="12"/>
      <c r="AA1246" s="88"/>
      <c r="AB1246" s="88"/>
      <c r="AC1246" s="88"/>
      <c r="AD1246" s="88"/>
      <c r="AE1246" s="88"/>
      <c r="AG1246" s="89"/>
      <c r="AN1246" s="88"/>
      <c r="AO1246" s="88"/>
      <c r="AP1246" s="88"/>
      <c r="AQ1246" s="88"/>
      <c r="AR1246" s="88"/>
      <c r="AS1246" s="88"/>
      <c r="AT1246" s="88"/>
      <c r="AU1246" s="88"/>
    </row>
    <row r="1247" spans="3:64" x14ac:dyDescent="0.2">
      <c r="C1247" s="12"/>
      <c r="D1247" s="12"/>
      <c r="AA1247" s="88"/>
      <c r="AB1247" s="88"/>
      <c r="AC1247" s="88"/>
      <c r="AD1247" s="88"/>
      <c r="AE1247" s="88"/>
      <c r="AG1247" s="89"/>
      <c r="AN1247" s="88"/>
      <c r="AO1247" s="88"/>
      <c r="AP1247" s="88"/>
      <c r="AQ1247" s="88"/>
      <c r="AR1247" s="88"/>
      <c r="AS1247" s="88"/>
      <c r="AT1247" s="88"/>
      <c r="AU1247" s="88"/>
    </row>
    <row r="1248" spans="3:64" x14ac:dyDescent="0.2">
      <c r="C1248" s="12"/>
      <c r="D1248" s="12"/>
      <c r="AA1248" s="88"/>
      <c r="AB1248" s="88"/>
      <c r="AC1248" s="88"/>
      <c r="AD1248" s="88"/>
      <c r="AE1248" s="88"/>
      <c r="AG1248" s="89"/>
      <c r="AN1248" s="88"/>
      <c r="AO1248" s="88"/>
      <c r="AP1248" s="88"/>
      <c r="AQ1248" s="88"/>
      <c r="AR1248" s="88"/>
      <c r="AS1248" s="88"/>
      <c r="AT1248" s="88"/>
      <c r="AU1248" s="88"/>
    </row>
    <row r="1249" spans="3:64" x14ac:dyDescent="0.2">
      <c r="C1249" s="12"/>
      <c r="D1249" s="12"/>
      <c r="AA1249" s="88"/>
      <c r="AB1249" s="88"/>
      <c r="AC1249" s="88"/>
      <c r="AD1249" s="88"/>
      <c r="AE1249" s="88"/>
      <c r="AG1249" s="89"/>
      <c r="AN1249" s="88"/>
      <c r="AO1249" s="88"/>
      <c r="AP1249" s="88"/>
      <c r="AQ1249" s="88"/>
      <c r="AR1249" s="88"/>
      <c r="AS1249" s="88"/>
      <c r="AT1249" s="88"/>
      <c r="AU1249" s="88"/>
    </row>
    <row r="1250" spans="3:64" x14ac:dyDescent="0.2">
      <c r="C1250" s="12"/>
      <c r="D1250" s="12"/>
      <c r="AA1250" s="88"/>
      <c r="AB1250" s="88"/>
      <c r="AC1250" s="88"/>
      <c r="AD1250" s="88"/>
      <c r="AE1250" s="88"/>
      <c r="AG1250" s="89"/>
      <c r="AN1250" s="88"/>
      <c r="AO1250" s="88"/>
      <c r="AP1250" s="88"/>
      <c r="AQ1250" s="88"/>
      <c r="AR1250" s="88"/>
      <c r="AS1250" s="88"/>
      <c r="AT1250" s="88"/>
      <c r="AU1250" s="88"/>
    </row>
    <row r="1251" spans="3:64" x14ac:dyDescent="0.2">
      <c r="C1251" s="12"/>
      <c r="D1251" s="12"/>
      <c r="AA1251" s="88"/>
      <c r="AB1251" s="88"/>
      <c r="AC1251" s="88"/>
      <c r="AD1251" s="88"/>
      <c r="AE1251" s="88"/>
      <c r="AG1251" s="89"/>
      <c r="AN1251" s="88"/>
      <c r="AO1251" s="88"/>
      <c r="AP1251" s="88"/>
      <c r="AQ1251" s="88"/>
      <c r="AR1251" s="88"/>
      <c r="AS1251" s="88"/>
      <c r="AT1251" s="88"/>
      <c r="AU1251" s="88"/>
    </row>
    <row r="1252" spans="3:64" x14ac:dyDescent="0.2">
      <c r="C1252" s="12"/>
      <c r="D1252" s="12"/>
      <c r="AA1252" s="88"/>
      <c r="AB1252" s="88"/>
      <c r="AC1252" s="88"/>
      <c r="AD1252" s="88"/>
      <c r="AE1252" s="88"/>
      <c r="AG1252" s="89"/>
      <c r="AN1252" s="88"/>
      <c r="AO1252" s="88"/>
      <c r="AP1252" s="88"/>
      <c r="AQ1252" s="88"/>
      <c r="AR1252" s="88"/>
      <c r="AS1252" s="88"/>
      <c r="AT1252" s="88"/>
      <c r="AU1252" s="88"/>
    </row>
    <row r="1253" spans="3:64" x14ac:dyDescent="0.2">
      <c r="C1253" s="12"/>
      <c r="D1253" s="12"/>
      <c r="AA1253" s="88"/>
      <c r="AB1253" s="88"/>
      <c r="AC1253" s="88"/>
      <c r="AD1253" s="88"/>
      <c r="AE1253" s="88"/>
      <c r="AG1253" s="89"/>
      <c r="AN1253" s="88"/>
      <c r="AO1253" s="88"/>
      <c r="AP1253" s="88"/>
      <c r="AQ1253" s="88"/>
      <c r="AR1253" s="88"/>
      <c r="AS1253" s="88"/>
      <c r="AT1253" s="88"/>
      <c r="AU1253" s="88"/>
    </row>
    <row r="1254" spans="3:64" x14ac:dyDescent="0.2">
      <c r="C1254" s="12"/>
      <c r="D1254" s="12"/>
      <c r="AA1254" s="88"/>
      <c r="AB1254" s="88"/>
      <c r="AC1254" s="88"/>
      <c r="AD1254" s="88"/>
      <c r="AE1254" s="88"/>
      <c r="AG1254" s="89"/>
      <c r="AN1254" s="88"/>
      <c r="AO1254" s="88"/>
      <c r="AP1254" s="88"/>
      <c r="AQ1254" s="88"/>
      <c r="AR1254" s="88"/>
      <c r="AS1254" s="88"/>
      <c r="AT1254" s="88"/>
      <c r="AU1254" s="88"/>
      <c r="AV1254" s="88"/>
      <c r="AW1254" s="88"/>
      <c r="AX1254" s="88"/>
      <c r="AY1254" s="88"/>
      <c r="AZ1254" s="88"/>
      <c r="BA1254" s="88"/>
      <c r="BB1254" s="88"/>
      <c r="BC1254" s="88"/>
      <c r="BD1254" s="88"/>
      <c r="BE1254" s="88"/>
      <c r="BF1254" s="88"/>
      <c r="BG1254" s="88"/>
      <c r="BH1254" s="88"/>
      <c r="BI1254" s="88"/>
      <c r="BJ1254" s="88"/>
      <c r="BK1254" s="88"/>
      <c r="BL1254" s="88"/>
    </row>
    <row r="1255" spans="3:64" x14ac:dyDescent="0.2">
      <c r="C1255" s="12"/>
      <c r="D1255" s="12"/>
      <c r="AA1255" s="88"/>
      <c r="AB1255" s="88"/>
      <c r="AC1255" s="88"/>
      <c r="AD1255" s="88"/>
      <c r="AE1255" s="88"/>
      <c r="AG1255" s="89"/>
      <c r="AN1255" s="88"/>
      <c r="AO1255" s="88"/>
      <c r="AP1255" s="88"/>
      <c r="AQ1255" s="88"/>
      <c r="AR1255" s="88"/>
      <c r="AS1255" s="88"/>
      <c r="AT1255" s="88"/>
      <c r="AU1255" s="88"/>
    </row>
    <row r="1256" spans="3:64" x14ac:dyDescent="0.2">
      <c r="C1256" s="12"/>
      <c r="D1256" s="12"/>
      <c r="AA1256" s="88"/>
      <c r="AB1256" s="88"/>
      <c r="AC1256" s="88"/>
      <c r="AD1256" s="88"/>
      <c r="AE1256" s="88"/>
      <c r="AG1256" s="89"/>
      <c r="AN1256" s="88"/>
      <c r="AO1256" s="88"/>
      <c r="AP1256" s="88"/>
      <c r="AQ1256" s="88"/>
      <c r="AR1256" s="88"/>
      <c r="AS1256" s="88"/>
      <c r="AT1256" s="88"/>
      <c r="AU1256" s="88"/>
    </row>
    <row r="1257" spans="3:64" x14ac:dyDescent="0.2">
      <c r="C1257" s="12"/>
      <c r="D1257" s="12"/>
      <c r="AA1257" s="88"/>
      <c r="AB1257" s="88"/>
      <c r="AC1257" s="88"/>
      <c r="AD1257" s="88"/>
      <c r="AE1257" s="88"/>
      <c r="AG1257" s="89"/>
      <c r="AN1257" s="88"/>
      <c r="AO1257" s="88"/>
      <c r="AP1257" s="88"/>
      <c r="AQ1257" s="88"/>
      <c r="AR1257" s="88"/>
      <c r="AS1257" s="88"/>
      <c r="AT1257" s="88"/>
      <c r="AU1257" s="88"/>
    </row>
    <row r="1258" spans="3:64" x14ac:dyDescent="0.2">
      <c r="C1258" s="12"/>
      <c r="D1258" s="12"/>
      <c r="AA1258" s="88"/>
      <c r="AB1258" s="88"/>
      <c r="AC1258" s="88"/>
      <c r="AD1258" s="88"/>
      <c r="AE1258" s="88"/>
      <c r="AG1258" s="89"/>
      <c r="AN1258" s="88"/>
      <c r="AO1258" s="88"/>
      <c r="AP1258" s="88"/>
      <c r="AQ1258" s="88"/>
      <c r="AR1258" s="88"/>
      <c r="AS1258" s="88"/>
      <c r="AT1258" s="88"/>
      <c r="AU1258" s="88"/>
    </row>
    <row r="1259" spans="3:64" x14ac:dyDescent="0.2">
      <c r="C1259" s="12"/>
      <c r="D1259" s="12"/>
      <c r="AA1259" s="88"/>
      <c r="AB1259" s="88"/>
      <c r="AC1259" s="88"/>
      <c r="AD1259" s="88"/>
      <c r="AE1259" s="88"/>
      <c r="AG1259" s="89"/>
      <c r="AN1259" s="88"/>
      <c r="AO1259" s="88"/>
      <c r="AP1259" s="88"/>
      <c r="AQ1259" s="88"/>
      <c r="AR1259" s="88"/>
      <c r="AS1259" s="88"/>
      <c r="AT1259" s="88"/>
      <c r="AU1259" s="88"/>
    </row>
    <row r="1260" spans="3:64" x14ac:dyDescent="0.2">
      <c r="C1260" s="12"/>
      <c r="D1260" s="12"/>
      <c r="AA1260" s="88"/>
      <c r="AB1260" s="88"/>
      <c r="AC1260" s="88"/>
      <c r="AD1260" s="88"/>
      <c r="AE1260" s="88"/>
      <c r="AG1260" s="89"/>
      <c r="AN1260" s="88"/>
      <c r="AO1260" s="88"/>
      <c r="AP1260" s="88"/>
      <c r="AQ1260" s="88"/>
      <c r="AR1260" s="88"/>
      <c r="AS1260" s="88"/>
      <c r="AT1260" s="88"/>
      <c r="AU1260" s="88"/>
    </row>
    <row r="1261" spans="3:64" x14ac:dyDescent="0.2">
      <c r="C1261" s="12"/>
      <c r="D1261" s="12"/>
      <c r="AA1261" s="88"/>
      <c r="AB1261" s="88"/>
      <c r="AC1261" s="88"/>
      <c r="AD1261" s="88"/>
      <c r="AE1261" s="88"/>
      <c r="AG1261" s="89"/>
      <c r="AN1261" s="88"/>
      <c r="AO1261" s="88"/>
      <c r="AP1261" s="88"/>
      <c r="AQ1261" s="88"/>
      <c r="AR1261" s="88"/>
      <c r="AS1261" s="88"/>
      <c r="AT1261" s="88"/>
      <c r="AU1261" s="88"/>
    </row>
    <row r="1262" spans="3:64" x14ac:dyDescent="0.2">
      <c r="C1262" s="12"/>
      <c r="D1262" s="12"/>
      <c r="AA1262" s="88"/>
      <c r="AB1262" s="88"/>
      <c r="AC1262" s="88"/>
      <c r="AD1262" s="88"/>
      <c r="AE1262" s="88"/>
      <c r="AG1262" s="89"/>
      <c r="AN1262" s="88"/>
      <c r="AO1262" s="88"/>
      <c r="AP1262" s="88"/>
      <c r="AQ1262" s="88"/>
      <c r="AR1262" s="88"/>
      <c r="AS1262" s="88"/>
      <c r="AT1262" s="88"/>
      <c r="AU1262" s="88"/>
    </row>
    <row r="1263" spans="3:64" x14ac:dyDescent="0.2">
      <c r="C1263" s="12"/>
      <c r="D1263" s="12"/>
      <c r="AA1263" s="88"/>
      <c r="AB1263" s="88"/>
      <c r="AC1263" s="88"/>
      <c r="AD1263" s="88"/>
      <c r="AE1263" s="88"/>
      <c r="AG1263" s="89"/>
      <c r="AN1263" s="88"/>
      <c r="AO1263" s="88"/>
      <c r="AP1263" s="88"/>
      <c r="AQ1263" s="88"/>
      <c r="AR1263" s="88"/>
      <c r="AS1263" s="88"/>
      <c r="AT1263" s="88"/>
      <c r="AU1263" s="88"/>
    </row>
    <row r="1264" spans="3:64" x14ac:dyDescent="0.2">
      <c r="C1264" s="12"/>
      <c r="D1264" s="12"/>
      <c r="AA1264" s="88"/>
      <c r="AB1264" s="88"/>
      <c r="AC1264" s="88"/>
      <c r="AD1264" s="88"/>
      <c r="AE1264" s="88"/>
      <c r="AG1264" s="89"/>
      <c r="AN1264" s="88"/>
      <c r="AO1264" s="88"/>
      <c r="AP1264" s="88"/>
      <c r="AQ1264" s="88"/>
      <c r="AR1264" s="88"/>
      <c r="AS1264" s="88"/>
      <c r="AT1264" s="88"/>
      <c r="AU1264" s="88"/>
    </row>
    <row r="1265" spans="3:47" x14ac:dyDescent="0.2">
      <c r="C1265" s="12"/>
      <c r="D1265" s="12"/>
      <c r="AA1265" s="88"/>
      <c r="AB1265" s="88"/>
      <c r="AC1265" s="88"/>
      <c r="AD1265" s="88"/>
      <c r="AE1265" s="88"/>
      <c r="AG1265" s="89"/>
      <c r="AN1265" s="88"/>
      <c r="AO1265" s="88"/>
      <c r="AP1265" s="88"/>
      <c r="AQ1265" s="88"/>
      <c r="AR1265" s="88"/>
      <c r="AS1265" s="88"/>
      <c r="AT1265" s="88"/>
      <c r="AU1265" s="88"/>
    </row>
    <row r="1266" spans="3:47" x14ac:dyDescent="0.2">
      <c r="C1266" s="12"/>
      <c r="D1266" s="12"/>
      <c r="AA1266" s="88"/>
      <c r="AB1266" s="88"/>
      <c r="AC1266" s="88"/>
      <c r="AD1266" s="88"/>
      <c r="AE1266" s="88"/>
      <c r="AG1266" s="89"/>
      <c r="AN1266" s="88"/>
      <c r="AO1266" s="88"/>
      <c r="AP1266" s="88"/>
      <c r="AQ1266" s="88"/>
      <c r="AR1266" s="88"/>
      <c r="AS1266" s="88"/>
      <c r="AT1266" s="88"/>
      <c r="AU1266" s="88"/>
    </row>
    <row r="1267" spans="3:47" x14ac:dyDescent="0.2">
      <c r="C1267" s="12"/>
      <c r="D1267" s="12"/>
      <c r="AA1267" s="88"/>
      <c r="AB1267" s="88"/>
      <c r="AC1267" s="88"/>
      <c r="AD1267" s="88"/>
      <c r="AE1267" s="88"/>
      <c r="AG1267" s="89"/>
      <c r="AN1267" s="88"/>
      <c r="AO1267" s="88"/>
      <c r="AP1267" s="88"/>
      <c r="AQ1267" s="88"/>
      <c r="AR1267" s="88"/>
      <c r="AS1267" s="88"/>
      <c r="AT1267" s="88"/>
      <c r="AU1267" s="88"/>
    </row>
    <row r="1268" spans="3:47" x14ac:dyDescent="0.2">
      <c r="C1268" s="12"/>
      <c r="D1268" s="12"/>
      <c r="AA1268" s="88"/>
      <c r="AB1268" s="88"/>
      <c r="AC1268" s="88"/>
      <c r="AD1268" s="88"/>
      <c r="AE1268" s="88"/>
      <c r="AG1268" s="89"/>
      <c r="AN1268" s="88"/>
      <c r="AO1268" s="88"/>
      <c r="AP1268" s="88"/>
      <c r="AQ1268" s="88"/>
      <c r="AR1268" s="88"/>
      <c r="AS1268" s="88"/>
      <c r="AT1268" s="88"/>
      <c r="AU1268" s="88"/>
    </row>
    <row r="1269" spans="3:47" x14ac:dyDescent="0.2">
      <c r="C1269" s="12"/>
      <c r="D1269" s="12"/>
      <c r="AA1269" s="88"/>
      <c r="AB1269" s="88"/>
      <c r="AC1269" s="88"/>
      <c r="AD1269" s="88"/>
      <c r="AE1269" s="88"/>
      <c r="AG1269" s="89"/>
      <c r="AN1269" s="88"/>
      <c r="AO1269" s="88"/>
      <c r="AP1269" s="88"/>
      <c r="AQ1269" s="88"/>
      <c r="AR1269" s="88"/>
      <c r="AS1269" s="88"/>
      <c r="AT1269" s="88"/>
      <c r="AU1269" s="88"/>
    </row>
    <row r="1270" spans="3:47" x14ac:dyDescent="0.2">
      <c r="C1270" s="12"/>
      <c r="D1270" s="12"/>
      <c r="AA1270" s="88"/>
      <c r="AB1270" s="88"/>
      <c r="AC1270" s="88"/>
      <c r="AD1270" s="88"/>
      <c r="AE1270" s="88"/>
      <c r="AG1270" s="89"/>
      <c r="AN1270" s="88"/>
      <c r="AO1270" s="88"/>
      <c r="AP1270" s="88"/>
      <c r="AQ1270" s="88"/>
      <c r="AR1270" s="88"/>
      <c r="AS1270" s="88"/>
      <c r="AT1270" s="88"/>
      <c r="AU1270" s="88"/>
    </row>
    <row r="1271" spans="3:47" x14ac:dyDescent="0.2">
      <c r="C1271" s="12"/>
      <c r="D1271" s="12"/>
      <c r="AA1271" s="88"/>
      <c r="AB1271" s="88"/>
      <c r="AC1271" s="88"/>
      <c r="AD1271" s="88"/>
      <c r="AE1271" s="88"/>
      <c r="AG1271" s="89"/>
      <c r="AN1271" s="88"/>
      <c r="AO1271" s="88"/>
      <c r="AP1271" s="88"/>
      <c r="AQ1271" s="88"/>
      <c r="AR1271" s="88"/>
      <c r="AS1271" s="88"/>
      <c r="AT1271" s="88"/>
      <c r="AU1271" s="88"/>
    </row>
    <row r="1272" spans="3:47" x14ac:dyDescent="0.2">
      <c r="C1272" s="12"/>
      <c r="D1272" s="12"/>
      <c r="AA1272" s="88"/>
      <c r="AB1272" s="88"/>
      <c r="AC1272" s="88"/>
      <c r="AD1272" s="88"/>
      <c r="AE1272" s="88"/>
      <c r="AG1272" s="89"/>
      <c r="AN1272" s="88"/>
      <c r="AO1272" s="88"/>
      <c r="AP1272" s="88"/>
      <c r="AQ1272" s="88"/>
      <c r="AR1272" s="88"/>
      <c r="AS1272" s="88"/>
      <c r="AT1272" s="88"/>
      <c r="AU1272" s="88"/>
    </row>
    <row r="1273" spans="3:47" x14ac:dyDescent="0.2">
      <c r="C1273" s="12"/>
      <c r="D1273" s="12"/>
      <c r="AA1273" s="88"/>
      <c r="AB1273" s="88"/>
      <c r="AC1273" s="88"/>
      <c r="AD1273" s="88"/>
      <c r="AE1273" s="88"/>
      <c r="AG1273" s="89"/>
      <c r="AN1273" s="88"/>
      <c r="AO1273" s="88"/>
      <c r="AP1273" s="88"/>
      <c r="AQ1273" s="88"/>
      <c r="AR1273" s="88"/>
      <c r="AS1273" s="88"/>
      <c r="AT1273" s="88"/>
      <c r="AU1273" s="88"/>
    </row>
    <row r="1274" spans="3:47" x14ac:dyDescent="0.2">
      <c r="C1274" s="12"/>
      <c r="D1274" s="12"/>
      <c r="AA1274" s="88"/>
      <c r="AB1274" s="88"/>
      <c r="AC1274" s="88"/>
      <c r="AD1274" s="88"/>
      <c r="AE1274" s="88"/>
      <c r="AG1274" s="89"/>
      <c r="AN1274" s="88"/>
      <c r="AO1274" s="88"/>
      <c r="AP1274" s="88"/>
      <c r="AQ1274" s="88"/>
      <c r="AR1274" s="88"/>
      <c r="AS1274" s="88"/>
      <c r="AT1274" s="88"/>
      <c r="AU1274" s="88"/>
    </row>
    <row r="1275" spans="3:47" x14ac:dyDescent="0.2">
      <c r="C1275" s="12"/>
      <c r="D1275" s="12"/>
      <c r="AA1275" s="88"/>
      <c r="AB1275" s="88"/>
      <c r="AC1275" s="88"/>
      <c r="AD1275" s="88"/>
      <c r="AE1275" s="88"/>
      <c r="AG1275" s="89"/>
      <c r="AN1275" s="88"/>
      <c r="AO1275" s="88"/>
      <c r="AP1275" s="88"/>
      <c r="AQ1275" s="88"/>
      <c r="AR1275" s="88"/>
      <c r="AS1275" s="88"/>
      <c r="AT1275" s="88"/>
      <c r="AU1275" s="88"/>
    </row>
    <row r="1276" spans="3:47" x14ac:dyDescent="0.2">
      <c r="C1276" s="12"/>
      <c r="D1276" s="12"/>
      <c r="AA1276" s="88"/>
      <c r="AB1276" s="88"/>
      <c r="AC1276" s="88"/>
      <c r="AD1276" s="88"/>
      <c r="AE1276" s="88"/>
      <c r="AG1276" s="89"/>
      <c r="AN1276" s="88"/>
      <c r="AO1276" s="88"/>
      <c r="AP1276" s="88"/>
      <c r="AQ1276" s="88"/>
      <c r="AR1276" s="88"/>
      <c r="AS1276" s="88"/>
      <c r="AT1276" s="88"/>
      <c r="AU1276" s="88"/>
    </row>
    <row r="1277" spans="3:47" x14ac:dyDescent="0.2">
      <c r="C1277" s="12"/>
      <c r="D1277" s="12"/>
      <c r="AA1277" s="88"/>
      <c r="AB1277" s="88"/>
      <c r="AC1277" s="88"/>
      <c r="AD1277" s="88"/>
      <c r="AE1277" s="88"/>
      <c r="AG1277" s="89"/>
      <c r="AN1277" s="88"/>
      <c r="AO1277" s="88"/>
      <c r="AP1277" s="88"/>
      <c r="AQ1277" s="88"/>
      <c r="AR1277" s="88"/>
      <c r="AS1277" s="88"/>
      <c r="AT1277" s="88"/>
      <c r="AU1277" s="88"/>
    </row>
    <row r="1278" spans="3:47" x14ac:dyDescent="0.2">
      <c r="C1278" s="12"/>
      <c r="D1278" s="12"/>
      <c r="AA1278" s="88"/>
      <c r="AB1278" s="88"/>
      <c r="AC1278" s="88"/>
      <c r="AD1278" s="88"/>
      <c r="AE1278" s="88"/>
      <c r="AG1278" s="89"/>
      <c r="AN1278" s="88"/>
      <c r="AO1278" s="88"/>
      <c r="AP1278" s="88"/>
      <c r="AQ1278" s="88"/>
      <c r="AR1278" s="88"/>
      <c r="AS1278" s="88"/>
      <c r="AT1278" s="88"/>
      <c r="AU1278" s="88"/>
    </row>
    <row r="1279" spans="3:47" x14ac:dyDescent="0.2">
      <c r="C1279" s="12"/>
      <c r="D1279" s="12"/>
      <c r="AA1279" s="88"/>
      <c r="AB1279" s="88"/>
      <c r="AC1279" s="88"/>
      <c r="AD1279" s="88"/>
      <c r="AE1279" s="88"/>
      <c r="AG1279" s="89"/>
      <c r="AN1279" s="88"/>
      <c r="AO1279" s="88"/>
      <c r="AP1279" s="88"/>
      <c r="AQ1279" s="88"/>
      <c r="AR1279" s="88"/>
      <c r="AS1279" s="88"/>
      <c r="AT1279" s="88"/>
      <c r="AU1279" s="88"/>
    </row>
    <row r="1280" spans="3:47" x14ac:dyDescent="0.2">
      <c r="C1280" s="12"/>
      <c r="D1280" s="12"/>
      <c r="AA1280" s="88"/>
      <c r="AB1280" s="88"/>
      <c r="AC1280" s="88"/>
      <c r="AD1280" s="88"/>
      <c r="AE1280" s="88"/>
      <c r="AG1280" s="89"/>
      <c r="AN1280" s="88"/>
      <c r="AO1280" s="88"/>
      <c r="AP1280" s="88"/>
      <c r="AQ1280" s="88"/>
      <c r="AR1280" s="88"/>
      <c r="AS1280" s="88"/>
      <c r="AT1280" s="88"/>
      <c r="AU1280" s="88"/>
    </row>
    <row r="1281" spans="3:64" x14ac:dyDescent="0.2">
      <c r="C1281" s="12"/>
      <c r="D1281" s="12"/>
      <c r="AA1281" s="88"/>
      <c r="AB1281" s="88"/>
      <c r="AC1281" s="88"/>
      <c r="AD1281" s="88"/>
      <c r="AE1281" s="88"/>
      <c r="AG1281" s="89"/>
      <c r="AN1281" s="88"/>
      <c r="AO1281" s="88"/>
      <c r="AP1281" s="88"/>
      <c r="AQ1281" s="88"/>
      <c r="AR1281" s="88"/>
      <c r="AS1281" s="88"/>
      <c r="AT1281" s="88"/>
      <c r="AU1281" s="88"/>
    </row>
    <row r="1282" spans="3:64" x14ac:dyDescent="0.2">
      <c r="C1282" s="12"/>
      <c r="D1282" s="12"/>
      <c r="AA1282" s="88"/>
      <c r="AB1282" s="88"/>
      <c r="AC1282" s="88"/>
      <c r="AD1282" s="88"/>
      <c r="AE1282" s="88"/>
      <c r="AG1282" s="89"/>
      <c r="AN1282" s="88"/>
      <c r="AO1282" s="88"/>
      <c r="AP1282" s="88"/>
      <c r="AQ1282" s="88"/>
      <c r="AR1282" s="88"/>
      <c r="AS1282" s="88"/>
      <c r="AT1282" s="88"/>
      <c r="AU1282" s="88"/>
    </row>
    <row r="1283" spans="3:64" x14ac:dyDescent="0.2">
      <c r="C1283" s="12"/>
      <c r="D1283" s="12"/>
      <c r="AA1283" s="88"/>
      <c r="AB1283" s="88"/>
      <c r="AC1283" s="88"/>
      <c r="AD1283" s="88"/>
      <c r="AE1283" s="88"/>
      <c r="AG1283" s="89"/>
      <c r="AN1283" s="88"/>
      <c r="AO1283" s="88"/>
      <c r="AP1283" s="88"/>
      <c r="AQ1283" s="88"/>
      <c r="AR1283" s="88"/>
      <c r="AS1283" s="88"/>
      <c r="AT1283" s="88"/>
      <c r="AU1283" s="88"/>
    </row>
    <row r="1284" spans="3:64" x14ac:dyDescent="0.2">
      <c r="C1284" s="12"/>
      <c r="D1284" s="12"/>
      <c r="AA1284" s="88"/>
      <c r="AB1284" s="88"/>
      <c r="AC1284" s="88"/>
      <c r="AD1284" s="88"/>
      <c r="AE1284" s="88"/>
      <c r="AG1284" s="89"/>
      <c r="AN1284" s="88"/>
      <c r="AO1284" s="88"/>
      <c r="AP1284" s="88"/>
      <c r="AQ1284" s="88"/>
      <c r="AR1284" s="88"/>
      <c r="AS1284" s="88"/>
      <c r="AT1284" s="88"/>
      <c r="AU1284" s="88"/>
    </row>
    <row r="1285" spans="3:64" x14ac:dyDescent="0.2">
      <c r="C1285" s="12"/>
      <c r="D1285" s="12"/>
      <c r="AA1285" s="88"/>
      <c r="AB1285" s="88"/>
      <c r="AC1285" s="88"/>
      <c r="AD1285" s="88"/>
      <c r="AE1285" s="88"/>
      <c r="AG1285" s="89"/>
      <c r="AN1285" s="88"/>
      <c r="AO1285" s="88"/>
      <c r="AP1285" s="88"/>
      <c r="AQ1285" s="88"/>
      <c r="AR1285" s="88"/>
      <c r="AS1285" s="88"/>
      <c r="AT1285" s="88"/>
      <c r="AU1285" s="88"/>
    </row>
    <row r="1286" spans="3:64" x14ac:dyDescent="0.2">
      <c r="C1286" s="12"/>
      <c r="D1286" s="12"/>
      <c r="AA1286" s="88"/>
      <c r="AB1286" s="88"/>
      <c r="AC1286" s="88"/>
      <c r="AD1286" s="88"/>
      <c r="AE1286" s="88"/>
      <c r="AG1286" s="89"/>
      <c r="AN1286" s="88"/>
      <c r="AO1286" s="88"/>
      <c r="AP1286" s="88"/>
      <c r="AQ1286" s="88"/>
      <c r="AR1286" s="88"/>
      <c r="AS1286" s="88"/>
      <c r="AT1286" s="88"/>
      <c r="AU1286" s="88"/>
    </row>
    <row r="1287" spans="3:64" x14ac:dyDescent="0.2">
      <c r="C1287" s="12"/>
      <c r="D1287" s="12"/>
      <c r="AA1287" s="88"/>
      <c r="AB1287" s="88"/>
      <c r="AC1287" s="88"/>
      <c r="AD1287" s="88"/>
      <c r="AE1287" s="88"/>
      <c r="AG1287" s="89"/>
      <c r="AN1287" s="88"/>
      <c r="AO1287" s="88"/>
      <c r="AP1287" s="88"/>
      <c r="AQ1287" s="88"/>
      <c r="AR1287" s="88"/>
      <c r="AS1287" s="88"/>
      <c r="AT1287" s="88"/>
      <c r="AU1287" s="88"/>
      <c r="AV1287" s="88"/>
      <c r="AW1287" s="88"/>
      <c r="AX1287" s="88"/>
      <c r="AY1287" s="88"/>
      <c r="AZ1287" s="88"/>
      <c r="BA1287" s="88"/>
      <c r="BB1287" s="88"/>
      <c r="BC1287" s="88"/>
      <c r="BD1287" s="88"/>
      <c r="BE1287" s="88"/>
      <c r="BF1287" s="88"/>
      <c r="BG1287" s="88"/>
      <c r="BH1287" s="88"/>
      <c r="BI1287" s="88"/>
      <c r="BJ1287" s="88"/>
      <c r="BK1287" s="88"/>
      <c r="BL1287" s="88"/>
    </row>
    <row r="1288" spans="3:64" x14ac:dyDescent="0.2">
      <c r="C1288" s="12"/>
      <c r="D1288" s="12"/>
      <c r="AA1288" s="88"/>
      <c r="AB1288" s="88"/>
      <c r="AC1288" s="88"/>
      <c r="AD1288" s="88"/>
      <c r="AE1288" s="88"/>
      <c r="AG1288" s="89"/>
      <c r="AN1288" s="88"/>
      <c r="AO1288" s="88"/>
      <c r="AP1288" s="88"/>
      <c r="AQ1288" s="88"/>
      <c r="AR1288" s="88"/>
      <c r="AS1288" s="88"/>
      <c r="AT1288" s="88"/>
      <c r="AU1288" s="88"/>
    </row>
    <row r="1289" spans="3:64" x14ac:dyDescent="0.2">
      <c r="C1289" s="12"/>
      <c r="D1289" s="12"/>
      <c r="AA1289" s="88"/>
      <c r="AB1289" s="88"/>
      <c r="AC1289" s="88"/>
      <c r="AD1289" s="88"/>
      <c r="AE1289" s="88"/>
      <c r="AG1289" s="89"/>
      <c r="AN1289" s="88"/>
      <c r="AO1289" s="88"/>
      <c r="AP1289" s="88"/>
      <c r="AQ1289" s="88"/>
      <c r="AR1289" s="88"/>
      <c r="AS1289" s="88"/>
      <c r="AT1289" s="88"/>
      <c r="AU1289" s="88"/>
      <c r="AV1289" s="88"/>
      <c r="AW1289" s="88"/>
      <c r="AX1289" s="88"/>
      <c r="AY1289" s="88"/>
      <c r="AZ1289" s="88"/>
      <c r="BA1289" s="88"/>
      <c r="BB1289" s="88"/>
      <c r="BC1289" s="88"/>
      <c r="BD1289" s="88"/>
      <c r="BE1289" s="88"/>
      <c r="BF1289" s="88"/>
      <c r="BG1289" s="88"/>
      <c r="BH1289" s="88"/>
      <c r="BI1289" s="88"/>
      <c r="BJ1289" s="88"/>
      <c r="BK1289" s="88"/>
      <c r="BL1289" s="88"/>
    </row>
    <row r="1290" spans="3:64" x14ac:dyDescent="0.2">
      <c r="C1290" s="12"/>
      <c r="D1290" s="12"/>
      <c r="AA1290" s="88"/>
      <c r="AB1290" s="88"/>
      <c r="AC1290" s="88"/>
      <c r="AD1290" s="88"/>
      <c r="AE1290" s="88"/>
      <c r="AG1290" s="89"/>
      <c r="AN1290" s="88"/>
      <c r="AO1290" s="88"/>
      <c r="AP1290" s="88"/>
      <c r="AQ1290" s="88"/>
      <c r="AR1290" s="88"/>
      <c r="AS1290" s="88"/>
      <c r="AT1290" s="88"/>
      <c r="AU1290" s="88"/>
    </row>
    <row r="1291" spans="3:64" x14ac:dyDescent="0.2">
      <c r="C1291" s="12"/>
      <c r="D1291" s="12"/>
      <c r="AA1291" s="88"/>
      <c r="AB1291" s="88"/>
      <c r="AC1291" s="88"/>
      <c r="AD1291" s="88"/>
      <c r="AE1291" s="88"/>
      <c r="AG1291" s="89"/>
      <c r="AN1291" s="88"/>
      <c r="AO1291" s="88"/>
      <c r="AP1291" s="88"/>
      <c r="AQ1291" s="88"/>
      <c r="AR1291" s="88"/>
      <c r="AS1291" s="88"/>
      <c r="AT1291" s="88"/>
      <c r="AU1291" s="88"/>
      <c r="AV1291" s="88"/>
    </row>
    <row r="1292" spans="3:64" x14ac:dyDescent="0.2">
      <c r="C1292" s="12"/>
      <c r="D1292" s="12"/>
      <c r="AA1292" s="88"/>
      <c r="AB1292" s="88"/>
      <c r="AC1292" s="88"/>
      <c r="AD1292" s="88"/>
      <c r="AE1292" s="88"/>
      <c r="AG1292" s="89"/>
      <c r="AN1292" s="88"/>
      <c r="AO1292" s="88"/>
      <c r="AP1292" s="88"/>
      <c r="AQ1292" s="88"/>
      <c r="AR1292" s="88"/>
      <c r="AS1292" s="88"/>
      <c r="AT1292" s="88"/>
      <c r="AU1292" s="88"/>
    </row>
    <row r="1293" spans="3:64" x14ac:dyDescent="0.2">
      <c r="C1293" s="12"/>
      <c r="D1293" s="12"/>
      <c r="AA1293" s="88"/>
      <c r="AB1293" s="88"/>
      <c r="AC1293" s="88"/>
      <c r="AD1293" s="88"/>
      <c r="AE1293" s="88"/>
      <c r="AG1293" s="89"/>
      <c r="AN1293" s="88"/>
      <c r="AO1293" s="88"/>
      <c r="AP1293" s="88"/>
      <c r="AQ1293" s="88"/>
      <c r="AR1293" s="88"/>
      <c r="AS1293" s="88"/>
      <c r="AT1293" s="88"/>
      <c r="AU1293" s="88"/>
      <c r="AV1293" s="88"/>
      <c r="AW1293" s="88"/>
      <c r="AX1293" s="88"/>
      <c r="AY1293" s="88"/>
      <c r="AZ1293" s="88"/>
      <c r="BA1293" s="88"/>
      <c r="BB1293" s="88"/>
      <c r="BC1293" s="88"/>
      <c r="BD1293" s="88"/>
      <c r="BE1293" s="88"/>
      <c r="BF1293" s="88"/>
      <c r="BG1293" s="88"/>
      <c r="BH1293" s="88"/>
      <c r="BI1293" s="88"/>
      <c r="BJ1293" s="88"/>
      <c r="BK1293" s="88"/>
      <c r="BL1293" s="88"/>
    </row>
    <row r="1294" spans="3:64" x14ac:dyDescent="0.2">
      <c r="C1294" s="12"/>
      <c r="D1294" s="12"/>
      <c r="AA1294" s="88"/>
      <c r="AB1294" s="88"/>
      <c r="AC1294" s="88"/>
      <c r="AD1294" s="88"/>
      <c r="AE1294" s="88"/>
      <c r="AG1294" s="89"/>
      <c r="AN1294" s="88"/>
      <c r="AO1294" s="88"/>
      <c r="AP1294" s="88"/>
      <c r="AQ1294" s="88"/>
      <c r="AR1294" s="88"/>
      <c r="AS1294" s="88"/>
      <c r="AT1294" s="88"/>
      <c r="AU1294" s="88"/>
    </row>
    <row r="1295" spans="3:64" x14ac:dyDescent="0.2">
      <c r="C1295" s="12"/>
      <c r="D1295" s="12"/>
      <c r="AA1295" s="88"/>
      <c r="AB1295" s="88"/>
      <c r="AC1295" s="88"/>
      <c r="AD1295" s="88"/>
      <c r="AE1295" s="88"/>
      <c r="AG1295" s="89"/>
      <c r="AN1295" s="88"/>
      <c r="AO1295" s="88"/>
      <c r="AP1295" s="88"/>
      <c r="AQ1295" s="88"/>
      <c r="AR1295" s="88"/>
      <c r="AS1295" s="88"/>
      <c r="AT1295" s="88"/>
      <c r="AU1295" s="88"/>
    </row>
    <row r="1296" spans="3:64" x14ac:dyDescent="0.2">
      <c r="C1296" s="12"/>
      <c r="D1296" s="12"/>
      <c r="AA1296" s="88"/>
      <c r="AB1296" s="88"/>
      <c r="AC1296" s="88"/>
      <c r="AD1296" s="88"/>
      <c r="AE1296" s="88"/>
      <c r="AG1296" s="89"/>
      <c r="AN1296" s="88"/>
      <c r="AO1296" s="88"/>
      <c r="AP1296" s="88"/>
      <c r="AQ1296" s="88"/>
      <c r="AR1296" s="88"/>
      <c r="AS1296" s="88"/>
      <c r="AT1296" s="88"/>
      <c r="AU1296" s="88"/>
    </row>
    <row r="1297" spans="3:48" x14ac:dyDescent="0.2">
      <c r="C1297" s="12"/>
      <c r="D1297" s="12"/>
      <c r="AA1297" s="88"/>
      <c r="AB1297" s="88"/>
      <c r="AC1297" s="88"/>
      <c r="AD1297" s="88"/>
      <c r="AE1297" s="88"/>
      <c r="AG1297" s="89"/>
      <c r="AN1297" s="88"/>
      <c r="AO1297" s="88"/>
      <c r="AP1297" s="88"/>
      <c r="AQ1297" s="88"/>
      <c r="AR1297" s="88"/>
      <c r="AS1297" s="88"/>
      <c r="AT1297" s="88"/>
      <c r="AU1297" s="88"/>
      <c r="AV1297" s="88"/>
    </row>
    <row r="1298" spans="3:48" x14ac:dyDescent="0.2">
      <c r="C1298" s="12"/>
      <c r="D1298" s="12"/>
      <c r="AA1298" s="88"/>
      <c r="AB1298" s="88"/>
      <c r="AC1298" s="88"/>
      <c r="AD1298" s="88"/>
      <c r="AE1298" s="88"/>
      <c r="AG1298" s="89"/>
      <c r="AN1298" s="88"/>
      <c r="AO1298" s="88"/>
      <c r="AP1298" s="88"/>
      <c r="AQ1298" s="88"/>
      <c r="AR1298" s="88"/>
      <c r="AS1298" s="88"/>
      <c r="AT1298" s="88"/>
      <c r="AU1298" s="88"/>
    </row>
    <row r="1299" spans="3:48" x14ac:dyDescent="0.2">
      <c r="C1299" s="12"/>
      <c r="D1299" s="12"/>
      <c r="AA1299" s="88"/>
      <c r="AB1299" s="88"/>
      <c r="AC1299" s="88"/>
      <c r="AD1299" s="88"/>
      <c r="AE1299" s="88"/>
      <c r="AG1299" s="89"/>
      <c r="AN1299" s="88"/>
      <c r="AO1299" s="88"/>
      <c r="AP1299" s="88"/>
      <c r="AQ1299" s="88"/>
      <c r="AR1299" s="88"/>
      <c r="AS1299" s="88"/>
      <c r="AT1299" s="88"/>
      <c r="AU1299" s="88"/>
    </row>
    <row r="1300" spans="3:48" x14ac:dyDescent="0.2">
      <c r="C1300" s="12"/>
      <c r="D1300" s="12"/>
      <c r="AA1300" s="88"/>
      <c r="AB1300" s="88"/>
      <c r="AC1300" s="88"/>
      <c r="AD1300" s="88"/>
      <c r="AE1300" s="88"/>
      <c r="AG1300" s="89"/>
      <c r="AN1300" s="88"/>
      <c r="AO1300" s="88"/>
      <c r="AP1300" s="88"/>
      <c r="AQ1300" s="88"/>
      <c r="AR1300" s="88"/>
      <c r="AS1300" s="88"/>
      <c r="AT1300" s="88"/>
      <c r="AU1300" s="88"/>
    </row>
    <row r="1301" spans="3:48" x14ac:dyDescent="0.2">
      <c r="C1301" s="12"/>
      <c r="D1301" s="12"/>
      <c r="AA1301" s="88"/>
      <c r="AB1301" s="88"/>
      <c r="AC1301" s="88"/>
      <c r="AD1301" s="88"/>
      <c r="AE1301" s="88"/>
      <c r="AG1301" s="89"/>
      <c r="AN1301" s="88"/>
      <c r="AO1301" s="88"/>
      <c r="AP1301" s="88"/>
      <c r="AQ1301" s="88"/>
      <c r="AR1301" s="88"/>
      <c r="AS1301" s="88"/>
      <c r="AT1301" s="88"/>
      <c r="AU1301" s="88"/>
    </row>
    <row r="1302" spans="3:48" x14ac:dyDescent="0.2">
      <c r="C1302" s="12"/>
      <c r="D1302" s="12"/>
      <c r="AA1302" s="88"/>
      <c r="AB1302" s="88"/>
      <c r="AC1302" s="88"/>
      <c r="AD1302" s="88"/>
      <c r="AE1302" s="88"/>
      <c r="AG1302" s="89"/>
      <c r="AN1302" s="88"/>
      <c r="AO1302" s="88"/>
      <c r="AP1302" s="88"/>
      <c r="AQ1302" s="88"/>
      <c r="AR1302" s="88"/>
      <c r="AS1302" s="88"/>
      <c r="AT1302" s="88"/>
      <c r="AU1302" s="88"/>
    </row>
    <row r="1303" spans="3:48" x14ac:dyDescent="0.2">
      <c r="C1303" s="12"/>
      <c r="D1303" s="12"/>
      <c r="AA1303" s="88"/>
      <c r="AB1303" s="88"/>
      <c r="AC1303" s="88"/>
      <c r="AD1303" s="88"/>
      <c r="AE1303" s="88"/>
      <c r="AG1303" s="89"/>
      <c r="AN1303" s="88"/>
      <c r="AO1303" s="88"/>
      <c r="AP1303" s="88"/>
      <c r="AQ1303" s="88"/>
      <c r="AR1303" s="88"/>
      <c r="AS1303" s="88"/>
      <c r="AT1303" s="88"/>
      <c r="AU1303" s="88"/>
    </row>
    <row r="1304" spans="3:48" x14ac:dyDescent="0.2">
      <c r="C1304" s="12"/>
      <c r="D1304" s="12"/>
      <c r="AA1304" s="88"/>
      <c r="AB1304" s="88"/>
      <c r="AC1304" s="88"/>
      <c r="AD1304" s="88"/>
      <c r="AE1304" s="88"/>
      <c r="AG1304" s="89"/>
      <c r="AN1304" s="88"/>
      <c r="AO1304" s="88"/>
      <c r="AP1304" s="88"/>
      <c r="AQ1304" s="88"/>
      <c r="AR1304" s="88"/>
      <c r="AS1304" s="88"/>
      <c r="AT1304" s="88"/>
      <c r="AU1304" s="88"/>
    </row>
    <row r="1305" spans="3:48" x14ac:dyDescent="0.2">
      <c r="C1305" s="12"/>
      <c r="D1305" s="12"/>
      <c r="AA1305" s="88"/>
      <c r="AB1305" s="88"/>
      <c r="AC1305" s="88"/>
      <c r="AD1305" s="88"/>
      <c r="AE1305" s="88"/>
      <c r="AG1305" s="89"/>
      <c r="AN1305" s="88"/>
      <c r="AO1305" s="88"/>
      <c r="AP1305" s="88"/>
      <c r="AQ1305" s="88"/>
      <c r="AR1305" s="88"/>
      <c r="AS1305" s="88"/>
      <c r="AT1305" s="88"/>
      <c r="AU1305" s="88"/>
    </row>
    <row r="1306" spans="3:48" x14ac:dyDescent="0.2">
      <c r="C1306" s="12"/>
      <c r="D1306" s="12"/>
      <c r="AA1306" s="88"/>
      <c r="AB1306" s="88"/>
      <c r="AC1306" s="88"/>
      <c r="AD1306" s="88"/>
      <c r="AE1306" s="88"/>
      <c r="AG1306" s="89"/>
      <c r="AN1306" s="88"/>
      <c r="AO1306" s="88"/>
      <c r="AP1306" s="88"/>
      <c r="AQ1306" s="88"/>
      <c r="AR1306" s="88"/>
      <c r="AS1306" s="88"/>
      <c r="AT1306" s="88"/>
      <c r="AU1306" s="88"/>
    </row>
    <row r="1307" spans="3:48" x14ac:dyDescent="0.2">
      <c r="C1307" s="12"/>
      <c r="D1307" s="12"/>
      <c r="AA1307" s="88"/>
      <c r="AB1307" s="88"/>
      <c r="AC1307" s="88"/>
      <c r="AD1307" s="88"/>
      <c r="AE1307" s="88"/>
      <c r="AG1307" s="89"/>
      <c r="AN1307" s="88"/>
      <c r="AO1307" s="88"/>
      <c r="AP1307" s="88"/>
      <c r="AQ1307" s="88"/>
      <c r="AR1307" s="88"/>
      <c r="AS1307" s="88"/>
      <c r="AT1307" s="88"/>
      <c r="AU1307" s="88"/>
    </row>
    <row r="1308" spans="3:48" x14ac:dyDescent="0.2">
      <c r="C1308" s="12"/>
      <c r="D1308" s="12"/>
      <c r="AA1308" s="88"/>
      <c r="AB1308" s="88"/>
      <c r="AC1308" s="88"/>
      <c r="AD1308" s="88"/>
      <c r="AE1308" s="88"/>
      <c r="AG1308" s="89"/>
      <c r="AN1308" s="88"/>
      <c r="AO1308" s="88"/>
      <c r="AP1308" s="88"/>
      <c r="AQ1308" s="88"/>
      <c r="AR1308" s="88"/>
      <c r="AS1308" s="88"/>
      <c r="AT1308" s="88"/>
      <c r="AU1308" s="88"/>
    </row>
    <row r="1309" spans="3:48" x14ac:dyDescent="0.2">
      <c r="C1309" s="12"/>
      <c r="D1309" s="12"/>
      <c r="AA1309" s="88"/>
      <c r="AB1309" s="88"/>
      <c r="AC1309" s="88"/>
      <c r="AD1309" s="88"/>
      <c r="AE1309" s="88"/>
      <c r="AG1309" s="89"/>
      <c r="AN1309" s="88"/>
      <c r="AO1309" s="88"/>
      <c r="AP1309" s="88"/>
      <c r="AQ1309" s="88"/>
      <c r="AR1309" s="88"/>
      <c r="AS1309" s="88"/>
      <c r="AT1309" s="88"/>
      <c r="AU1309" s="88"/>
    </row>
    <row r="1310" spans="3:48" x14ac:dyDescent="0.2">
      <c r="C1310" s="12"/>
      <c r="D1310" s="12"/>
      <c r="AA1310" s="88"/>
      <c r="AB1310" s="88"/>
      <c r="AC1310" s="88"/>
      <c r="AD1310" s="88"/>
      <c r="AE1310" s="88"/>
      <c r="AG1310" s="89"/>
      <c r="AN1310" s="88"/>
      <c r="AO1310" s="88"/>
      <c r="AP1310" s="88"/>
      <c r="AQ1310" s="88"/>
      <c r="AR1310" s="88"/>
      <c r="AS1310" s="88"/>
      <c r="AT1310" s="88"/>
      <c r="AU1310" s="88"/>
    </row>
    <row r="1311" spans="3:48" x14ac:dyDescent="0.2">
      <c r="C1311" s="12"/>
      <c r="D1311" s="12"/>
      <c r="AA1311" s="88"/>
      <c r="AB1311" s="88"/>
      <c r="AC1311" s="88"/>
      <c r="AD1311" s="88"/>
      <c r="AE1311" s="88"/>
      <c r="AG1311" s="89"/>
      <c r="AN1311" s="88"/>
      <c r="AO1311" s="88"/>
      <c r="AP1311" s="88"/>
      <c r="AQ1311" s="88"/>
      <c r="AR1311" s="88"/>
      <c r="AS1311" s="88"/>
      <c r="AT1311" s="88"/>
      <c r="AU1311" s="88"/>
    </row>
    <row r="1312" spans="3:48" x14ac:dyDescent="0.2">
      <c r="C1312" s="12"/>
      <c r="D1312" s="12"/>
      <c r="AA1312" s="88"/>
      <c r="AB1312" s="88"/>
      <c r="AC1312" s="88"/>
      <c r="AD1312" s="88"/>
      <c r="AE1312" s="88"/>
      <c r="AG1312" s="89"/>
      <c r="AN1312" s="88"/>
      <c r="AO1312" s="88"/>
      <c r="AP1312" s="88"/>
      <c r="AQ1312" s="88"/>
      <c r="AR1312" s="88"/>
      <c r="AS1312" s="88"/>
      <c r="AT1312" s="88"/>
      <c r="AU1312" s="88"/>
    </row>
    <row r="1313" spans="3:64" x14ac:dyDescent="0.2">
      <c r="C1313" s="12"/>
      <c r="D1313" s="12"/>
      <c r="AA1313" s="88"/>
      <c r="AB1313" s="88"/>
      <c r="AC1313" s="88"/>
      <c r="AD1313" s="88"/>
      <c r="AE1313" s="88"/>
      <c r="AG1313" s="89"/>
      <c r="AN1313" s="88"/>
      <c r="AO1313" s="88"/>
      <c r="AP1313" s="88"/>
      <c r="AQ1313" s="88"/>
      <c r="AR1313" s="88"/>
      <c r="AS1313" s="88"/>
      <c r="AT1313" s="88"/>
      <c r="AU1313" s="88"/>
    </row>
    <row r="1314" spans="3:64" x14ac:dyDescent="0.2">
      <c r="C1314" s="12"/>
      <c r="D1314" s="12"/>
      <c r="AA1314" s="88"/>
      <c r="AB1314" s="88"/>
      <c r="AC1314" s="88"/>
      <c r="AD1314" s="88"/>
      <c r="AE1314" s="88"/>
      <c r="AG1314" s="89"/>
      <c r="AN1314" s="88"/>
      <c r="AO1314" s="88"/>
      <c r="AP1314" s="88"/>
      <c r="AQ1314" s="88"/>
      <c r="AR1314" s="88"/>
      <c r="AS1314" s="88"/>
      <c r="AT1314" s="88"/>
      <c r="AU1314" s="88"/>
    </row>
    <row r="1315" spans="3:64" x14ac:dyDescent="0.2">
      <c r="C1315" s="12"/>
      <c r="D1315" s="12"/>
      <c r="AA1315" s="88"/>
      <c r="AB1315" s="88"/>
      <c r="AC1315" s="88"/>
      <c r="AD1315" s="88"/>
      <c r="AE1315" s="88"/>
      <c r="AG1315" s="89"/>
      <c r="AN1315" s="88"/>
      <c r="AO1315" s="88"/>
      <c r="AP1315" s="88"/>
      <c r="AQ1315" s="88"/>
      <c r="AR1315" s="88"/>
      <c r="AS1315" s="88"/>
      <c r="AT1315" s="88"/>
      <c r="AU1315" s="88"/>
    </row>
    <row r="1316" spans="3:64" x14ac:dyDescent="0.2">
      <c r="C1316" s="12"/>
      <c r="D1316" s="12"/>
      <c r="AA1316" s="88"/>
      <c r="AB1316" s="88"/>
      <c r="AC1316" s="88"/>
      <c r="AD1316" s="88"/>
      <c r="AE1316" s="88"/>
      <c r="AG1316" s="89"/>
      <c r="AN1316" s="88"/>
      <c r="AO1316" s="88"/>
      <c r="AP1316" s="88"/>
      <c r="AQ1316" s="88"/>
      <c r="AR1316" s="88"/>
      <c r="AS1316" s="88"/>
      <c r="AT1316" s="88"/>
      <c r="AU1316" s="88"/>
    </row>
    <row r="1317" spans="3:64" x14ac:dyDescent="0.2">
      <c r="C1317" s="12"/>
      <c r="D1317" s="12"/>
      <c r="AA1317" s="88"/>
      <c r="AB1317" s="88"/>
      <c r="AC1317" s="88"/>
      <c r="AD1317" s="88"/>
      <c r="AE1317" s="88"/>
      <c r="AG1317" s="89"/>
      <c r="AN1317" s="88"/>
      <c r="AO1317" s="88"/>
      <c r="AP1317" s="88"/>
      <c r="AQ1317" s="88"/>
      <c r="AR1317" s="88"/>
      <c r="AS1317" s="88"/>
      <c r="AT1317" s="88"/>
      <c r="AU1317" s="88"/>
    </row>
    <row r="1318" spans="3:64" x14ac:dyDescent="0.2">
      <c r="AA1318" s="88"/>
      <c r="AB1318" s="88"/>
      <c r="AC1318" s="88"/>
      <c r="AD1318" s="88"/>
      <c r="AE1318" s="88"/>
      <c r="AG1318" s="89"/>
      <c r="AN1318" s="88"/>
      <c r="AO1318" s="88"/>
      <c r="AP1318" s="88"/>
      <c r="AQ1318" s="88"/>
      <c r="AR1318" s="88"/>
      <c r="AS1318" s="88"/>
      <c r="AT1318" s="88"/>
      <c r="AU1318" s="88"/>
    </row>
    <row r="1319" spans="3:64" x14ac:dyDescent="0.2">
      <c r="AA1319" s="88"/>
      <c r="AB1319" s="88"/>
      <c r="AC1319" s="88"/>
      <c r="AD1319" s="88"/>
      <c r="AE1319" s="88"/>
      <c r="AG1319" s="89"/>
      <c r="AN1319" s="88"/>
      <c r="AO1319" s="88"/>
      <c r="AP1319" s="88"/>
      <c r="AQ1319" s="88"/>
      <c r="AR1319" s="88"/>
      <c r="AS1319" s="88"/>
      <c r="AT1319" s="88"/>
      <c r="AU1319" s="88"/>
    </row>
    <row r="1320" spans="3:64" x14ac:dyDescent="0.2">
      <c r="AA1320" s="88"/>
      <c r="AB1320" s="88"/>
      <c r="AC1320" s="88"/>
      <c r="AD1320" s="88"/>
      <c r="AE1320" s="88"/>
      <c r="AG1320" s="89"/>
      <c r="AN1320" s="88"/>
      <c r="AO1320" s="88"/>
      <c r="AP1320" s="88"/>
      <c r="AQ1320" s="88"/>
      <c r="AR1320" s="88"/>
      <c r="AS1320" s="88"/>
      <c r="AT1320" s="88"/>
      <c r="AU1320" s="88"/>
    </row>
    <row r="1321" spans="3:64" x14ac:dyDescent="0.2">
      <c r="AA1321" s="88"/>
      <c r="AB1321" s="88"/>
      <c r="AC1321" s="88"/>
      <c r="AD1321" s="88"/>
      <c r="AE1321" s="88"/>
      <c r="AG1321" s="89"/>
      <c r="AN1321" s="88"/>
      <c r="AO1321" s="88"/>
      <c r="AP1321" s="88"/>
      <c r="AQ1321" s="88"/>
      <c r="AR1321" s="88"/>
      <c r="AS1321" s="88"/>
      <c r="AT1321" s="88"/>
      <c r="AU1321" s="88"/>
      <c r="AV1321" s="88"/>
      <c r="AW1321" s="88"/>
      <c r="AX1321" s="88"/>
      <c r="AY1321" s="88"/>
      <c r="AZ1321" s="88"/>
      <c r="BA1321" s="88"/>
      <c r="BB1321" s="88"/>
      <c r="BC1321" s="88"/>
      <c r="BD1321" s="88"/>
      <c r="BE1321" s="88"/>
      <c r="BF1321" s="88"/>
      <c r="BG1321" s="88"/>
      <c r="BH1321" s="88"/>
      <c r="BI1321" s="88"/>
      <c r="BJ1321" s="88"/>
      <c r="BK1321" s="88"/>
      <c r="BL1321" s="88"/>
    </row>
    <row r="1322" spans="3:64" x14ac:dyDescent="0.2">
      <c r="AA1322" s="88"/>
      <c r="AB1322" s="88"/>
      <c r="AC1322" s="88"/>
      <c r="AD1322" s="88"/>
      <c r="AE1322" s="88"/>
      <c r="AG1322" s="89"/>
      <c r="AN1322" s="88"/>
      <c r="AO1322" s="88"/>
      <c r="AP1322" s="88"/>
      <c r="AQ1322" s="88"/>
      <c r="AR1322" s="88"/>
      <c r="AS1322" s="88"/>
      <c r="AT1322" s="88"/>
      <c r="AU1322" s="88"/>
    </row>
    <row r="1323" spans="3:64" x14ac:dyDescent="0.2">
      <c r="AA1323" s="88"/>
      <c r="AB1323" s="88"/>
      <c r="AC1323" s="88"/>
      <c r="AD1323" s="88"/>
      <c r="AE1323" s="88"/>
      <c r="AG1323" s="89"/>
      <c r="AN1323" s="88"/>
      <c r="AO1323" s="88"/>
      <c r="AP1323" s="88"/>
      <c r="AQ1323" s="88"/>
      <c r="AR1323" s="88"/>
      <c r="AS1323" s="88"/>
      <c r="AT1323" s="88"/>
      <c r="AU1323" s="88"/>
      <c r="AV1323" s="88"/>
      <c r="AW1323" s="88"/>
      <c r="AX1323" s="88"/>
      <c r="AY1323" s="88"/>
      <c r="AZ1323" s="88"/>
      <c r="BA1323" s="88"/>
      <c r="BB1323" s="88"/>
      <c r="BC1323" s="88"/>
      <c r="BD1323" s="88"/>
      <c r="BE1323" s="88"/>
      <c r="BF1323" s="88"/>
      <c r="BG1323" s="88"/>
      <c r="BH1323" s="88"/>
      <c r="BI1323" s="88"/>
      <c r="BJ1323" s="88"/>
      <c r="BK1323" s="88"/>
      <c r="BL1323" s="88"/>
    </row>
    <row r="1324" spans="3:64" x14ac:dyDescent="0.2">
      <c r="AA1324" s="88"/>
      <c r="AB1324" s="88"/>
      <c r="AC1324" s="88"/>
      <c r="AD1324" s="88"/>
      <c r="AE1324" s="88"/>
      <c r="AG1324" s="89"/>
      <c r="AN1324" s="88"/>
      <c r="AO1324" s="88"/>
      <c r="AP1324" s="88"/>
      <c r="AQ1324" s="88"/>
      <c r="AR1324" s="88"/>
      <c r="AS1324" s="88"/>
      <c r="AT1324" s="88"/>
      <c r="AU1324" s="88"/>
    </row>
    <row r="1325" spans="3:64" x14ac:dyDescent="0.2">
      <c r="AA1325" s="88"/>
      <c r="AB1325" s="88"/>
      <c r="AC1325" s="88"/>
      <c r="AD1325" s="88"/>
      <c r="AE1325" s="88"/>
      <c r="AG1325" s="89"/>
      <c r="AN1325" s="88"/>
      <c r="AO1325" s="88"/>
      <c r="AP1325" s="88"/>
      <c r="AQ1325" s="88"/>
      <c r="AR1325" s="88"/>
      <c r="AS1325" s="88"/>
      <c r="AT1325" s="88"/>
      <c r="AU1325" s="88"/>
      <c r="AV1325" s="88"/>
      <c r="AW1325" s="88"/>
      <c r="AX1325" s="88"/>
      <c r="AY1325" s="88"/>
      <c r="AZ1325" s="88"/>
      <c r="BA1325" s="88"/>
      <c r="BB1325" s="88"/>
      <c r="BC1325" s="88"/>
      <c r="BD1325" s="88"/>
      <c r="BE1325" s="88"/>
      <c r="BF1325" s="88"/>
      <c r="BG1325" s="88"/>
      <c r="BH1325" s="88"/>
      <c r="BI1325" s="88"/>
      <c r="BJ1325" s="88"/>
      <c r="BK1325" s="88"/>
      <c r="BL1325" s="88"/>
    </row>
    <row r="1326" spans="3:64" x14ac:dyDescent="0.2">
      <c r="AA1326" s="88"/>
      <c r="AB1326" s="88"/>
      <c r="AC1326" s="88"/>
      <c r="AD1326" s="88"/>
      <c r="AE1326" s="88"/>
      <c r="AG1326" s="89"/>
      <c r="AN1326" s="88"/>
      <c r="AO1326" s="88"/>
      <c r="AP1326" s="88"/>
      <c r="AQ1326" s="88"/>
      <c r="AR1326" s="88"/>
      <c r="AS1326" s="88"/>
      <c r="AT1326" s="88"/>
      <c r="AU1326" s="88"/>
    </row>
    <row r="1327" spans="3:64" x14ac:dyDescent="0.2">
      <c r="AA1327" s="88"/>
      <c r="AB1327" s="88"/>
      <c r="AC1327" s="88"/>
      <c r="AD1327" s="88"/>
      <c r="AE1327" s="88"/>
      <c r="AG1327" s="89"/>
      <c r="AN1327" s="88"/>
      <c r="AO1327" s="88"/>
      <c r="AP1327" s="88"/>
      <c r="AQ1327" s="88"/>
      <c r="AR1327" s="88"/>
      <c r="AS1327" s="88"/>
      <c r="AT1327" s="88"/>
      <c r="AU1327" s="88"/>
    </row>
    <row r="1328" spans="3:64" x14ac:dyDescent="0.2">
      <c r="AA1328" s="88"/>
      <c r="AB1328" s="88"/>
      <c r="AC1328" s="88"/>
      <c r="AD1328" s="88"/>
      <c r="AE1328" s="88"/>
      <c r="AG1328" s="89"/>
      <c r="AN1328" s="88"/>
      <c r="AO1328" s="88"/>
      <c r="AP1328" s="88"/>
      <c r="AQ1328" s="88"/>
      <c r="AR1328" s="88"/>
      <c r="AS1328" s="88"/>
      <c r="AT1328" s="88"/>
      <c r="AU1328" s="88"/>
    </row>
    <row r="1329" spans="27:64" x14ac:dyDescent="0.2">
      <c r="AA1329" s="88"/>
      <c r="AB1329" s="88"/>
      <c r="AC1329" s="88"/>
      <c r="AD1329" s="88"/>
      <c r="AE1329" s="88"/>
      <c r="AG1329" s="89"/>
      <c r="AN1329" s="88"/>
      <c r="AO1329" s="88"/>
      <c r="AP1329" s="88"/>
      <c r="AQ1329" s="88"/>
      <c r="AR1329" s="88"/>
      <c r="AS1329" s="88"/>
      <c r="AT1329" s="88"/>
      <c r="AU1329" s="88"/>
    </row>
    <row r="1330" spans="27:64" x14ac:dyDescent="0.2">
      <c r="AA1330" s="88"/>
      <c r="AB1330" s="88"/>
      <c r="AC1330" s="88"/>
      <c r="AD1330" s="88"/>
      <c r="AE1330" s="88"/>
      <c r="AG1330" s="89"/>
      <c r="AN1330" s="88"/>
      <c r="AO1330" s="88"/>
      <c r="AP1330" s="88"/>
      <c r="AQ1330" s="88"/>
      <c r="AR1330" s="88"/>
      <c r="AS1330" s="88"/>
      <c r="AT1330" s="88"/>
      <c r="AU1330" s="88"/>
    </row>
    <row r="1331" spans="27:64" x14ac:dyDescent="0.2">
      <c r="AA1331" s="88"/>
      <c r="AB1331" s="88"/>
      <c r="AC1331" s="88"/>
      <c r="AD1331" s="88"/>
      <c r="AE1331" s="88"/>
      <c r="AG1331" s="89"/>
      <c r="AN1331" s="88"/>
      <c r="AO1331" s="88"/>
      <c r="AP1331" s="88"/>
      <c r="AQ1331" s="88"/>
      <c r="AR1331" s="88"/>
      <c r="AS1331" s="88"/>
      <c r="AT1331" s="88"/>
      <c r="AU1331" s="88"/>
    </row>
    <row r="1332" spans="27:64" x14ac:dyDescent="0.2">
      <c r="AA1332" s="88"/>
      <c r="AB1332" s="88"/>
      <c r="AC1332" s="88"/>
      <c r="AD1332" s="88"/>
      <c r="AE1332" s="88"/>
      <c r="AG1332" s="89"/>
      <c r="AN1332" s="88"/>
      <c r="AO1332" s="88"/>
      <c r="AP1332" s="88"/>
      <c r="AQ1332" s="88"/>
      <c r="AR1332" s="88"/>
      <c r="AS1332" s="88"/>
      <c r="AT1332" s="88"/>
      <c r="AU1332" s="88"/>
    </row>
    <row r="1333" spans="27:64" x14ac:dyDescent="0.2">
      <c r="AA1333" s="88"/>
      <c r="AB1333" s="88"/>
      <c r="AC1333" s="88"/>
      <c r="AD1333" s="88"/>
      <c r="AE1333" s="88"/>
      <c r="AG1333" s="89"/>
      <c r="AN1333" s="88"/>
      <c r="AO1333" s="88"/>
      <c r="AP1333" s="88"/>
      <c r="AQ1333" s="88"/>
      <c r="AR1333" s="88"/>
      <c r="AS1333" s="88"/>
      <c r="AT1333" s="88"/>
      <c r="AU1333" s="88"/>
    </row>
    <row r="1334" spans="27:64" x14ac:dyDescent="0.2">
      <c r="AA1334" s="88"/>
      <c r="AB1334" s="88"/>
      <c r="AC1334" s="88"/>
      <c r="AD1334" s="88"/>
      <c r="AE1334" s="88"/>
      <c r="AG1334" s="89"/>
      <c r="AN1334" s="88"/>
      <c r="AO1334" s="88"/>
      <c r="AP1334" s="88"/>
      <c r="AQ1334" s="88"/>
      <c r="AR1334" s="88"/>
      <c r="AS1334" s="88"/>
      <c r="AT1334" s="88"/>
      <c r="AU1334" s="88"/>
      <c r="AV1334" s="88"/>
    </row>
    <row r="1335" spans="27:64" x14ac:dyDescent="0.2">
      <c r="AA1335" s="88"/>
      <c r="AB1335" s="88"/>
      <c r="AC1335" s="88"/>
      <c r="AD1335" s="88"/>
      <c r="AE1335" s="88"/>
      <c r="AG1335" s="89"/>
      <c r="AN1335" s="88"/>
      <c r="AO1335" s="88"/>
      <c r="AP1335" s="88"/>
      <c r="AQ1335" s="88"/>
      <c r="AR1335" s="88"/>
      <c r="AS1335" s="88"/>
      <c r="AT1335" s="88"/>
      <c r="AU1335" s="88"/>
    </row>
    <row r="1336" spans="27:64" x14ac:dyDescent="0.2">
      <c r="AA1336" s="88"/>
      <c r="AB1336" s="88"/>
      <c r="AC1336" s="88"/>
      <c r="AD1336" s="88"/>
      <c r="AE1336" s="88"/>
      <c r="AG1336" s="89"/>
      <c r="AN1336" s="88"/>
      <c r="AO1336" s="88"/>
      <c r="AP1336" s="88"/>
      <c r="AQ1336" s="88"/>
      <c r="AR1336" s="88"/>
      <c r="AS1336" s="88"/>
      <c r="AT1336" s="88"/>
      <c r="AU1336" s="88"/>
      <c r="AV1336" s="88"/>
    </row>
    <row r="1337" spans="27:64" x14ac:dyDescent="0.2">
      <c r="AA1337" s="88"/>
      <c r="AB1337" s="88"/>
      <c r="AC1337" s="88"/>
      <c r="AD1337" s="88"/>
      <c r="AE1337" s="88"/>
      <c r="AG1337" s="89"/>
      <c r="AN1337" s="88"/>
      <c r="AO1337" s="88"/>
      <c r="AP1337" s="88"/>
      <c r="AQ1337" s="88"/>
      <c r="AR1337" s="88"/>
      <c r="AS1337" s="88"/>
      <c r="AT1337" s="88"/>
      <c r="AU1337" s="88"/>
      <c r="AV1337" s="88"/>
      <c r="AW1337" s="88"/>
      <c r="AX1337" s="88"/>
      <c r="AY1337" s="88"/>
      <c r="AZ1337" s="88"/>
      <c r="BA1337" s="88"/>
      <c r="BB1337" s="88"/>
      <c r="BC1337" s="88"/>
      <c r="BD1337" s="88"/>
      <c r="BE1337" s="88"/>
      <c r="BF1337" s="88"/>
      <c r="BG1337" s="88"/>
      <c r="BH1337" s="88"/>
      <c r="BI1337" s="88"/>
      <c r="BJ1337" s="88"/>
      <c r="BK1337" s="88"/>
      <c r="BL1337" s="88"/>
    </row>
    <row r="1338" spans="27:64" x14ac:dyDescent="0.2">
      <c r="AA1338" s="88"/>
      <c r="AB1338" s="88"/>
      <c r="AC1338" s="88"/>
      <c r="AD1338" s="88"/>
      <c r="AE1338" s="88"/>
      <c r="AG1338" s="89"/>
      <c r="AN1338" s="88"/>
      <c r="AO1338" s="88"/>
      <c r="AP1338" s="88"/>
      <c r="AQ1338" s="88"/>
      <c r="AR1338" s="88"/>
      <c r="AS1338" s="88"/>
      <c r="AT1338" s="88"/>
      <c r="AU1338" s="88"/>
    </row>
    <row r="1339" spans="27:64" x14ac:dyDescent="0.2">
      <c r="AA1339" s="88"/>
      <c r="AB1339" s="88"/>
      <c r="AC1339" s="88"/>
      <c r="AD1339" s="88"/>
      <c r="AE1339" s="88"/>
      <c r="AG1339" s="89"/>
      <c r="AN1339" s="88"/>
      <c r="AO1339" s="88"/>
      <c r="AP1339" s="88"/>
      <c r="AQ1339" s="88"/>
      <c r="AR1339" s="88"/>
      <c r="AS1339" s="88"/>
      <c r="AT1339" s="88"/>
      <c r="AU1339" s="88"/>
    </row>
    <row r="1340" spans="27:64" x14ac:dyDescent="0.2">
      <c r="AA1340" s="88"/>
      <c r="AB1340" s="88"/>
      <c r="AC1340" s="88"/>
      <c r="AD1340" s="88"/>
      <c r="AE1340" s="88"/>
      <c r="AG1340" s="89"/>
      <c r="AN1340" s="88"/>
      <c r="AO1340" s="88"/>
      <c r="AP1340" s="88"/>
      <c r="AQ1340" s="88"/>
      <c r="AR1340" s="88"/>
      <c r="AS1340" s="88"/>
      <c r="AT1340" s="88"/>
      <c r="AU1340" s="88"/>
    </row>
    <row r="1341" spans="27:64" x14ac:dyDescent="0.2">
      <c r="AA1341" s="88"/>
      <c r="AB1341" s="88"/>
      <c r="AC1341" s="88"/>
      <c r="AD1341" s="88"/>
      <c r="AE1341" s="88"/>
      <c r="AG1341" s="89"/>
      <c r="AN1341" s="88"/>
      <c r="AO1341" s="88"/>
      <c r="AP1341" s="88"/>
      <c r="AQ1341" s="88"/>
      <c r="AR1341" s="88"/>
      <c r="AS1341" s="88"/>
      <c r="AT1341" s="88"/>
      <c r="AU1341" s="88"/>
    </row>
    <row r="1342" spans="27:64" x14ac:dyDescent="0.2">
      <c r="AA1342" s="88"/>
      <c r="AB1342" s="88"/>
      <c r="AC1342" s="88"/>
      <c r="AD1342" s="88"/>
      <c r="AE1342" s="88"/>
      <c r="AG1342" s="89"/>
      <c r="AN1342" s="88"/>
      <c r="AO1342" s="88"/>
      <c r="AP1342" s="88"/>
      <c r="AQ1342" s="88"/>
      <c r="AR1342" s="88"/>
      <c r="AS1342" s="88"/>
      <c r="AT1342" s="88"/>
      <c r="AU1342" s="88"/>
    </row>
    <row r="1343" spans="27:64" x14ac:dyDescent="0.2">
      <c r="AA1343" s="88"/>
      <c r="AB1343" s="88"/>
      <c r="AC1343" s="88"/>
      <c r="AD1343" s="88"/>
      <c r="AE1343" s="88"/>
      <c r="AG1343" s="89"/>
      <c r="AN1343" s="88"/>
      <c r="AO1343" s="88"/>
      <c r="AP1343" s="88"/>
      <c r="AQ1343" s="88"/>
      <c r="AR1343" s="88"/>
      <c r="AS1343" s="88"/>
      <c r="AT1343" s="88"/>
      <c r="AU1343" s="88"/>
    </row>
    <row r="1344" spans="27:64" x14ac:dyDescent="0.2">
      <c r="AA1344" s="88"/>
      <c r="AB1344" s="88"/>
      <c r="AC1344" s="88"/>
      <c r="AD1344" s="88"/>
      <c r="AE1344" s="88"/>
      <c r="AG1344" s="89"/>
      <c r="AN1344" s="88"/>
      <c r="AO1344" s="88"/>
      <c r="AP1344" s="88"/>
      <c r="AQ1344" s="88"/>
      <c r="AR1344" s="88"/>
      <c r="AS1344" s="88"/>
      <c r="AT1344" s="88"/>
      <c r="AU1344" s="88"/>
      <c r="AV1344" s="88"/>
      <c r="AW1344" s="88"/>
      <c r="AX1344" s="88"/>
      <c r="AY1344" s="88"/>
      <c r="AZ1344" s="88"/>
      <c r="BA1344" s="88"/>
      <c r="BB1344" s="88"/>
      <c r="BC1344" s="88"/>
      <c r="BD1344" s="88"/>
      <c r="BE1344" s="88"/>
      <c r="BF1344" s="88"/>
      <c r="BG1344" s="88"/>
      <c r="BH1344" s="88"/>
      <c r="BI1344" s="88"/>
      <c r="BJ1344" s="88"/>
      <c r="BK1344" s="88"/>
      <c r="BL1344" s="88"/>
    </row>
    <row r="1345" spans="27:64" x14ac:dyDescent="0.2">
      <c r="AA1345" s="88"/>
      <c r="AB1345" s="88"/>
      <c r="AC1345" s="88"/>
      <c r="AD1345" s="88"/>
      <c r="AE1345" s="88"/>
      <c r="AG1345" s="89"/>
      <c r="AN1345" s="88"/>
      <c r="AO1345" s="88"/>
      <c r="AP1345" s="88"/>
      <c r="AQ1345" s="88"/>
      <c r="AR1345" s="88"/>
      <c r="AS1345" s="88"/>
      <c r="AT1345" s="88"/>
      <c r="AU1345" s="88"/>
      <c r="AV1345" s="88"/>
      <c r="AX1345" s="88"/>
    </row>
    <row r="1346" spans="27:64" x14ac:dyDescent="0.2">
      <c r="AA1346" s="88"/>
      <c r="AB1346" s="88"/>
      <c r="AC1346" s="88"/>
      <c r="AD1346" s="88"/>
      <c r="AE1346" s="88"/>
      <c r="AG1346" s="89"/>
      <c r="AN1346" s="88"/>
      <c r="AO1346" s="88"/>
      <c r="AP1346" s="88"/>
      <c r="AQ1346" s="88"/>
      <c r="AR1346" s="88"/>
      <c r="AS1346" s="88"/>
      <c r="AT1346" s="88"/>
      <c r="AU1346" s="88"/>
      <c r="AV1346" s="88"/>
      <c r="AW1346" s="88"/>
      <c r="AX1346" s="88"/>
      <c r="AY1346" s="88"/>
      <c r="AZ1346" s="88"/>
      <c r="BA1346" s="88"/>
      <c r="BB1346" s="88"/>
      <c r="BC1346" s="88"/>
      <c r="BD1346" s="88"/>
      <c r="BE1346" s="88"/>
      <c r="BF1346" s="88"/>
      <c r="BG1346" s="88"/>
      <c r="BH1346" s="88"/>
      <c r="BI1346" s="88"/>
      <c r="BJ1346" s="88"/>
      <c r="BK1346" s="88"/>
      <c r="BL1346" s="88"/>
    </row>
    <row r="1347" spans="27:64" x14ac:dyDescent="0.2">
      <c r="AA1347" s="88"/>
      <c r="AB1347" s="88"/>
      <c r="AC1347" s="88"/>
      <c r="AD1347" s="88"/>
      <c r="AE1347" s="88"/>
      <c r="AG1347" s="89"/>
      <c r="AN1347" s="88"/>
      <c r="AO1347" s="88"/>
      <c r="AP1347" s="88"/>
      <c r="AQ1347" s="88"/>
      <c r="AR1347" s="88"/>
      <c r="AS1347" s="88"/>
      <c r="AT1347" s="88"/>
      <c r="AU1347" s="88"/>
      <c r="AV1347" s="88"/>
      <c r="AW1347" s="88"/>
      <c r="AX1347" s="88"/>
      <c r="AY1347" s="88"/>
      <c r="AZ1347" s="88"/>
      <c r="BA1347" s="88"/>
      <c r="BB1347" s="88"/>
      <c r="BC1347" s="88"/>
      <c r="BD1347" s="88"/>
      <c r="BE1347" s="88"/>
      <c r="BF1347" s="88"/>
      <c r="BG1347" s="88"/>
      <c r="BH1347" s="88"/>
      <c r="BI1347" s="88"/>
      <c r="BJ1347" s="88"/>
      <c r="BK1347" s="88"/>
      <c r="BL1347" s="88"/>
    </row>
    <row r="1348" spans="27:64" x14ac:dyDescent="0.2">
      <c r="AA1348" s="88"/>
      <c r="AB1348" s="88"/>
      <c r="AC1348" s="88"/>
      <c r="AD1348" s="88"/>
      <c r="AE1348" s="88"/>
      <c r="AG1348" s="89"/>
      <c r="AN1348" s="88"/>
      <c r="AO1348" s="88"/>
      <c r="AP1348" s="88"/>
      <c r="AQ1348" s="88"/>
      <c r="AR1348" s="88"/>
      <c r="AS1348" s="88"/>
      <c r="AT1348" s="88"/>
      <c r="AU1348" s="88"/>
    </row>
    <row r="1349" spans="27:64" x14ac:dyDescent="0.2">
      <c r="AA1349" s="88"/>
      <c r="AB1349" s="88"/>
      <c r="AC1349" s="88"/>
      <c r="AD1349" s="88"/>
      <c r="AE1349" s="88"/>
      <c r="AG1349" s="89"/>
      <c r="AN1349" s="88"/>
      <c r="AO1349" s="88"/>
      <c r="AP1349" s="88"/>
      <c r="AQ1349" s="88"/>
      <c r="AR1349" s="88"/>
      <c r="AS1349" s="88"/>
      <c r="AT1349" s="88"/>
      <c r="AU1349" s="88"/>
    </row>
    <row r="1350" spans="27:64" x14ac:dyDescent="0.2">
      <c r="AA1350" s="88"/>
      <c r="AB1350" s="88"/>
      <c r="AC1350" s="88"/>
      <c r="AD1350" s="88"/>
      <c r="AE1350" s="88"/>
      <c r="AG1350" s="89"/>
      <c r="AN1350" s="88"/>
      <c r="AO1350" s="88"/>
      <c r="AP1350" s="88"/>
      <c r="AQ1350" s="88"/>
      <c r="AR1350" s="88"/>
      <c r="AS1350" s="88"/>
      <c r="AT1350" s="88"/>
      <c r="AU1350" s="88"/>
    </row>
    <row r="1351" spans="27:64" x14ac:dyDescent="0.2">
      <c r="AA1351" s="88"/>
      <c r="AB1351" s="88"/>
      <c r="AC1351" s="88"/>
      <c r="AD1351" s="88"/>
      <c r="AE1351" s="88"/>
      <c r="AG1351" s="89"/>
      <c r="AN1351" s="88"/>
      <c r="AO1351" s="88"/>
      <c r="AP1351" s="88"/>
      <c r="AQ1351" s="88"/>
      <c r="AR1351" s="88"/>
      <c r="AS1351" s="88"/>
      <c r="AT1351" s="88"/>
      <c r="AU1351" s="88"/>
    </row>
    <row r="1352" spans="27:64" x14ac:dyDescent="0.2">
      <c r="AA1352" s="88"/>
      <c r="AB1352" s="88"/>
      <c r="AC1352" s="88"/>
      <c r="AD1352" s="88"/>
      <c r="AE1352" s="88"/>
      <c r="AG1352" s="89"/>
      <c r="AN1352" s="88"/>
      <c r="AO1352" s="88"/>
      <c r="AP1352" s="88"/>
      <c r="AQ1352" s="88"/>
      <c r="AR1352" s="88"/>
      <c r="AS1352" s="88"/>
      <c r="AT1352" s="88"/>
      <c r="AU1352" s="88"/>
    </row>
    <row r="1353" spans="27:64" x14ac:dyDescent="0.2">
      <c r="AA1353" s="88"/>
      <c r="AB1353" s="88"/>
      <c r="AC1353" s="88"/>
      <c r="AD1353" s="88"/>
      <c r="AE1353" s="88"/>
      <c r="AG1353" s="89"/>
      <c r="AN1353" s="88"/>
      <c r="AO1353" s="88"/>
      <c r="AP1353" s="88"/>
      <c r="AQ1353" s="88"/>
      <c r="AR1353" s="88"/>
      <c r="AS1353" s="88"/>
      <c r="AT1353" s="88"/>
      <c r="AU1353" s="88"/>
    </row>
    <row r="1354" spans="27:64" x14ac:dyDescent="0.2">
      <c r="AA1354" s="88"/>
      <c r="AB1354" s="88"/>
      <c r="AC1354" s="88"/>
      <c r="AD1354" s="88"/>
      <c r="AE1354" s="88"/>
      <c r="AG1354" s="89"/>
      <c r="AN1354" s="88"/>
      <c r="AO1354" s="88"/>
      <c r="AP1354" s="88"/>
      <c r="AQ1354" s="88"/>
      <c r="AR1354" s="88"/>
      <c r="AS1354" s="88"/>
      <c r="AT1354" s="88"/>
      <c r="AU1354" s="88"/>
    </row>
    <row r="1355" spans="27:64" x14ac:dyDescent="0.2">
      <c r="AA1355" s="88"/>
      <c r="AB1355" s="88"/>
      <c r="AC1355" s="88"/>
      <c r="AD1355" s="88"/>
      <c r="AE1355" s="88"/>
      <c r="AG1355" s="89"/>
      <c r="AN1355" s="88"/>
      <c r="AO1355" s="88"/>
      <c r="AP1355" s="88"/>
      <c r="AQ1355" s="88"/>
      <c r="AR1355" s="88"/>
      <c r="AS1355" s="88"/>
      <c r="AT1355" s="88"/>
      <c r="AU1355" s="88"/>
    </row>
    <row r="1356" spans="27:64" x14ac:dyDescent="0.2">
      <c r="AA1356" s="88"/>
      <c r="AB1356" s="88"/>
      <c r="AC1356" s="88"/>
      <c r="AD1356" s="88"/>
      <c r="AE1356" s="88"/>
      <c r="AG1356" s="89"/>
      <c r="AN1356" s="88"/>
      <c r="AO1356" s="88"/>
      <c r="AP1356" s="88"/>
      <c r="AQ1356" s="88"/>
      <c r="AR1356" s="88"/>
      <c r="AS1356" s="88"/>
      <c r="AT1356" s="88"/>
      <c r="AU1356" s="88"/>
    </row>
    <row r="1357" spans="27:64" x14ac:dyDescent="0.2">
      <c r="AA1357" s="88"/>
      <c r="AB1357" s="88"/>
      <c r="AC1357" s="88"/>
      <c r="AD1357" s="88"/>
      <c r="AE1357" s="88"/>
      <c r="AG1357" s="89"/>
      <c r="AN1357" s="88"/>
      <c r="AO1357" s="88"/>
      <c r="AP1357" s="88"/>
      <c r="AQ1357" s="88"/>
      <c r="AR1357" s="88"/>
      <c r="AS1357" s="88"/>
      <c r="AT1357" s="88"/>
      <c r="AU1357" s="88"/>
    </row>
    <row r="1358" spans="27:64" x14ac:dyDescent="0.2">
      <c r="AA1358" s="88"/>
      <c r="AB1358" s="88"/>
      <c r="AC1358" s="88"/>
      <c r="AD1358" s="88"/>
      <c r="AE1358" s="88"/>
      <c r="AG1358" s="89"/>
      <c r="AN1358" s="88"/>
      <c r="AO1358" s="88"/>
      <c r="AP1358" s="88"/>
      <c r="AQ1358" s="88"/>
      <c r="AR1358" s="88"/>
      <c r="AS1358" s="88"/>
      <c r="AT1358" s="88"/>
      <c r="AU1358" s="88"/>
    </row>
    <row r="1359" spans="27:64" x14ac:dyDescent="0.2">
      <c r="AA1359" s="88"/>
      <c r="AB1359" s="88"/>
      <c r="AC1359" s="88"/>
      <c r="AD1359" s="88"/>
      <c r="AE1359" s="88"/>
      <c r="AG1359" s="89"/>
      <c r="AN1359" s="88"/>
      <c r="AO1359" s="88"/>
      <c r="AP1359" s="88"/>
      <c r="AQ1359" s="88"/>
      <c r="AR1359" s="88"/>
      <c r="AS1359" s="88"/>
      <c r="AT1359" s="88"/>
      <c r="AU1359" s="88"/>
    </row>
    <row r="1360" spans="27:64" x14ac:dyDescent="0.2">
      <c r="AA1360" s="88"/>
      <c r="AB1360" s="88"/>
      <c r="AC1360" s="88"/>
      <c r="AD1360" s="88"/>
      <c r="AE1360" s="88"/>
      <c r="AG1360" s="89"/>
      <c r="AN1360" s="88"/>
      <c r="AO1360" s="88"/>
      <c r="AP1360" s="88"/>
      <c r="AQ1360" s="88"/>
      <c r="AR1360" s="88"/>
      <c r="AS1360" s="88"/>
      <c r="AT1360" s="88"/>
      <c r="AU1360" s="88"/>
    </row>
    <row r="1361" spans="27:64" x14ac:dyDescent="0.2">
      <c r="AA1361" s="88"/>
      <c r="AB1361" s="88"/>
      <c r="AC1361" s="88"/>
      <c r="AD1361" s="88"/>
      <c r="AE1361" s="88"/>
      <c r="AG1361" s="89"/>
      <c r="AN1361" s="88"/>
      <c r="AO1361" s="88"/>
      <c r="AP1361" s="88"/>
      <c r="AQ1361" s="88"/>
      <c r="AR1361" s="88"/>
      <c r="AS1361" s="88"/>
      <c r="AT1361" s="88"/>
      <c r="AU1361" s="88"/>
    </row>
    <row r="1362" spans="27:64" x14ac:dyDescent="0.2">
      <c r="AA1362" s="88"/>
      <c r="AB1362" s="88"/>
      <c r="AC1362" s="88"/>
      <c r="AD1362" s="88"/>
      <c r="AE1362" s="88"/>
      <c r="AG1362" s="89"/>
      <c r="AN1362" s="88"/>
      <c r="AO1362" s="88"/>
      <c r="AP1362" s="88"/>
      <c r="AQ1362" s="88"/>
      <c r="AR1362" s="88"/>
      <c r="AS1362" s="88"/>
      <c r="AT1362" s="88"/>
      <c r="AU1362" s="88"/>
    </row>
    <row r="1363" spans="27:64" x14ac:dyDescent="0.2">
      <c r="AA1363" s="88"/>
      <c r="AB1363" s="88"/>
      <c r="AC1363" s="88"/>
      <c r="AD1363" s="88"/>
      <c r="AE1363" s="88"/>
      <c r="AG1363" s="89"/>
      <c r="AN1363" s="88"/>
      <c r="AO1363" s="88"/>
      <c r="AP1363" s="88"/>
      <c r="AQ1363" s="88"/>
      <c r="AR1363" s="88"/>
      <c r="AS1363" s="88"/>
      <c r="AT1363" s="88"/>
      <c r="AU1363" s="88"/>
    </row>
    <row r="1364" spans="27:64" x14ac:dyDescent="0.2">
      <c r="AA1364" s="88"/>
      <c r="AB1364" s="88"/>
      <c r="AC1364" s="88"/>
      <c r="AD1364" s="88"/>
      <c r="AE1364" s="88"/>
      <c r="AG1364" s="89"/>
      <c r="AN1364" s="88"/>
      <c r="AO1364" s="88"/>
      <c r="AP1364" s="88"/>
      <c r="AQ1364" s="88"/>
      <c r="AR1364" s="88"/>
      <c r="AS1364" s="88"/>
      <c r="AT1364" s="88"/>
      <c r="AU1364" s="88"/>
    </row>
    <row r="1365" spans="27:64" x14ac:dyDescent="0.2">
      <c r="AA1365" s="88"/>
      <c r="AB1365" s="88"/>
      <c r="AC1365" s="88"/>
      <c r="AD1365" s="88"/>
      <c r="AE1365" s="88"/>
      <c r="AG1365" s="89"/>
      <c r="AN1365" s="88"/>
      <c r="AO1365" s="88"/>
      <c r="AP1365" s="88"/>
      <c r="AQ1365" s="88"/>
      <c r="AR1365" s="88"/>
      <c r="AS1365" s="88"/>
      <c r="AT1365" s="88"/>
      <c r="AU1365" s="88"/>
      <c r="AV1365" s="88"/>
      <c r="AX1365" s="88"/>
      <c r="AY1365" s="88"/>
      <c r="AZ1365" s="88"/>
      <c r="BA1365" s="88"/>
      <c r="BB1365" s="88"/>
      <c r="BC1365" s="88"/>
      <c r="BD1365" s="88"/>
      <c r="BE1365" s="88"/>
      <c r="BF1365" s="88"/>
      <c r="BG1365" s="88"/>
      <c r="BH1365" s="88"/>
      <c r="BI1365" s="88"/>
      <c r="BJ1365" s="88"/>
      <c r="BK1365" s="88"/>
      <c r="BL1365" s="88"/>
    </row>
    <row r="1366" spans="27:64" x14ac:dyDescent="0.2">
      <c r="AA1366" s="88"/>
      <c r="AB1366" s="88"/>
      <c r="AC1366" s="88"/>
      <c r="AD1366" s="88"/>
      <c r="AE1366" s="88"/>
      <c r="AG1366" s="89"/>
      <c r="AN1366" s="88"/>
      <c r="AO1366" s="88"/>
      <c r="AP1366" s="88"/>
      <c r="AQ1366" s="88"/>
      <c r="AR1366" s="88"/>
      <c r="AS1366" s="88"/>
      <c r="AT1366" s="88"/>
      <c r="AU1366" s="88"/>
    </row>
    <row r="1367" spans="27:64" x14ac:dyDescent="0.2">
      <c r="AA1367" s="88"/>
      <c r="AB1367" s="88"/>
      <c r="AC1367" s="88"/>
      <c r="AD1367" s="88"/>
      <c r="AE1367" s="88"/>
      <c r="AG1367" s="89"/>
      <c r="AN1367" s="88"/>
      <c r="AO1367" s="88"/>
      <c r="AP1367" s="88"/>
      <c r="AQ1367" s="88"/>
      <c r="AR1367" s="88"/>
      <c r="AS1367" s="88"/>
      <c r="AT1367" s="88"/>
      <c r="AU1367" s="88"/>
    </row>
    <row r="1368" spans="27:64" x14ac:dyDescent="0.2">
      <c r="AA1368" s="88"/>
      <c r="AB1368" s="88"/>
      <c r="AC1368" s="88"/>
      <c r="AD1368" s="88"/>
      <c r="AE1368" s="88"/>
      <c r="AG1368" s="89"/>
      <c r="AN1368" s="88"/>
      <c r="AO1368" s="88"/>
      <c r="AP1368" s="88"/>
      <c r="AQ1368" s="88"/>
      <c r="AR1368" s="88"/>
      <c r="AS1368" s="88"/>
      <c r="AT1368" s="88"/>
      <c r="AU1368" s="88"/>
    </row>
    <row r="1369" spans="27:64" x14ac:dyDescent="0.2">
      <c r="AA1369" s="88"/>
      <c r="AB1369" s="88"/>
      <c r="AC1369" s="88"/>
      <c r="AD1369" s="88"/>
      <c r="AE1369" s="88"/>
      <c r="AG1369" s="89"/>
      <c r="AN1369" s="88"/>
      <c r="AO1369" s="88"/>
      <c r="AP1369" s="88"/>
      <c r="AQ1369" s="88"/>
      <c r="AR1369" s="88"/>
      <c r="AS1369" s="88"/>
      <c r="AT1369" s="88"/>
      <c r="AU1369" s="88"/>
      <c r="AV1369" s="88"/>
      <c r="AX1369" s="88"/>
    </row>
    <row r="1370" spans="27:64" x14ac:dyDescent="0.2">
      <c r="AA1370" s="88"/>
      <c r="AB1370" s="88"/>
      <c r="AC1370" s="88"/>
      <c r="AD1370" s="88"/>
      <c r="AE1370" s="88"/>
      <c r="AG1370" s="89"/>
      <c r="AN1370" s="88"/>
      <c r="AO1370" s="88"/>
      <c r="AP1370" s="88"/>
      <c r="AQ1370" s="88"/>
      <c r="AR1370" s="88"/>
      <c r="AS1370" s="88"/>
      <c r="AT1370" s="88"/>
      <c r="AU1370" s="88"/>
    </row>
    <row r="1371" spans="27:64" x14ac:dyDescent="0.2">
      <c r="AA1371" s="88"/>
      <c r="AB1371" s="88"/>
      <c r="AC1371" s="88"/>
      <c r="AD1371" s="88"/>
      <c r="AE1371" s="88"/>
      <c r="AG1371" s="89"/>
      <c r="AN1371" s="88"/>
      <c r="AO1371" s="88"/>
      <c r="AP1371" s="88"/>
      <c r="AQ1371" s="88"/>
      <c r="AR1371" s="88"/>
      <c r="AS1371" s="88"/>
      <c r="AT1371" s="88"/>
      <c r="AU1371" s="88"/>
      <c r="AV1371" s="88"/>
      <c r="AX1371" s="88"/>
      <c r="AY1371" s="88"/>
      <c r="AZ1371" s="88"/>
      <c r="BA1371" s="88"/>
      <c r="BB1371" s="88"/>
      <c r="BC1371" s="88"/>
      <c r="BD1371" s="88"/>
      <c r="BE1371" s="88"/>
      <c r="BF1371" s="88"/>
      <c r="BG1371" s="88"/>
      <c r="BH1371" s="88"/>
      <c r="BI1371" s="88"/>
      <c r="BJ1371" s="88"/>
      <c r="BK1371" s="88"/>
      <c r="BL1371" s="88"/>
    </row>
    <row r="1372" spans="27:64" x14ac:dyDescent="0.2">
      <c r="AA1372" s="88"/>
      <c r="AB1372" s="88"/>
      <c r="AC1372" s="88"/>
      <c r="AD1372" s="88"/>
      <c r="AE1372" s="88"/>
      <c r="AG1372" s="89"/>
      <c r="AN1372" s="88"/>
      <c r="AO1372" s="88"/>
      <c r="AP1372" s="88"/>
      <c r="AQ1372" s="88"/>
      <c r="AR1372" s="88"/>
      <c r="AS1372" s="88"/>
      <c r="AT1372" s="88"/>
      <c r="AU1372" s="88"/>
    </row>
    <row r="1373" spans="27:64" x14ac:dyDescent="0.2">
      <c r="AA1373" s="88"/>
      <c r="AB1373" s="88"/>
      <c r="AC1373" s="88"/>
      <c r="AD1373" s="88"/>
      <c r="AE1373" s="88"/>
      <c r="AG1373" s="89"/>
      <c r="AN1373" s="88"/>
      <c r="AO1373" s="88"/>
      <c r="AP1373" s="88"/>
      <c r="AQ1373" s="88"/>
      <c r="AR1373" s="88"/>
      <c r="AS1373" s="88"/>
      <c r="AT1373" s="88"/>
      <c r="AU1373" s="88"/>
    </row>
    <row r="1374" spans="27:64" x14ac:dyDescent="0.2">
      <c r="AA1374" s="88"/>
      <c r="AB1374" s="88"/>
      <c r="AC1374" s="88"/>
      <c r="AD1374" s="88"/>
      <c r="AE1374" s="88"/>
      <c r="AG1374" s="89"/>
      <c r="AN1374" s="88"/>
      <c r="AO1374" s="88"/>
      <c r="AP1374" s="88"/>
      <c r="AQ1374" s="88"/>
      <c r="AR1374" s="88"/>
      <c r="AS1374" s="88"/>
      <c r="AT1374" s="88"/>
      <c r="AU1374" s="88"/>
      <c r="AV1374" s="88"/>
    </row>
    <row r="1375" spans="27:64" x14ac:dyDescent="0.2">
      <c r="AA1375" s="88"/>
      <c r="AB1375" s="88"/>
      <c r="AC1375" s="88"/>
      <c r="AD1375" s="88"/>
      <c r="AE1375" s="88"/>
      <c r="AG1375" s="89"/>
      <c r="AN1375" s="88"/>
      <c r="AO1375" s="88"/>
      <c r="AP1375" s="88"/>
      <c r="AQ1375" s="88"/>
      <c r="AR1375" s="88"/>
      <c r="AS1375" s="88"/>
      <c r="AT1375" s="88"/>
      <c r="AU1375" s="88"/>
      <c r="AV1375" s="88"/>
    </row>
    <row r="1376" spans="27:64" x14ac:dyDescent="0.2">
      <c r="AA1376" s="88"/>
      <c r="AB1376" s="88"/>
      <c r="AC1376" s="88"/>
      <c r="AD1376" s="88"/>
      <c r="AE1376" s="88"/>
      <c r="AG1376" s="89"/>
      <c r="AN1376" s="88"/>
      <c r="AO1376" s="88"/>
      <c r="AP1376" s="88"/>
      <c r="AQ1376" s="88"/>
      <c r="AR1376" s="88"/>
      <c r="AS1376" s="88"/>
      <c r="AT1376" s="88"/>
      <c r="AU1376" s="88"/>
      <c r="AV1376" s="88"/>
      <c r="AW1376" s="88"/>
      <c r="AX1376" s="88"/>
      <c r="AY1376" s="88"/>
      <c r="AZ1376" s="88"/>
      <c r="BA1376" s="88"/>
      <c r="BB1376" s="88"/>
      <c r="BC1376" s="88"/>
      <c r="BD1376" s="88"/>
      <c r="BE1376" s="88"/>
      <c r="BF1376" s="88"/>
      <c r="BG1376" s="88"/>
      <c r="BH1376" s="88"/>
      <c r="BI1376" s="88"/>
      <c r="BJ1376" s="88"/>
      <c r="BK1376" s="88"/>
      <c r="BL1376" s="88"/>
    </row>
    <row r="1377" spans="27:64" x14ac:dyDescent="0.2">
      <c r="AA1377" s="88"/>
      <c r="AB1377" s="88"/>
      <c r="AC1377" s="88"/>
      <c r="AD1377" s="88"/>
      <c r="AE1377" s="88"/>
      <c r="AG1377" s="89"/>
      <c r="AN1377" s="88"/>
      <c r="AO1377" s="88"/>
      <c r="AP1377" s="88"/>
      <c r="AQ1377" s="88"/>
      <c r="AR1377" s="88"/>
      <c r="AS1377" s="88"/>
      <c r="AT1377" s="88"/>
      <c r="AU1377" s="88"/>
    </row>
    <row r="1378" spans="27:64" x14ac:dyDescent="0.2">
      <c r="AA1378" s="88"/>
      <c r="AB1378" s="88"/>
      <c r="AC1378" s="88"/>
      <c r="AD1378" s="88"/>
      <c r="AE1378" s="88"/>
      <c r="AG1378" s="89"/>
      <c r="AN1378" s="88"/>
      <c r="AO1378" s="88"/>
      <c r="AP1378" s="88"/>
      <c r="AQ1378" s="88"/>
      <c r="AR1378" s="88"/>
      <c r="AS1378" s="88"/>
      <c r="AT1378" s="88"/>
      <c r="AU1378" s="88"/>
    </row>
    <row r="1379" spans="27:64" x14ac:dyDescent="0.2">
      <c r="AA1379" s="88"/>
      <c r="AB1379" s="88"/>
      <c r="AC1379" s="88"/>
      <c r="AD1379" s="88"/>
      <c r="AE1379" s="88"/>
      <c r="AG1379" s="89"/>
      <c r="AN1379" s="88"/>
      <c r="AO1379" s="88"/>
      <c r="AP1379" s="88"/>
      <c r="AQ1379" s="88"/>
      <c r="AR1379" s="88"/>
      <c r="AS1379" s="88"/>
      <c r="AT1379" s="88"/>
      <c r="AU1379" s="88"/>
      <c r="AV1379" s="88"/>
      <c r="AX1379" s="88"/>
      <c r="AY1379" s="88"/>
      <c r="AZ1379" s="88"/>
      <c r="BA1379" s="88"/>
      <c r="BB1379" s="88"/>
      <c r="BC1379" s="88"/>
      <c r="BD1379" s="88"/>
      <c r="BE1379" s="88"/>
      <c r="BF1379" s="88"/>
      <c r="BG1379" s="88"/>
      <c r="BH1379" s="88"/>
      <c r="BI1379" s="88"/>
      <c r="BJ1379" s="88"/>
      <c r="BK1379" s="88"/>
      <c r="BL1379" s="88"/>
    </row>
    <row r="1380" spans="27:64" x14ac:dyDescent="0.2">
      <c r="AA1380" s="88"/>
      <c r="AB1380" s="88"/>
      <c r="AC1380" s="88"/>
      <c r="AD1380" s="88"/>
      <c r="AE1380" s="88"/>
      <c r="AG1380" s="89"/>
      <c r="AN1380" s="88"/>
      <c r="AO1380" s="88"/>
      <c r="AP1380" s="88"/>
      <c r="AQ1380" s="88"/>
      <c r="AR1380" s="88"/>
      <c r="AS1380" s="88"/>
      <c r="AT1380" s="88"/>
      <c r="AU1380" s="88"/>
      <c r="AV1380" s="88"/>
      <c r="AW1380" s="88"/>
      <c r="AX1380" s="88"/>
      <c r="AY1380" s="88"/>
      <c r="AZ1380" s="88"/>
      <c r="BA1380" s="88"/>
      <c r="BB1380" s="88"/>
      <c r="BC1380" s="88"/>
      <c r="BD1380" s="88"/>
      <c r="BE1380" s="88"/>
      <c r="BF1380" s="88"/>
      <c r="BG1380" s="88"/>
      <c r="BH1380" s="88"/>
      <c r="BI1380" s="88"/>
      <c r="BJ1380" s="88"/>
      <c r="BK1380" s="88"/>
      <c r="BL1380" s="88"/>
    </row>
    <row r="1381" spans="27:64" x14ac:dyDescent="0.2">
      <c r="AA1381" s="88"/>
      <c r="AB1381" s="88"/>
      <c r="AC1381" s="88"/>
      <c r="AD1381" s="88"/>
      <c r="AE1381" s="88"/>
      <c r="AG1381" s="89"/>
      <c r="AN1381" s="88"/>
      <c r="AO1381" s="88"/>
      <c r="AP1381" s="88"/>
      <c r="AQ1381" s="88"/>
      <c r="AR1381" s="88"/>
      <c r="AS1381" s="88"/>
      <c r="AT1381" s="88"/>
      <c r="AU1381" s="88"/>
    </row>
    <row r="1382" spans="27:64" x14ac:dyDescent="0.2">
      <c r="AA1382" s="88"/>
      <c r="AB1382" s="88"/>
      <c r="AC1382" s="88"/>
      <c r="AD1382" s="88"/>
      <c r="AE1382" s="88"/>
      <c r="AG1382" s="89"/>
      <c r="AN1382" s="88"/>
      <c r="AO1382" s="88"/>
      <c r="AP1382" s="88"/>
      <c r="AQ1382" s="88"/>
      <c r="AR1382" s="88"/>
      <c r="AS1382" s="88"/>
      <c r="AT1382" s="88"/>
      <c r="AU1382" s="88"/>
    </row>
    <row r="1383" spans="27:64" x14ac:dyDescent="0.2">
      <c r="AA1383" s="88"/>
      <c r="AB1383" s="88"/>
      <c r="AC1383" s="88"/>
      <c r="AD1383" s="88"/>
      <c r="AE1383" s="88"/>
      <c r="AG1383" s="89"/>
      <c r="AN1383" s="88"/>
      <c r="AO1383" s="88"/>
      <c r="AP1383" s="88"/>
      <c r="AQ1383" s="88"/>
      <c r="AR1383" s="88"/>
      <c r="AS1383" s="88"/>
      <c r="AT1383" s="88"/>
      <c r="AU1383" s="88"/>
    </row>
    <row r="1384" spans="27:64" x14ac:dyDescent="0.2">
      <c r="AA1384" s="88"/>
      <c r="AB1384" s="88"/>
      <c r="AC1384" s="88"/>
      <c r="AD1384" s="88"/>
      <c r="AE1384" s="88"/>
      <c r="AG1384" s="89"/>
      <c r="AN1384" s="88"/>
      <c r="AO1384" s="88"/>
      <c r="AP1384" s="88"/>
      <c r="AQ1384" s="88"/>
      <c r="AR1384" s="88"/>
      <c r="AS1384" s="88"/>
      <c r="AT1384" s="88"/>
      <c r="AU1384" s="88"/>
    </row>
    <row r="1385" spans="27:64" x14ac:dyDescent="0.2">
      <c r="AA1385" s="88"/>
      <c r="AB1385" s="88"/>
      <c r="AC1385" s="88"/>
      <c r="AD1385" s="88"/>
      <c r="AE1385" s="88"/>
      <c r="AG1385" s="89"/>
      <c r="AN1385" s="88"/>
      <c r="AO1385" s="88"/>
      <c r="AP1385" s="88"/>
      <c r="AQ1385" s="88"/>
      <c r="AR1385" s="88"/>
      <c r="AS1385" s="88"/>
      <c r="AT1385" s="88"/>
      <c r="AU1385" s="88"/>
      <c r="AV1385" s="88"/>
      <c r="AX1385" s="88"/>
      <c r="AY1385" s="88"/>
      <c r="AZ1385" s="88"/>
      <c r="BA1385" s="88"/>
      <c r="BB1385" s="88"/>
      <c r="BC1385" s="88"/>
      <c r="BD1385" s="88"/>
      <c r="BE1385" s="88"/>
      <c r="BF1385" s="88"/>
      <c r="BG1385" s="88"/>
      <c r="BH1385" s="88"/>
      <c r="BI1385" s="88"/>
      <c r="BJ1385" s="88"/>
      <c r="BK1385" s="88"/>
      <c r="BL1385" s="88"/>
    </row>
    <row r="1386" spans="27:64" x14ac:dyDescent="0.2">
      <c r="AA1386" s="88"/>
      <c r="AB1386" s="88"/>
      <c r="AC1386" s="88"/>
      <c r="AD1386" s="88"/>
      <c r="AE1386" s="88"/>
      <c r="AG1386" s="89"/>
      <c r="AN1386" s="88"/>
      <c r="AO1386" s="88"/>
      <c r="AP1386" s="88"/>
      <c r="AQ1386" s="88"/>
      <c r="AR1386" s="88"/>
      <c r="AS1386" s="88"/>
      <c r="AT1386" s="88"/>
      <c r="AU1386" s="88"/>
      <c r="AV1386" s="88"/>
      <c r="AX1386" s="88"/>
      <c r="AY1386" s="88"/>
      <c r="AZ1386" s="88"/>
      <c r="BA1386" s="88"/>
      <c r="BB1386" s="88"/>
      <c r="BC1386" s="88"/>
      <c r="BD1386" s="88"/>
      <c r="BE1386" s="88"/>
      <c r="BF1386" s="88"/>
      <c r="BG1386" s="88"/>
      <c r="BH1386" s="88"/>
      <c r="BI1386" s="88"/>
      <c r="BJ1386" s="88"/>
      <c r="BK1386" s="88"/>
      <c r="BL1386" s="88"/>
    </row>
    <row r="1387" spans="27:64" x14ac:dyDescent="0.2">
      <c r="AA1387" s="88"/>
      <c r="AB1387" s="88"/>
      <c r="AC1387" s="88"/>
      <c r="AD1387" s="88"/>
      <c r="AE1387" s="88"/>
      <c r="AG1387" s="89"/>
      <c r="AN1387" s="88"/>
      <c r="AO1387" s="88"/>
      <c r="AP1387" s="88"/>
      <c r="AQ1387" s="88"/>
      <c r="AR1387" s="88"/>
      <c r="AS1387" s="88"/>
      <c r="AT1387" s="88"/>
      <c r="AU1387" s="88"/>
    </row>
    <row r="1388" spans="27:64" x14ac:dyDescent="0.2">
      <c r="AA1388" s="88"/>
      <c r="AB1388" s="88"/>
      <c r="AC1388" s="88"/>
      <c r="AD1388" s="88"/>
      <c r="AE1388" s="88"/>
      <c r="AG1388" s="89"/>
      <c r="AN1388" s="88"/>
      <c r="AO1388" s="88"/>
      <c r="AP1388" s="88"/>
      <c r="AQ1388" s="88"/>
      <c r="AR1388" s="88"/>
      <c r="AS1388" s="88"/>
      <c r="AT1388" s="88"/>
      <c r="AU1388" s="88"/>
    </row>
    <row r="1389" spans="27:64" x14ac:dyDescent="0.2">
      <c r="AA1389" s="88"/>
      <c r="AB1389" s="88"/>
      <c r="AC1389" s="88"/>
      <c r="AD1389" s="88"/>
      <c r="AE1389" s="88"/>
      <c r="AG1389" s="89"/>
      <c r="AN1389" s="88"/>
      <c r="AO1389" s="88"/>
      <c r="AP1389" s="88"/>
      <c r="AQ1389" s="88"/>
      <c r="AR1389" s="88"/>
      <c r="AS1389" s="88"/>
      <c r="AT1389" s="88"/>
      <c r="AU1389" s="88"/>
    </row>
    <row r="1390" spans="27:64" x14ac:dyDescent="0.2">
      <c r="AA1390" s="88"/>
      <c r="AB1390" s="88"/>
      <c r="AC1390" s="88"/>
      <c r="AD1390" s="88"/>
      <c r="AE1390" s="88"/>
      <c r="AG1390" s="89"/>
      <c r="AN1390" s="88"/>
      <c r="AO1390" s="88"/>
      <c r="AP1390" s="88"/>
      <c r="AQ1390" s="88"/>
      <c r="AR1390" s="88"/>
      <c r="AS1390" s="88"/>
      <c r="AT1390" s="88"/>
      <c r="AU1390" s="88"/>
    </row>
    <row r="1391" spans="27:64" x14ac:dyDescent="0.2">
      <c r="AA1391" s="88"/>
      <c r="AB1391" s="88"/>
      <c r="AC1391" s="88"/>
      <c r="AD1391" s="88"/>
      <c r="AE1391" s="88"/>
      <c r="AG1391" s="89"/>
      <c r="AN1391" s="88"/>
      <c r="AO1391" s="88"/>
      <c r="AP1391" s="88"/>
      <c r="AQ1391" s="88"/>
      <c r="AR1391" s="88"/>
      <c r="AS1391" s="88"/>
      <c r="AT1391" s="88"/>
      <c r="AU1391" s="88"/>
    </row>
    <row r="1392" spans="27:64" x14ac:dyDescent="0.2">
      <c r="AA1392" s="88"/>
      <c r="AB1392" s="88"/>
      <c r="AC1392" s="88"/>
      <c r="AD1392" s="88"/>
      <c r="AE1392" s="88"/>
      <c r="AG1392" s="89"/>
      <c r="AN1392" s="88"/>
      <c r="AO1392" s="88"/>
      <c r="AP1392" s="88"/>
      <c r="AQ1392" s="88"/>
      <c r="AR1392" s="88"/>
      <c r="AS1392" s="88"/>
      <c r="AT1392" s="88"/>
      <c r="AU1392" s="88"/>
    </row>
    <row r="1393" spans="27:64" x14ac:dyDescent="0.2">
      <c r="AA1393" s="88"/>
      <c r="AB1393" s="88"/>
      <c r="AC1393" s="88"/>
      <c r="AD1393" s="88"/>
      <c r="AE1393" s="88"/>
      <c r="AG1393" s="89"/>
      <c r="AN1393" s="88"/>
      <c r="AO1393" s="88"/>
      <c r="AP1393" s="88"/>
      <c r="AQ1393" s="88"/>
      <c r="AR1393" s="88"/>
      <c r="AS1393" s="88"/>
      <c r="AT1393" s="88"/>
      <c r="AU1393" s="88"/>
    </row>
    <row r="1394" spans="27:64" x14ac:dyDescent="0.2">
      <c r="AA1394" s="88"/>
      <c r="AB1394" s="88"/>
      <c r="AC1394" s="88"/>
      <c r="AD1394" s="88"/>
      <c r="AE1394" s="88"/>
      <c r="AG1394" s="89"/>
      <c r="AN1394" s="88"/>
      <c r="AO1394" s="88"/>
      <c r="AP1394" s="88"/>
      <c r="AQ1394" s="88"/>
      <c r="AR1394" s="88"/>
      <c r="AS1394" s="88"/>
      <c r="AT1394" s="88"/>
      <c r="AU1394" s="88"/>
      <c r="AV1394" s="88"/>
      <c r="AX1394" s="88"/>
      <c r="AY1394" s="88"/>
      <c r="AZ1394" s="88"/>
      <c r="BA1394" s="88"/>
      <c r="BB1394" s="88"/>
      <c r="BC1394" s="88"/>
      <c r="BD1394" s="88"/>
      <c r="BE1394" s="88"/>
      <c r="BF1394" s="88"/>
      <c r="BG1394" s="88"/>
      <c r="BH1394" s="88"/>
      <c r="BI1394" s="88"/>
      <c r="BJ1394" s="88"/>
      <c r="BK1394" s="88"/>
      <c r="BL1394" s="88"/>
    </row>
    <row r="1395" spans="27:64" x14ac:dyDescent="0.2">
      <c r="AA1395" s="88"/>
      <c r="AB1395" s="88"/>
      <c r="AC1395" s="88"/>
      <c r="AD1395" s="88"/>
      <c r="AE1395" s="88"/>
      <c r="AG1395" s="89"/>
      <c r="AN1395" s="88"/>
      <c r="AO1395" s="88"/>
      <c r="AP1395" s="88"/>
      <c r="AQ1395" s="88"/>
      <c r="AR1395" s="88"/>
      <c r="AS1395" s="88"/>
      <c r="AT1395" s="88"/>
      <c r="AU1395" s="88"/>
    </row>
    <row r="1396" spans="27:64" x14ac:dyDescent="0.2">
      <c r="AA1396" s="88"/>
      <c r="AB1396" s="88"/>
      <c r="AC1396" s="88"/>
      <c r="AD1396" s="88"/>
      <c r="AE1396" s="88"/>
      <c r="AG1396" s="89"/>
      <c r="AN1396" s="88"/>
      <c r="AO1396" s="88"/>
      <c r="AP1396" s="88"/>
      <c r="AQ1396" s="88"/>
      <c r="AR1396" s="88"/>
      <c r="AS1396" s="88"/>
      <c r="AT1396" s="88"/>
      <c r="AU1396" s="88"/>
    </row>
    <row r="1397" spans="27:64" x14ac:dyDescent="0.2">
      <c r="AA1397" s="88"/>
      <c r="AB1397" s="88"/>
      <c r="AC1397" s="88"/>
      <c r="AD1397" s="88"/>
      <c r="AE1397" s="88"/>
      <c r="AG1397" s="89"/>
      <c r="AN1397" s="88"/>
      <c r="AO1397" s="88"/>
      <c r="AP1397" s="88"/>
      <c r="AQ1397" s="88"/>
      <c r="AR1397" s="88"/>
      <c r="AS1397" s="88"/>
      <c r="AT1397" s="88"/>
      <c r="AU1397" s="88"/>
    </row>
    <row r="1398" spans="27:64" x14ac:dyDescent="0.2">
      <c r="AA1398" s="88"/>
      <c r="AB1398" s="88"/>
      <c r="AC1398" s="88"/>
      <c r="AD1398" s="88"/>
      <c r="AE1398" s="88"/>
      <c r="AG1398" s="89"/>
      <c r="AN1398" s="88"/>
      <c r="AO1398" s="88"/>
      <c r="AP1398" s="88"/>
      <c r="AQ1398" s="88"/>
      <c r="AR1398" s="88"/>
      <c r="AS1398" s="88"/>
      <c r="AT1398" s="88"/>
      <c r="AU1398" s="88"/>
    </row>
    <row r="1399" spans="27:64" x14ac:dyDescent="0.2">
      <c r="AA1399" s="88"/>
      <c r="AB1399" s="88"/>
      <c r="AC1399" s="88"/>
      <c r="AD1399" s="88"/>
      <c r="AE1399" s="88"/>
      <c r="AG1399" s="89"/>
      <c r="AN1399" s="88"/>
      <c r="AO1399" s="88"/>
      <c r="AP1399" s="88"/>
      <c r="AQ1399" s="88"/>
      <c r="AR1399" s="88"/>
      <c r="AS1399" s="88"/>
      <c r="AT1399" s="88"/>
      <c r="AU1399" s="88"/>
    </row>
    <row r="1400" spans="27:64" x14ac:dyDescent="0.2">
      <c r="AA1400" s="88"/>
      <c r="AB1400" s="88"/>
      <c r="AC1400" s="88"/>
      <c r="AD1400" s="88"/>
      <c r="AE1400" s="88"/>
      <c r="AG1400" s="89"/>
      <c r="AN1400" s="88"/>
      <c r="AO1400" s="88"/>
      <c r="AP1400" s="88"/>
      <c r="AQ1400" s="88"/>
      <c r="AR1400" s="88"/>
      <c r="AS1400" s="88"/>
      <c r="AT1400" s="88"/>
      <c r="AU1400" s="88"/>
      <c r="AV1400" s="88"/>
      <c r="AW1400" s="88"/>
      <c r="AX1400" s="88"/>
      <c r="AY1400" s="88"/>
      <c r="AZ1400" s="88"/>
      <c r="BA1400" s="88"/>
      <c r="BB1400" s="88"/>
      <c r="BC1400" s="88"/>
      <c r="BD1400" s="88"/>
      <c r="BE1400" s="88"/>
      <c r="BF1400" s="88"/>
      <c r="BG1400" s="88"/>
      <c r="BH1400" s="88"/>
      <c r="BI1400" s="88"/>
      <c r="BJ1400" s="88"/>
      <c r="BK1400" s="88"/>
      <c r="BL1400" s="88"/>
    </row>
    <row r="1401" spans="27:64" x14ac:dyDescent="0.2">
      <c r="AA1401" s="88"/>
      <c r="AB1401" s="88"/>
      <c r="AC1401" s="88"/>
      <c r="AD1401" s="88"/>
      <c r="AE1401" s="88"/>
      <c r="AG1401" s="89"/>
      <c r="AN1401" s="88"/>
      <c r="AO1401" s="88"/>
      <c r="AP1401" s="88"/>
      <c r="AQ1401" s="88"/>
      <c r="AR1401" s="88"/>
      <c r="AS1401" s="88"/>
      <c r="AT1401" s="88"/>
      <c r="AU1401" s="88"/>
    </row>
    <row r="1402" spans="27:64" x14ac:dyDescent="0.2">
      <c r="AA1402" s="88"/>
      <c r="AB1402" s="88"/>
      <c r="AC1402" s="88"/>
      <c r="AD1402" s="88"/>
      <c r="AE1402" s="88"/>
      <c r="AG1402" s="89"/>
      <c r="AN1402" s="88"/>
      <c r="AO1402" s="88"/>
      <c r="AP1402" s="88"/>
      <c r="AQ1402" s="88"/>
      <c r="AR1402" s="88"/>
      <c r="AS1402" s="88"/>
      <c r="AT1402" s="88"/>
      <c r="AU1402" s="88"/>
    </row>
    <row r="1403" spans="27:64" x14ac:dyDescent="0.2">
      <c r="AA1403" s="88"/>
      <c r="AB1403" s="88"/>
      <c r="AC1403" s="88"/>
      <c r="AD1403" s="88"/>
      <c r="AE1403" s="88"/>
      <c r="AG1403" s="89"/>
      <c r="AN1403" s="88"/>
      <c r="AO1403" s="88"/>
      <c r="AP1403" s="88"/>
      <c r="AQ1403" s="88"/>
      <c r="AR1403" s="88"/>
      <c r="AS1403" s="88"/>
      <c r="AT1403" s="88"/>
      <c r="AU1403" s="88"/>
    </row>
    <row r="1404" spans="27:64" x14ac:dyDescent="0.2">
      <c r="AA1404" s="88"/>
      <c r="AB1404" s="88"/>
      <c r="AC1404" s="88"/>
      <c r="AD1404" s="88"/>
      <c r="AE1404" s="88"/>
      <c r="AG1404" s="89"/>
      <c r="AN1404" s="88"/>
      <c r="AO1404" s="88"/>
      <c r="AP1404" s="88"/>
      <c r="AQ1404" s="88"/>
      <c r="AR1404" s="88"/>
      <c r="AS1404" s="88"/>
      <c r="AT1404" s="88"/>
      <c r="AU1404" s="88"/>
    </row>
    <row r="1405" spans="27:64" x14ac:dyDescent="0.2">
      <c r="AA1405" s="88"/>
      <c r="AB1405" s="88"/>
      <c r="AC1405" s="88"/>
      <c r="AD1405" s="88"/>
      <c r="AE1405" s="88"/>
      <c r="AG1405" s="89"/>
      <c r="AN1405" s="88"/>
      <c r="AO1405" s="88"/>
      <c r="AP1405" s="88"/>
      <c r="AQ1405" s="88"/>
      <c r="AR1405" s="88"/>
      <c r="AS1405" s="88"/>
      <c r="AT1405" s="88"/>
      <c r="AU1405" s="88"/>
    </row>
    <row r="1406" spans="27:64" x14ac:dyDescent="0.2">
      <c r="AA1406" s="88"/>
      <c r="AB1406" s="88"/>
      <c r="AC1406" s="88"/>
      <c r="AD1406" s="88"/>
      <c r="AE1406" s="88"/>
      <c r="AG1406" s="89"/>
      <c r="AN1406" s="88"/>
      <c r="AO1406" s="88"/>
      <c r="AP1406" s="88"/>
      <c r="AQ1406" s="88"/>
      <c r="AR1406" s="88"/>
      <c r="AS1406" s="88"/>
      <c r="AT1406" s="88"/>
      <c r="AU1406" s="88"/>
    </row>
    <row r="1407" spans="27:64" x14ac:dyDescent="0.2">
      <c r="AA1407" s="88"/>
      <c r="AB1407" s="88"/>
      <c r="AC1407" s="88"/>
      <c r="AD1407" s="88"/>
      <c r="AE1407" s="88"/>
      <c r="AG1407" s="89"/>
      <c r="AN1407" s="88"/>
      <c r="AO1407" s="88"/>
      <c r="AP1407" s="88"/>
      <c r="AQ1407" s="88"/>
      <c r="AR1407" s="88"/>
      <c r="AS1407" s="88"/>
      <c r="AT1407" s="88"/>
      <c r="AU1407" s="88"/>
    </row>
    <row r="1408" spans="27:64" x14ac:dyDescent="0.2">
      <c r="AA1408" s="88"/>
      <c r="AB1408" s="88"/>
      <c r="AC1408" s="88"/>
      <c r="AD1408" s="88"/>
      <c r="AE1408" s="88"/>
      <c r="AG1408" s="89"/>
      <c r="AN1408" s="88"/>
      <c r="AO1408" s="88"/>
      <c r="AP1408" s="88"/>
      <c r="AQ1408" s="88"/>
      <c r="AR1408" s="88"/>
      <c r="AS1408" s="88"/>
      <c r="AT1408" s="88"/>
      <c r="AU1408" s="88"/>
    </row>
    <row r="1409" spans="27:64" x14ac:dyDescent="0.2">
      <c r="AA1409" s="88"/>
      <c r="AB1409" s="88"/>
      <c r="AC1409" s="88"/>
      <c r="AD1409" s="88"/>
      <c r="AE1409" s="88"/>
      <c r="AG1409" s="89"/>
      <c r="AN1409" s="88"/>
      <c r="AO1409" s="88"/>
      <c r="AP1409" s="88"/>
      <c r="AQ1409" s="88"/>
      <c r="AR1409" s="88"/>
      <c r="AS1409" s="88"/>
      <c r="AT1409" s="88"/>
      <c r="AU1409" s="88"/>
    </row>
    <row r="1410" spans="27:64" x14ac:dyDescent="0.2">
      <c r="AA1410" s="88"/>
      <c r="AB1410" s="88"/>
      <c r="AC1410" s="88"/>
      <c r="AD1410" s="88"/>
      <c r="AE1410" s="88"/>
      <c r="AG1410" s="89"/>
      <c r="AN1410" s="88"/>
      <c r="AO1410" s="88"/>
      <c r="AP1410" s="88"/>
      <c r="AQ1410" s="88"/>
      <c r="AR1410" s="88"/>
      <c r="AS1410" s="88"/>
      <c r="AT1410" s="88"/>
      <c r="AU1410" s="88"/>
    </row>
    <row r="1411" spans="27:64" x14ac:dyDescent="0.2">
      <c r="AA1411" s="88"/>
      <c r="AB1411" s="88"/>
      <c r="AC1411" s="88"/>
      <c r="AD1411" s="88"/>
      <c r="AE1411" s="88"/>
      <c r="AG1411" s="89"/>
      <c r="AN1411" s="88"/>
      <c r="AO1411" s="88"/>
      <c r="AP1411" s="88"/>
      <c r="AQ1411" s="88"/>
      <c r="AR1411" s="88"/>
      <c r="AS1411" s="88"/>
      <c r="AT1411" s="88"/>
      <c r="AU1411" s="88"/>
    </row>
    <row r="1412" spans="27:64" x14ac:dyDescent="0.2">
      <c r="AA1412" s="88"/>
      <c r="AB1412" s="88"/>
      <c r="AC1412" s="88"/>
      <c r="AD1412" s="88"/>
      <c r="AE1412" s="88"/>
      <c r="AG1412" s="89"/>
      <c r="AN1412" s="88"/>
      <c r="AO1412" s="88"/>
      <c r="AP1412" s="88"/>
      <c r="AQ1412" s="88"/>
      <c r="AR1412" s="88"/>
      <c r="AS1412" s="88"/>
      <c r="AT1412" s="88"/>
      <c r="AU1412" s="88"/>
    </row>
    <row r="1413" spans="27:64" x14ac:dyDescent="0.2">
      <c r="AA1413" s="88"/>
      <c r="AB1413" s="88"/>
      <c r="AC1413" s="88"/>
      <c r="AD1413" s="88"/>
      <c r="AE1413" s="88"/>
      <c r="AG1413" s="89"/>
      <c r="AN1413" s="88"/>
      <c r="AO1413" s="88"/>
      <c r="AP1413" s="88"/>
      <c r="AQ1413" s="88"/>
      <c r="AR1413" s="88"/>
      <c r="AS1413" s="88"/>
      <c r="AT1413" s="88"/>
      <c r="AU1413" s="88"/>
    </row>
    <row r="1414" spans="27:64" x14ac:dyDescent="0.2">
      <c r="AA1414" s="88"/>
      <c r="AB1414" s="88"/>
      <c r="AC1414" s="88"/>
      <c r="AD1414" s="88"/>
      <c r="AE1414" s="88"/>
      <c r="AG1414" s="89"/>
      <c r="AN1414" s="88"/>
      <c r="AO1414" s="88"/>
      <c r="AP1414" s="88"/>
      <c r="AQ1414" s="88"/>
      <c r="AR1414" s="88"/>
      <c r="AS1414" s="88"/>
      <c r="AT1414" s="88"/>
      <c r="AU1414" s="88"/>
      <c r="AV1414" s="88"/>
      <c r="AW1414" s="88"/>
      <c r="AX1414" s="88"/>
      <c r="AY1414" s="88"/>
      <c r="AZ1414" s="88"/>
      <c r="BA1414" s="88"/>
      <c r="BB1414" s="88"/>
      <c r="BC1414" s="88"/>
      <c r="BD1414" s="88"/>
      <c r="BE1414" s="88"/>
      <c r="BF1414" s="88"/>
      <c r="BG1414" s="88"/>
      <c r="BH1414" s="88"/>
      <c r="BI1414" s="88"/>
      <c r="BJ1414" s="88"/>
      <c r="BK1414" s="88"/>
      <c r="BL1414" s="88"/>
    </row>
    <row r="1415" spans="27:64" x14ac:dyDescent="0.2">
      <c r="AA1415" s="88"/>
      <c r="AB1415" s="88"/>
      <c r="AC1415" s="88"/>
      <c r="AD1415" s="88"/>
      <c r="AE1415" s="88"/>
      <c r="AG1415" s="89"/>
      <c r="AN1415" s="88"/>
      <c r="AO1415" s="88"/>
      <c r="AP1415" s="88"/>
      <c r="AQ1415" s="88"/>
      <c r="AR1415" s="88"/>
      <c r="AS1415" s="88"/>
      <c r="AT1415" s="88"/>
      <c r="AU1415" s="88"/>
    </row>
    <row r="1416" spans="27:64" x14ac:dyDescent="0.2">
      <c r="AA1416" s="88"/>
      <c r="AB1416" s="88"/>
      <c r="AC1416" s="88"/>
      <c r="AD1416" s="88"/>
      <c r="AE1416" s="88"/>
      <c r="AG1416" s="89"/>
      <c r="AN1416" s="88"/>
      <c r="AO1416" s="88"/>
      <c r="AP1416" s="88"/>
      <c r="AQ1416" s="88"/>
      <c r="AR1416" s="88"/>
      <c r="AS1416" s="88"/>
      <c r="AT1416" s="88"/>
      <c r="AU1416" s="88"/>
    </row>
    <row r="1417" spans="27:64" x14ac:dyDescent="0.2">
      <c r="AA1417" s="88"/>
      <c r="AB1417" s="88"/>
      <c r="AC1417" s="88"/>
      <c r="AD1417" s="88"/>
      <c r="AE1417" s="88"/>
      <c r="AG1417" s="89"/>
      <c r="AN1417" s="88"/>
      <c r="AO1417" s="88"/>
      <c r="AP1417" s="88"/>
      <c r="AQ1417" s="88"/>
      <c r="AR1417" s="88"/>
      <c r="AS1417" s="88"/>
      <c r="AT1417" s="88"/>
      <c r="AU1417" s="88"/>
    </row>
    <row r="1418" spans="27:64" x14ac:dyDescent="0.2">
      <c r="AA1418" s="88"/>
      <c r="AB1418" s="88"/>
      <c r="AC1418" s="88"/>
      <c r="AD1418" s="88"/>
      <c r="AE1418" s="88"/>
      <c r="AG1418" s="89"/>
      <c r="AN1418" s="88"/>
      <c r="AO1418" s="88"/>
      <c r="AP1418" s="88"/>
      <c r="AQ1418" s="88"/>
      <c r="AR1418" s="88"/>
      <c r="AS1418" s="88"/>
      <c r="AT1418" s="88"/>
      <c r="AU1418" s="88"/>
    </row>
    <row r="1419" spans="27:64" x14ac:dyDescent="0.2">
      <c r="AA1419" s="88"/>
      <c r="AB1419" s="88"/>
      <c r="AC1419" s="88"/>
      <c r="AD1419" s="88"/>
      <c r="AE1419" s="88"/>
      <c r="AG1419" s="89"/>
      <c r="AN1419" s="88"/>
      <c r="AO1419" s="88"/>
      <c r="AP1419" s="88"/>
      <c r="AQ1419" s="88"/>
      <c r="AR1419" s="88"/>
      <c r="AS1419" s="88"/>
      <c r="AT1419" s="88"/>
      <c r="AU1419" s="88"/>
    </row>
    <row r="1420" spans="27:64" x14ac:dyDescent="0.2">
      <c r="AA1420" s="88"/>
      <c r="AB1420" s="88"/>
      <c r="AC1420" s="88"/>
      <c r="AD1420" s="88"/>
      <c r="AE1420" s="88"/>
      <c r="AG1420" s="89"/>
      <c r="AN1420" s="88"/>
      <c r="AO1420" s="88"/>
      <c r="AP1420" s="88"/>
      <c r="AQ1420" s="88"/>
      <c r="AR1420" s="88"/>
      <c r="AS1420" s="88"/>
      <c r="AT1420" s="88"/>
      <c r="AU1420" s="88"/>
    </row>
    <row r="1421" spans="27:64" x14ac:dyDescent="0.2">
      <c r="AA1421" s="88"/>
      <c r="AB1421" s="88"/>
      <c r="AC1421" s="88"/>
      <c r="AD1421" s="88"/>
      <c r="AE1421" s="88"/>
      <c r="AG1421" s="89"/>
      <c r="AN1421" s="88"/>
      <c r="AO1421" s="88"/>
      <c r="AP1421" s="88"/>
      <c r="AQ1421" s="88"/>
      <c r="AR1421" s="88"/>
      <c r="AS1421" s="88"/>
      <c r="AT1421" s="88"/>
      <c r="AU1421" s="88"/>
    </row>
    <row r="1422" spans="27:64" x14ac:dyDescent="0.2">
      <c r="AA1422" s="88"/>
      <c r="AB1422" s="88"/>
      <c r="AC1422" s="88"/>
      <c r="AD1422" s="88"/>
      <c r="AE1422" s="88"/>
      <c r="AG1422" s="89"/>
      <c r="AN1422" s="88"/>
      <c r="AO1422" s="88"/>
      <c r="AP1422" s="88"/>
      <c r="AQ1422" s="88"/>
      <c r="AR1422" s="88"/>
      <c r="AS1422" s="88"/>
      <c r="AT1422" s="88"/>
      <c r="AU1422" s="88"/>
    </row>
    <row r="1423" spans="27:64" x14ac:dyDescent="0.2">
      <c r="AA1423" s="88"/>
      <c r="AB1423" s="88"/>
      <c r="AC1423" s="88"/>
      <c r="AD1423" s="88"/>
      <c r="AE1423" s="88"/>
      <c r="AG1423" s="89"/>
      <c r="AN1423" s="88"/>
      <c r="AO1423" s="88"/>
      <c r="AP1423" s="88"/>
      <c r="AQ1423" s="88"/>
      <c r="AR1423" s="88"/>
      <c r="AS1423" s="88"/>
      <c r="AT1423" s="88"/>
      <c r="AU1423" s="88"/>
    </row>
    <row r="1424" spans="27:64" x14ac:dyDescent="0.2">
      <c r="AA1424" s="88"/>
      <c r="AB1424" s="88"/>
      <c r="AC1424" s="88"/>
      <c r="AD1424" s="88"/>
      <c r="AE1424" s="88"/>
      <c r="AG1424" s="89"/>
      <c r="AN1424" s="88"/>
      <c r="AO1424" s="88"/>
      <c r="AP1424" s="88"/>
      <c r="AQ1424" s="88"/>
      <c r="AR1424" s="88"/>
      <c r="AS1424" s="88"/>
      <c r="AT1424" s="88"/>
      <c r="AU1424" s="88"/>
    </row>
    <row r="1425" spans="27:64" x14ac:dyDescent="0.2">
      <c r="AA1425" s="88"/>
      <c r="AB1425" s="88"/>
      <c r="AC1425" s="88"/>
      <c r="AD1425" s="88"/>
      <c r="AE1425" s="88"/>
      <c r="AG1425" s="89"/>
      <c r="AN1425" s="88"/>
      <c r="AO1425" s="88"/>
      <c r="AP1425" s="88"/>
      <c r="AQ1425" s="88"/>
      <c r="AR1425" s="88"/>
      <c r="AS1425" s="88"/>
      <c r="AT1425" s="88"/>
      <c r="AU1425" s="88"/>
    </row>
    <row r="1426" spans="27:64" x14ac:dyDescent="0.2">
      <c r="AA1426" s="88"/>
      <c r="AB1426" s="88"/>
      <c r="AC1426" s="88"/>
      <c r="AD1426" s="88"/>
      <c r="AE1426" s="88"/>
      <c r="AG1426" s="89"/>
      <c r="AN1426" s="88"/>
      <c r="AO1426" s="88"/>
      <c r="AP1426" s="88"/>
      <c r="AQ1426" s="88"/>
      <c r="AR1426" s="88"/>
      <c r="AS1426" s="88"/>
      <c r="AT1426" s="88"/>
      <c r="AU1426" s="88"/>
    </row>
    <row r="1427" spans="27:64" x14ac:dyDescent="0.2">
      <c r="AA1427" s="88"/>
      <c r="AB1427" s="88"/>
      <c r="AC1427" s="88"/>
      <c r="AD1427" s="88"/>
      <c r="AE1427" s="88"/>
      <c r="AG1427" s="89"/>
      <c r="AN1427" s="88"/>
      <c r="AO1427" s="88"/>
      <c r="AP1427" s="88"/>
      <c r="AQ1427" s="88"/>
      <c r="AR1427" s="88"/>
      <c r="AS1427" s="88"/>
      <c r="AT1427" s="88"/>
      <c r="AU1427" s="88"/>
    </row>
    <row r="1428" spans="27:64" x14ac:dyDescent="0.2">
      <c r="AA1428" s="88"/>
      <c r="AB1428" s="88"/>
      <c r="AC1428" s="88"/>
      <c r="AD1428" s="88"/>
      <c r="AE1428" s="88"/>
      <c r="AG1428" s="89"/>
      <c r="AN1428" s="88"/>
      <c r="AO1428" s="88"/>
      <c r="AP1428" s="88"/>
      <c r="AQ1428" s="88"/>
      <c r="AR1428" s="88"/>
      <c r="AS1428" s="88"/>
      <c r="AT1428" s="88"/>
      <c r="AU1428" s="88"/>
    </row>
    <row r="1429" spans="27:64" x14ac:dyDescent="0.2">
      <c r="AA1429" s="88"/>
      <c r="AB1429" s="88"/>
      <c r="AC1429" s="88"/>
      <c r="AD1429" s="88"/>
      <c r="AE1429" s="88"/>
      <c r="AG1429" s="89"/>
      <c r="AN1429" s="88"/>
      <c r="AO1429" s="88"/>
      <c r="AP1429" s="88"/>
      <c r="AQ1429" s="88"/>
      <c r="AR1429" s="88"/>
      <c r="AS1429" s="88"/>
      <c r="AT1429" s="88"/>
      <c r="AU1429" s="88"/>
    </row>
    <row r="1430" spans="27:64" x14ac:dyDescent="0.2">
      <c r="AA1430" s="88"/>
      <c r="AB1430" s="88"/>
      <c r="AC1430" s="88"/>
      <c r="AD1430" s="88"/>
      <c r="AE1430" s="88"/>
      <c r="AG1430" s="89"/>
      <c r="AN1430" s="88"/>
      <c r="AO1430" s="88"/>
      <c r="AP1430" s="88"/>
      <c r="AQ1430" s="88"/>
      <c r="AR1430" s="88"/>
      <c r="AS1430" s="88"/>
      <c r="AT1430" s="88"/>
      <c r="AU1430" s="88"/>
    </row>
    <row r="1431" spans="27:64" x14ac:dyDescent="0.2">
      <c r="AA1431" s="88"/>
      <c r="AB1431" s="88"/>
      <c r="AC1431" s="88"/>
      <c r="AD1431" s="88"/>
      <c r="AE1431" s="88"/>
      <c r="AG1431" s="89"/>
      <c r="AN1431" s="88"/>
      <c r="AO1431" s="88"/>
      <c r="AP1431" s="88"/>
      <c r="AQ1431" s="88"/>
      <c r="AR1431" s="88"/>
      <c r="AS1431" s="88"/>
      <c r="AT1431" s="88"/>
      <c r="AU1431" s="88"/>
      <c r="AV1431" s="88"/>
      <c r="AW1431" s="88"/>
      <c r="AX1431" s="88"/>
      <c r="AY1431" s="88"/>
      <c r="AZ1431" s="88"/>
      <c r="BA1431" s="88"/>
      <c r="BB1431" s="88"/>
      <c r="BC1431" s="88"/>
      <c r="BD1431" s="88"/>
      <c r="BE1431" s="88"/>
      <c r="BF1431" s="88"/>
      <c r="BG1431" s="88"/>
      <c r="BH1431" s="88"/>
      <c r="BI1431" s="88"/>
      <c r="BJ1431" s="88"/>
      <c r="BK1431" s="88"/>
      <c r="BL1431" s="88"/>
    </row>
    <row r="1432" spans="27:64" x14ac:dyDescent="0.2">
      <c r="AA1432" s="88"/>
      <c r="AB1432" s="88"/>
      <c r="AC1432" s="88"/>
      <c r="AD1432" s="88"/>
      <c r="AE1432" s="88"/>
      <c r="AG1432" s="89"/>
      <c r="AN1432" s="88"/>
      <c r="AO1432" s="88"/>
      <c r="AP1432" s="88"/>
      <c r="AQ1432" s="88"/>
      <c r="AR1432" s="88"/>
      <c r="AS1432" s="88"/>
      <c r="AT1432" s="88"/>
      <c r="AU1432" s="88"/>
    </row>
    <row r="1433" spans="27:64" x14ac:dyDescent="0.2">
      <c r="AA1433" s="88"/>
      <c r="AB1433" s="88"/>
      <c r="AC1433" s="88"/>
      <c r="AD1433" s="88"/>
      <c r="AE1433" s="88"/>
      <c r="AG1433" s="89"/>
      <c r="AN1433" s="88"/>
      <c r="AO1433" s="88"/>
      <c r="AP1433" s="88"/>
      <c r="AQ1433" s="88"/>
      <c r="AR1433" s="88"/>
      <c r="AS1433" s="88"/>
      <c r="AT1433" s="88"/>
      <c r="AU1433" s="88"/>
      <c r="AV1433" s="88"/>
    </row>
    <row r="1434" spans="27:64" x14ac:dyDescent="0.2">
      <c r="AA1434" s="88"/>
      <c r="AB1434" s="88"/>
      <c r="AC1434" s="88"/>
      <c r="AD1434" s="88"/>
      <c r="AE1434" s="88"/>
      <c r="AG1434" s="89"/>
      <c r="AN1434" s="88"/>
      <c r="AO1434" s="88"/>
      <c r="AP1434" s="88"/>
      <c r="AQ1434" s="88"/>
      <c r="AR1434" s="88"/>
      <c r="AS1434" s="88"/>
      <c r="AT1434" s="88"/>
      <c r="AU1434" s="88"/>
      <c r="AV1434" s="88"/>
    </row>
    <row r="1435" spans="27:64" x14ac:dyDescent="0.2">
      <c r="AA1435" s="88"/>
      <c r="AB1435" s="88"/>
      <c r="AC1435" s="88"/>
      <c r="AD1435" s="88"/>
      <c r="AE1435" s="88"/>
      <c r="AG1435" s="89"/>
      <c r="AN1435" s="88"/>
      <c r="AO1435" s="88"/>
      <c r="AP1435" s="88"/>
      <c r="AQ1435" s="88"/>
      <c r="AR1435" s="88"/>
      <c r="AS1435" s="88"/>
      <c r="AT1435" s="88"/>
      <c r="AU1435" s="88"/>
      <c r="AV1435" s="88"/>
    </row>
    <row r="1436" spans="27:64" x14ac:dyDescent="0.2">
      <c r="AA1436" s="88"/>
      <c r="AB1436" s="88"/>
      <c r="AC1436" s="88"/>
      <c r="AD1436" s="88"/>
      <c r="AE1436" s="88"/>
      <c r="AG1436" s="89"/>
      <c r="AN1436" s="88"/>
      <c r="AO1436" s="88"/>
      <c r="AP1436" s="88"/>
      <c r="AQ1436" s="88"/>
      <c r="AR1436" s="88"/>
      <c r="AS1436" s="88"/>
      <c r="AT1436" s="88"/>
      <c r="AU1436" s="88"/>
      <c r="AV1436" s="88"/>
      <c r="AX1436" s="88"/>
    </row>
    <row r="1437" spans="27:64" x14ac:dyDescent="0.2">
      <c r="AA1437" s="88"/>
      <c r="AB1437" s="88"/>
      <c r="AC1437" s="88"/>
      <c r="AD1437" s="88"/>
      <c r="AE1437" s="88"/>
      <c r="AG1437" s="89"/>
      <c r="AN1437" s="88"/>
      <c r="AO1437" s="88"/>
      <c r="AP1437" s="88"/>
      <c r="AQ1437" s="88"/>
      <c r="AR1437" s="88"/>
      <c r="AS1437" s="88"/>
      <c r="AT1437" s="88"/>
      <c r="AU1437" s="88"/>
      <c r="AV1437" s="88"/>
      <c r="AX1437" s="88"/>
    </row>
    <row r="1438" spans="27:64" x14ac:dyDescent="0.2">
      <c r="AA1438" s="88"/>
      <c r="AB1438" s="88"/>
      <c r="AC1438" s="88"/>
      <c r="AD1438" s="88"/>
      <c r="AE1438" s="88"/>
      <c r="AG1438" s="89"/>
      <c r="AN1438" s="88"/>
      <c r="AO1438" s="88"/>
      <c r="AP1438" s="88"/>
      <c r="AQ1438" s="88"/>
      <c r="AR1438" s="88"/>
      <c r="AS1438" s="88"/>
      <c r="AT1438" s="88"/>
      <c r="AU1438" s="88"/>
      <c r="AV1438" s="88"/>
      <c r="AW1438" s="88"/>
      <c r="AX1438" s="88"/>
      <c r="AY1438" s="88"/>
      <c r="AZ1438" s="88"/>
      <c r="BA1438" s="88"/>
      <c r="BB1438" s="88"/>
      <c r="BC1438" s="88"/>
      <c r="BD1438" s="88"/>
      <c r="BE1438" s="88"/>
      <c r="BF1438" s="88"/>
      <c r="BG1438" s="88"/>
      <c r="BH1438" s="88"/>
      <c r="BI1438" s="88"/>
      <c r="BJ1438" s="88"/>
      <c r="BK1438" s="88"/>
      <c r="BL1438" s="88"/>
    </row>
    <row r="1439" spans="27:64" x14ac:dyDescent="0.2">
      <c r="AA1439" s="88"/>
      <c r="AB1439" s="88"/>
      <c r="AC1439" s="88"/>
      <c r="AD1439" s="88"/>
      <c r="AE1439" s="88"/>
      <c r="AG1439" s="89"/>
      <c r="AN1439" s="88"/>
      <c r="AO1439" s="88"/>
      <c r="AP1439" s="88"/>
      <c r="AQ1439" s="88"/>
      <c r="AR1439" s="88"/>
      <c r="AS1439" s="88"/>
      <c r="AT1439" s="88"/>
      <c r="AU1439" s="88"/>
    </row>
    <row r="1440" spans="27:64" x14ac:dyDescent="0.2">
      <c r="AA1440" s="88"/>
      <c r="AB1440" s="88"/>
      <c r="AC1440" s="88"/>
      <c r="AD1440" s="88"/>
      <c r="AE1440" s="88"/>
      <c r="AG1440" s="89"/>
      <c r="AN1440" s="88"/>
      <c r="AO1440" s="88"/>
      <c r="AP1440" s="88"/>
      <c r="AQ1440" s="88"/>
      <c r="AR1440" s="88"/>
      <c r="AS1440" s="88"/>
      <c r="AT1440" s="88"/>
      <c r="AU1440" s="88"/>
    </row>
    <row r="1441" spans="27:64" x14ac:dyDescent="0.2">
      <c r="AA1441" s="88"/>
      <c r="AB1441" s="88"/>
      <c r="AC1441" s="88"/>
      <c r="AD1441" s="88"/>
      <c r="AE1441" s="88"/>
      <c r="AG1441" s="89"/>
      <c r="AN1441" s="88"/>
      <c r="AO1441" s="88"/>
      <c r="AP1441" s="88"/>
      <c r="AQ1441" s="88"/>
      <c r="AR1441" s="88"/>
      <c r="AS1441" s="88"/>
      <c r="AT1441" s="88"/>
      <c r="AU1441" s="88"/>
    </row>
    <row r="1442" spans="27:64" x14ac:dyDescent="0.2">
      <c r="AA1442" s="88"/>
      <c r="AB1442" s="88"/>
      <c r="AC1442" s="88"/>
      <c r="AD1442" s="88"/>
      <c r="AE1442" s="88"/>
      <c r="AG1442" s="89"/>
      <c r="AN1442" s="88"/>
      <c r="AO1442" s="88"/>
      <c r="AP1442" s="88"/>
      <c r="AQ1442" s="88"/>
      <c r="AR1442" s="88"/>
      <c r="AS1442" s="88"/>
      <c r="AT1442" s="88"/>
      <c r="AU1442" s="88"/>
      <c r="AV1442" s="88"/>
      <c r="AW1442" s="88"/>
      <c r="AX1442" s="88"/>
      <c r="AY1442" s="88"/>
      <c r="AZ1442" s="88"/>
      <c r="BA1442" s="88"/>
      <c r="BB1442" s="88"/>
      <c r="BC1442" s="88"/>
      <c r="BD1442" s="88"/>
      <c r="BE1442" s="88"/>
      <c r="BF1442" s="88"/>
      <c r="BG1442" s="88"/>
      <c r="BH1442" s="88"/>
      <c r="BI1442" s="88"/>
      <c r="BJ1442" s="88"/>
      <c r="BK1442" s="88"/>
      <c r="BL1442" s="88"/>
    </row>
    <row r="1443" spans="27:64" x14ac:dyDescent="0.2">
      <c r="AA1443" s="88"/>
      <c r="AB1443" s="88"/>
      <c r="AC1443" s="88"/>
      <c r="AD1443" s="88"/>
      <c r="AE1443" s="88"/>
      <c r="AG1443" s="89"/>
      <c r="AN1443" s="88"/>
      <c r="AO1443" s="88"/>
      <c r="AP1443" s="88"/>
      <c r="AQ1443" s="88"/>
      <c r="AR1443" s="88"/>
      <c r="AS1443" s="88"/>
      <c r="AT1443" s="88"/>
      <c r="AU1443" s="88"/>
      <c r="AV1443" s="88"/>
      <c r="AX1443" s="88"/>
    </row>
    <row r="1444" spans="27:64" x14ac:dyDescent="0.2">
      <c r="AA1444" s="88"/>
      <c r="AB1444" s="88"/>
      <c r="AC1444" s="88"/>
      <c r="AD1444" s="88"/>
      <c r="AE1444" s="88"/>
      <c r="AG1444" s="89"/>
      <c r="AN1444" s="88"/>
      <c r="AO1444" s="88"/>
      <c r="AP1444" s="88"/>
      <c r="AQ1444" s="88"/>
      <c r="AR1444" s="88"/>
      <c r="AS1444" s="88"/>
      <c r="AT1444" s="88"/>
      <c r="AU1444" s="88"/>
      <c r="AV1444" s="88"/>
      <c r="AX1444" s="88"/>
      <c r="AY1444" s="88"/>
      <c r="AZ1444" s="88"/>
      <c r="BA1444" s="88"/>
      <c r="BB1444" s="88"/>
      <c r="BC1444" s="88"/>
      <c r="BD1444" s="88"/>
      <c r="BE1444" s="88"/>
      <c r="BF1444" s="88"/>
      <c r="BG1444" s="88"/>
      <c r="BH1444" s="88"/>
      <c r="BI1444" s="88"/>
      <c r="BJ1444" s="88"/>
      <c r="BK1444" s="88"/>
      <c r="BL1444" s="88"/>
    </row>
    <row r="1445" spans="27:64" x14ac:dyDescent="0.2">
      <c r="AA1445" s="88"/>
      <c r="AB1445" s="88"/>
      <c r="AC1445" s="88"/>
      <c r="AD1445" s="88"/>
      <c r="AE1445" s="88"/>
      <c r="AG1445" s="89"/>
      <c r="AN1445" s="88"/>
      <c r="AO1445" s="88"/>
      <c r="AP1445" s="88"/>
      <c r="AQ1445" s="88"/>
      <c r="AR1445" s="88"/>
      <c r="AS1445" s="88"/>
      <c r="AT1445" s="88"/>
      <c r="AU1445" s="88"/>
      <c r="AV1445" s="88"/>
      <c r="AW1445" s="88"/>
      <c r="AX1445" s="88"/>
      <c r="AY1445" s="88"/>
      <c r="AZ1445" s="88"/>
      <c r="BA1445" s="88"/>
      <c r="BB1445" s="88"/>
      <c r="BC1445" s="88"/>
      <c r="BD1445" s="88"/>
      <c r="BE1445" s="88"/>
      <c r="BF1445" s="88"/>
      <c r="BG1445" s="88"/>
      <c r="BH1445" s="88"/>
      <c r="BI1445" s="88"/>
      <c r="BJ1445" s="88"/>
      <c r="BK1445" s="88"/>
      <c r="BL1445" s="88"/>
    </row>
    <row r="1446" spans="27:64" x14ac:dyDescent="0.2">
      <c r="AA1446" s="88"/>
      <c r="AB1446" s="88"/>
      <c r="AC1446" s="88"/>
      <c r="AD1446" s="88"/>
      <c r="AE1446" s="88"/>
      <c r="AG1446" s="89"/>
      <c r="AN1446" s="88"/>
      <c r="AO1446" s="88"/>
      <c r="AP1446" s="88"/>
      <c r="AQ1446" s="88"/>
      <c r="AR1446" s="88"/>
      <c r="AS1446" s="88"/>
      <c r="AT1446" s="88"/>
      <c r="AU1446" s="88"/>
      <c r="AV1446" s="88"/>
      <c r="AW1446" s="88"/>
      <c r="AX1446" s="88"/>
      <c r="AY1446" s="88"/>
      <c r="AZ1446" s="88"/>
      <c r="BA1446" s="88"/>
      <c r="BB1446" s="88"/>
      <c r="BC1446" s="88"/>
      <c r="BD1446" s="88"/>
      <c r="BE1446" s="88"/>
      <c r="BF1446" s="88"/>
      <c r="BG1446" s="88"/>
      <c r="BH1446" s="88"/>
      <c r="BI1446" s="88"/>
      <c r="BJ1446" s="88"/>
      <c r="BK1446" s="88"/>
      <c r="BL1446" s="88"/>
    </row>
    <row r="1447" spans="27:64" x14ac:dyDescent="0.2">
      <c r="AA1447" s="88"/>
      <c r="AB1447" s="88"/>
      <c r="AC1447" s="88"/>
      <c r="AD1447" s="88"/>
      <c r="AE1447" s="88"/>
      <c r="AG1447" s="89"/>
      <c r="AN1447" s="88"/>
      <c r="AO1447" s="88"/>
      <c r="AP1447" s="88"/>
      <c r="AQ1447" s="88"/>
      <c r="AR1447" s="88"/>
      <c r="AS1447" s="88"/>
      <c r="AT1447" s="88"/>
      <c r="AU1447" s="88"/>
      <c r="AV1447" s="88"/>
    </row>
    <row r="1448" spans="27:64" x14ac:dyDescent="0.2">
      <c r="AA1448" s="88"/>
      <c r="AB1448" s="88"/>
      <c r="AC1448" s="88"/>
      <c r="AD1448" s="88"/>
      <c r="AE1448" s="88"/>
      <c r="AG1448" s="89"/>
      <c r="AN1448" s="88"/>
      <c r="AO1448" s="88"/>
      <c r="AP1448" s="88"/>
      <c r="AQ1448" s="88"/>
      <c r="AR1448" s="88"/>
      <c r="AS1448" s="88"/>
      <c r="AT1448" s="88"/>
      <c r="AU1448" s="88"/>
    </row>
    <row r="1449" spans="27:64" x14ac:dyDescent="0.2">
      <c r="AA1449" s="88"/>
      <c r="AB1449" s="88"/>
      <c r="AC1449" s="88"/>
      <c r="AD1449" s="88"/>
      <c r="AE1449" s="88"/>
      <c r="AG1449" s="89"/>
      <c r="AN1449" s="88"/>
      <c r="AO1449" s="88"/>
      <c r="AP1449" s="88"/>
      <c r="AQ1449" s="88"/>
      <c r="AR1449" s="88"/>
      <c r="AS1449" s="88"/>
      <c r="AT1449" s="88"/>
      <c r="AU1449" s="88"/>
      <c r="AV1449" s="88"/>
      <c r="AX1449" s="88"/>
    </row>
    <row r="1450" spans="27:64" x14ac:dyDescent="0.2">
      <c r="AA1450" s="88"/>
      <c r="AB1450" s="88"/>
      <c r="AC1450" s="88"/>
      <c r="AD1450" s="88"/>
      <c r="AE1450" s="88"/>
      <c r="AG1450" s="89"/>
      <c r="AN1450" s="88"/>
      <c r="AO1450" s="88"/>
      <c r="AP1450" s="88"/>
      <c r="AQ1450" s="88"/>
      <c r="AR1450" s="88"/>
      <c r="AS1450" s="88"/>
      <c r="AT1450" s="88"/>
      <c r="AU1450" s="88"/>
      <c r="AV1450" s="88"/>
      <c r="AX1450" s="88"/>
      <c r="AY1450" s="88"/>
      <c r="AZ1450" s="88"/>
      <c r="BA1450" s="88"/>
      <c r="BB1450" s="88"/>
      <c r="BC1450" s="88"/>
      <c r="BD1450" s="88"/>
      <c r="BE1450" s="88"/>
      <c r="BF1450" s="88"/>
      <c r="BG1450" s="88"/>
      <c r="BH1450" s="88"/>
      <c r="BI1450" s="88"/>
      <c r="BJ1450" s="88"/>
      <c r="BK1450" s="88"/>
      <c r="BL1450" s="88"/>
    </row>
    <row r="1451" spans="27:64" x14ac:dyDescent="0.2">
      <c r="AA1451" s="88"/>
      <c r="AB1451" s="88"/>
      <c r="AC1451" s="88"/>
      <c r="AD1451" s="88"/>
      <c r="AE1451" s="88"/>
      <c r="AG1451" s="89"/>
      <c r="AN1451" s="88"/>
      <c r="AO1451" s="88"/>
      <c r="AP1451" s="88"/>
      <c r="AQ1451" s="88"/>
      <c r="AR1451" s="88"/>
      <c r="AS1451" s="88"/>
      <c r="AT1451" s="88"/>
      <c r="AU1451" s="88"/>
      <c r="AV1451" s="88"/>
      <c r="AW1451" s="88"/>
      <c r="AX1451" s="88"/>
      <c r="AY1451" s="88"/>
      <c r="AZ1451" s="88"/>
      <c r="BA1451" s="88"/>
      <c r="BB1451" s="88"/>
      <c r="BC1451" s="88"/>
      <c r="BD1451" s="88"/>
      <c r="BE1451" s="88"/>
      <c r="BF1451" s="88"/>
      <c r="BG1451" s="88"/>
      <c r="BH1451" s="88"/>
      <c r="BI1451" s="88"/>
      <c r="BJ1451" s="88"/>
      <c r="BK1451" s="88"/>
      <c r="BL1451" s="88"/>
    </row>
    <row r="1452" spans="27:64" x14ac:dyDescent="0.2">
      <c r="AA1452" s="88"/>
      <c r="AB1452" s="88"/>
      <c r="AC1452" s="88"/>
      <c r="AD1452" s="88"/>
      <c r="AE1452" s="88"/>
      <c r="AG1452" s="89"/>
      <c r="AN1452" s="88"/>
      <c r="AO1452" s="88"/>
      <c r="AP1452" s="88"/>
      <c r="AQ1452" s="88"/>
      <c r="AR1452" s="88"/>
      <c r="AS1452" s="88"/>
      <c r="AT1452" s="88"/>
      <c r="AU1452" s="88"/>
      <c r="AV1452" s="88"/>
      <c r="AW1452" s="88"/>
      <c r="AX1452" s="88"/>
      <c r="AY1452" s="88"/>
      <c r="AZ1452" s="88"/>
      <c r="BA1452" s="88"/>
      <c r="BB1452" s="88"/>
      <c r="BC1452" s="88"/>
      <c r="BD1452" s="88"/>
      <c r="BE1452" s="88"/>
      <c r="BF1452" s="88"/>
      <c r="BG1452" s="88"/>
      <c r="BH1452" s="88"/>
      <c r="BI1452" s="88"/>
      <c r="BJ1452" s="88"/>
      <c r="BK1452" s="88"/>
      <c r="BL1452" s="88"/>
    </row>
    <row r="1453" spans="27:64" x14ac:dyDescent="0.2">
      <c r="AA1453" s="88"/>
      <c r="AB1453" s="88"/>
      <c r="AC1453" s="88"/>
      <c r="AD1453" s="88"/>
      <c r="AE1453" s="88"/>
      <c r="AG1453" s="89"/>
      <c r="AN1453" s="88"/>
      <c r="AO1453" s="88"/>
      <c r="AP1453" s="88"/>
      <c r="AQ1453" s="88"/>
      <c r="AR1453" s="88"/>
      <c r="AS1453" s="88"/>
      <c r="AT1453" s="88"/>
      <c r="AU1453" s="88"/>
    </row>
    <row r="1454" spans="27:64" x14ac:dyDescent="0.2">
      <c r="AA1454" s="88"/>
      <c r="AB1454" s="88"/>
      <c r="AC1454" s="88"/>
      <c r="AD1454" s="88"/>
      <c r="AE1454" s="88"/>
      <c r="AG1454" s="89"/>
      <c r="AN1454" s="88"/>
      <c r="AO1454" s="88"/>
      <c r="AP1454" s="88"/>
      <c r="AQ1454" s="88"/>
      <c r="AR1454" s="88"/>
      <c r="AS1454" s="88"/>
      <c r="AT1454" s="88"/>
      <c r="AU1454" s="88"/>
    </row>
    <row r="1455" spans="27:64" x14ac:dyDescent="0.2">
      <c r="AA1455" s="88"/>
      <c r="AB1455" s="88"/>
      <c r="AC1455" s="88"/>
      <c r="AD1455" s="88"/>
      <c r="AE1455" s="88"/>
      <c r="AG1455" s="89"/>
      <c r="AN1455" s="88"/>
      <c r="AO1455" s="88"/>
      <c r="AP1455" s="88"/>
      <c r="AQ1455" s="88"/>
      <c r="AR1455" s="88"/>
      <c r="AS1455" s="88"/>
      <c r="AT1455" s="88"/>
      <c r="AU1455" s="88"/>
      <c r="AV1455" s="88"/>
      <c r="AX1455" s="88"/>
      <c r="AY1455" s="88"/>
      <c r="AZ1455" s="88"/>
      <c r="BA1455" s="88"/>
      <c r="BB1455" s="88"/>
      <c r="BC1455" s="88"/>
      <c r="BD1455" s="88"/>
      <c r="BE1455" s="88"/>
      <c r="BF1455" s="88"/>
      <c r="BG1455" s="88"/>
      <c r="BH1455" s="88"/>
      <c r="BI1455" s="88"/>
      <c r="BJ1455" s="88"/>
      <c r="BK1455" s="88"/>
      <c r="BL1455" s="88"/>
    </row>
    <row r="1456" spans="27:64" x14ac:dyDescent="0.2">
      <c r="AA1456" s="88"/>
      <c r="AB1456" s="88"/>
      <c r="AC1456" s="88"/>
      <c r="AD1456" s="88"/>
      <c r="AE1456" s="88"/>
      <c r="AG1456" s="89"/>
      <c r="AN1456" s="88"/>
      <c r="AO1456" s="88"/>
      <c r="AP1456" s="88"/>
      <c r="AQ1456" s="88"/>
      <c r="AR1456" s="88"/>
      <c r="AS1456" s="88"/>
      <c r="AT1456" s="88"/>
      <c r="AU1456" s="88"/>
      <c r="AV1456" s="88"/>
      <c r="AW1456" s="88"/>
      <c r="AX1456" s="88"/>
      <c r="AY1456" s="88"/>
      <c r="AZ1456" s="88"/>
      <c r="BA1456" s="88"/>
      <c r="BB1456" s="88"/>
      <c r="BC1456" s="88"/>
      <c r="BD1456" s="88"/>
      <c r="BE1456" s="88"/>
      <c r="BF1456" s="88"/>
      <c r="BG1456" s="88"/>
      <c r="BH1456" s="88"/>
      <c r="BI1456" s="88"/>
      <c r="BJ1456" s="88"/>
      <c r="BK1456" s="88"/>
      <c r="BL1456" s="88"/>
    </row>
    <row r="1457" spans="27:64" x14ac:dyDescent="0.2">
      <c r="AA1457" s="88"/>
      <c r="AB1457" s="88"/>
      <c r="AC1457" s="88"/>
      <c r="AD1457" s="88"/>
      <c r="AE1457" s="88"/>
      <c r="AG1457" s="89"/>
      <c r="AN1457" s="88"/>
      <c r="AO1457" s="88"/>
      <c r="AP1457" s="88"/>
      <c r="AQ1457" s="88"/>
      <c r="AR1457" s="88"/>
      <c r="AS1457" s="88"/>
      <c r="AT1457" s="88"/>
      <c r="AU1457" s="88"/>
      <c r="AV1457" s="88"/>
      <c r="AW1457" s="88"/>
      <c r="AX1457" s="88"/>
      <c r="AY1457" s="88"/>
      <c r="AZ1457" s="88"/>
      <c r="BA1457" s="88"/>
      <c r="BB1457" s="88"/>
      <c r="BC1457" s="88"/>
      <c r="BD1457" s="88"/>
      <c r="BE1457" s="88"/>
      <c r="BF1457" s="88"/>
      <c r="BG1457" s="88"/>
      <c r="BH1457" s="88"/>
      <c r="BI1457" s="88"/>
      <c r="BJ1457" s="88"/>
      <c r="BK1457" s="88"/>
      <c r="BL1457" s="88"/>
    </row>
    <row r="1458" spans="27:64" x14ac:dyDescent="0.2">
      <c r="AA1458" s="88"/>
      <c r="AB1458" s="88"/>
      <c r="AC1458" s="88"/>
      <c r="AD1458" s="88"/>
      <c r="AE1458" s="88"/>
      <c r="AG1458" s="89"/>
      <c r="AN1458" s="88"/>
      <c r="AO1458" s="88"/>
      <c r="AP1458" s="88"/>
      <c r="AQ1458" s="88"/>
      <c r="AR1458" s="88"/>
      <c r="AS1458" s="88"/>
      <c r="AT1458" s="88"/>
      <c r="AU1458" s="88"/>
    </row>
    <row r="1459" spans="27:64" x14ac:dyDescent="0.2">
      <c r="AA1459" s="88"/>
      <c r="AB1459" s="88"/>
      <c r="AC1459" s="88"/>
      <c r="AD1459" s="88"/>
      <c r="AE1459" s="88"/>
      <c r="AG1459" s="89"/>
      <c r="AN1459" s="88"/>
      <c r="AO1459" s="88"/>
      <c r="AP1459" s="88"/>
      <c r="AQ1459" s="88"/>
      <c r="AR1459" s="88"/>
      <c r="AS1459" s="88"/>
      <c r="AT1459" s="88"/>
      <c r="AU1459" s="88"/>
      <c r="AV1459" s="88"/>
      <c r="AW1459" s="88"/>
      <c r="AX1459" s="88"/>
      <c r="AY1459" s="88"/>
      <c r="AZ1459" s="88"/>
      <c r="BA1459" s="88"/>
      <c r="BB1459" s="88"/>
      <c r="BC1459" s="88"/>
      <c r="BD1459" s="88"/>
      <c r="BE1459" s="88"/>
      <c r="BF1459" s="88"/>
      <c r="BG1459" s="88"/>
      <c r="BH1459" s="88"/>
      <c r="BI1459" s="88"/>
      <c r="BJ1459" s="88"/>
      <c r="BK1459" s="88"/>
      <c r="BL1459" s="88"/>
    </row>
    <row r="1460" spans="27:64" x14ac:dyDescent="0.2">
      <c r="AA1460" s="88"/>
      <c r="AB1460" s="88"/>
      <c r="AC1460" s="88"/>
      <c r="AD1460" s="88"/>
      <c r="AE1460" s="88"/>
      <c r="AG1460" s="89"/>
      <c r="AN1460" s="88"/>
      <c r="AO1460" s="88"/>
      <c r="AP1460" s="88"/>
      <c r="AQ1460" s="88"/>
      <c r="AR1460" s="88"/>
      <c r="AS1460" s="88"/>
      <c r="AT1460" s="88"/>
      <c r="AU1460" s="88"/>
      <c r="AV1460" s="88"/>
    </row>
    <row r="1461" spans="27:64" x14ac:dyDescent="0.2">
      <c r="AA1461" s="88"/>
      <c r="AB1461" s="88"/>
      <c r="AC1461" s="88"/>
      <c r="AD1461" s="88"/>
      <c r="AE1461" s="88"/>
      <c r="AG1461" s="89"/>
      <c r="AN1461" s="88"/>
      <c r="AO1461" s="88"/>
      <c r="AP1461" s="88"/>
      <c r="AQ1461" s="88"/>
      <c r="AR1461" s="88"/>
      <c r="AS1461" s="88"/>
      <c r="AT1461" s="88"/>
      <c r="AU1461" s="88"/>
      <c r="AV1461" s="88"/>
    </row>
    <row r="1462" spans="27:64" x14ac:dyDescent="0.2">
      <c r="AA1462" s="88"/>
      <c r="AB1462" s="88"/>
      <c r="AC1462" s="88"/>
      <c r="AD1462" s="88"/>
      <c r="AE1462" s="88"/>
      <c r="AG1462" s="89"/>
      <c r="AN1462" s="88"/>
      <c r="AO1462" s="88"/>
      <c r="AP1462" s="88"/>
      <c r="AQ1462" s="88"/>
      <c r="AR1462" s="88"/>
      <c r="AS1462" s="88"/>
      <c r="AT1462" s="88"/>
      <c r="AU1462" s="88"/>
      <c r="AV1462" s="88"/>
    </row>
    <row r="1463" spans="27:64" x14ac:dyDescent="0.2">
      <c r="AA1463" s="88"/>
      <c r="AB1463" s="88"/>
      <c r="AC1463" s="88"/>
      <c r="AD1463" s="88"/>
      <c r="AE1463" s="88"/>
      <c r="AG1463" s="89"/>
      <c r="AN1463" s="88"/>
      <c r="AO1463" s="88"/>
      <c r="AP1463" s="88"/>
      <c r="AQ1463" s="88"/>
      <c r="AR1463" s="88"/>
      <c r="AS1463" s="88"/>
      <c r="AT1463" s="88"/>
      <c r="AU1463" s="88"/>
      <c r="AV1463" s="88"/>
      <c r="AW1463" s="88"/>
      <c r="AX1463" s="88"/>
      <c r="AY1463" s="88"/>
      <c r="AZ1463" s="88"/>
      <c r="BA1463" s="88"/>
      <c r="BB1463" s="88"/>
      <c r="BC1463" s="88"/>
      <c r="BD1463" s="88"/>
      <c r="BE1463" s="88"/>
      <c r="BF1463" s="88"/>
      <c r="BG1463" s="88"/>
      <c r="BH1463" s="88"/>
      <c r="BI1463" s="88"/>
      <c r="BJ1463" s="88"/>
      <c r="BK1463" s="88"/>
      <c r="BL1463" s="88"/>
    </row>
    <row r="1464" spans="27:64" x14ac:dyDescent="0.2">
      <c r="AA1464" s="88"/>
      <c r="AB1464" s="88"/>
      <c r="AC1464" s="88"/>
      <c r="AD1464" s="88"/>
      <c r="AE1464" s="88"/>
      <c r="AG1464" s="89"/>
      <c r="AN1464" s="88"/>
      <c r="AO1464" s="88"/>
      <c r="AP1464" s="88"/>
      <c r="AQ1464" s="88"/>
      <c r="AR1464" s="88"/>
      <c r="AS1464" s="88"/>
      <c r="AT1464" s="88"/>
      <c r="AU1464" s="88"/>
      <c r="AV1464" s="88"/>
      <c r="AW1464" s="88"/>
      <c r="AX1464" s="88"/>
      <c r="AY1464" s="88"/>
      <c r="AZ1464" s="88"/>
      <c r="BA1464" s="88"/>
      <c r="BB1464" s="88"/>
      <c r="BC1464" s="88"/>
      <c r="BD1464" s="88"/>
      <c r="BE1464" s="88"/>
      <c r="BF1464" s="88"/>
      <c r="BG1464" s="88"/>
      <c r="BH1464" s="88"/>
      <c r="BI1464" s="88"/>
      <c r="BJ1464" s="88"/>
      <c r="BK1464" s="88"/>
      <c r="BL1464" s="88"/>
    </row>
    <row r="1465" spans="27:64" x14ac:dyDescent="0.2">
      <c r="AA1465" s="88"/>
      <c r="AB1465" s="88"/>
      <c r="AC1465" s="88"/>
      <c r="AD1465" s="88"/>
      <c r="AE1465" s="88"/>
      <c r="AG1465" s="89"/>
      <c r="AN1465" s="88"/>
      <c r="AO1465" s="88"/>
      <c r="AP1465" s="88"/>
      <c r="AQ1465" s="88"/>
      <c r="AR1465" s="88"/>
      <c r="AS1465" s="88"/>
      <c r="AT1465" s="88"/>
      <c r="AU1465" s="88"/>
    </row>
    <row r="1466" spans="27:64" x14ac:dyDescent="0.2">
      <c r="AA1466" s="88"/>
      <c r="AB1466" s="88"/>
      <c r="AC1466" s="88"/>
      <c r="AD1466" s="88"/>
      <c r="AE1466" s="88"/>
      <c r="AG1466" s="89"/>
      <c r="AN1466" s="88"/>
      <c r="AO1466" s="88"/>
      <c r="AP1466" s="88"/>
      <c r="AQ1466" s="88"/>
      <c r="AR1466" s="88"/>
      <c r="AS1466" s="88"/>
      <c r="AT1466" s="88"/>
      <c r="AU1466" s="88"/>
      <c r="AV1466" s="88"/>
      <c r="AW1466" s="88"/>
      <c r="AX1466" s="88"/>
      <c r="AY1466" s="88"/>
      <c r="AZ1466" s="88"/>
      <c r="BA1466" s="88"/>
      <c r="BB1466" s="88"/>
      <c r="BC1466" s="88"/>
      <c r="BD1466" s="88"/>
      <c r="BE1466" s="88"/>
      <c r="BF1466" s="88"/>
      <c r="BG1466" s="88"/>
      <c r="BH1466" s="88"/>
      <c r="BI1466" s="88"/>
      <c r="BJ1466" s="88"/>
      <c r="BK1466" s="88"/>
      <c r="BL1466" s="88"/>
    </row>
    <row r="1467" spans="27:64" x14ac:dyDescent="0.2">
      <c r="AA1467" s="88"/>
      <c r="AB1467" s="88"/>
      <c r="AC1467" s="88"/>
      <c r="AD1467" s="88"/>
      <c r="AE1467" s="88"/>
      <c r="AG1467" s="89"/>
      <c r="AN1467" s="88"/>
      <c r="AO1467" s="88"/>
      <c r="AP1467" s="88"/>
      <c r="AQ1467" s="88"/>
      <c r="AR1467" s="88"/>
      <c r="AS1467" s="88"/>
      <c r="AT1467" s="88"/>
      <c r="AU1467" s="88"/>
      <c r="AV1467" s="88"/>
    </row>
    <row r="1468" spans="27:64" x14ac:dyDescent="0.2">
      <c r="AA1468" s="88"/>
      <c r="AB1468" s="88"/>
      <c r="AC1468" s="88"/>
      <c r="AD1468" s="88"/>
      <c r="AE1468" s="88"/>
      <c r="AG1468" s="89"/>
      <c r="AN1468" s="88"/>
      <c r="AO1468" s="88"/>
      <c r="AP1468" s="88"/>
      <c r="AQ1468" s="88"/>
      <c r="AR1468" s="88"/>
      <c r="AS1468" s="88"/>
      <c r="AT1468" s="88"/>
      <c r="AU1468" s="88"/>
      <c r="AV1468" s="88"/>
    </row>
    <row r="1469" spans="27:64" x14ac:dyDescent="0.2">
      <c r="AA1469" s="88"/>
      <c r="AB1469" s="88"/>
      <c r="AC1469" s="88"/>
      <c r="AD1469" s="88"/>
      <c r="AE1469" s="88"/>
      <c r="AG1469" s="89"/>
      <c r="AN1469" s="88"/>
      <c r="AO1469" s="88"/>
      <c r="AP1469" s="88"/>
      <c r="AQ1469" s="88"/>
      <c r="AR1469" s="88"/>
      <c r="AS1469" s="88"/>
      <c r="AT1469" s="88"/>
      <c r="AU1469" s="88"/>
    </row>
    <row r="1470" spans="27:64" x14ac:dyDescent="0.2">
      <c r="AA1470" s="88"/>
      <c r="AB1470" s="88"/>
      <c r="AC1470" s="88"/>
      <c r="AD1470" s="88"/>
      <c r="AE1470" s="88"/>
      <c r="AG1470" s="89"/>
      <c r="AN1470" s="88"/>
      <c r="AO1470" s="88"/>
      <c r="AP1470" s="88"/>
      <c r="AQ1470" s="88"/>
      <c r="AR1470" s="88"/>
      <c r="AS1470" s="88"/>
      <c r="AT1470" s="88"/>
      <c r="AU1470" s="88"/>
      <c r="AV1470" s="88"/>
      <c r="AX1470" s="88"/>
      <c r="AY1470" s="88"/>
      <c r="AZ1470" s="88"/>
      <c r="BA1470" s="88"/>
      <c r="BB1470" s="88"/>
      <c r="BC1470" s="88"/>
      <c r="BD1470" s="88"/>
      <c r="BE1470" s="88"/>
      <c r="BF1470" s="88"/>
      <c r="BG1470" s="88"/>
      <c r="BH1470" s="88"/>
      <c r="BI1470" s="88"/>
      <c r="BJ1470" s="88"/>
      <c r="BK1470" s="88"/>
      <c r="BL1470" s="88"/>
    </row>
    <row r="1471" spans="27:64" x14ac:dyDescent="0.2">
      <c r="AA1471" s="88"/>
      <c r="AB1471" s="88"/>
      <c r="AC1471" s="88"/>
      <c r="AD1471" s="88"/>
      <c r="AE1471" s="88"/>
      <c r="AG1471" s="89"/>
      <c r="AN1471" s="88"/>
      <c r="AO1471" s="88"/>
      <c r="AP1471" s="88"/>
      <c r="AQ1471" s="88"/>
      <c r="AR1471" s="88"/>
      <c r="AS1471" s="88"/>
      <c r="AT1471" s="88"/>
      <c r="AU1471" s="88"/>
      <c r="AV1471" s="88"/>
      <c r="AX1471" s="88"/>
    </row>
    <row r="1472" spans="27:64" x14ac:dyDescent="0.2">
      <c r="AA1472" s="88"/>
      <c r="AB1472" s="88"/>
      <c r="AC1472" s="88"/>
      <c r="AD1472" s="88"/>
      <c r="AE1472" s="88"/>
      <c r="AG1472" s="89"/>
      <c r="AN1472" s="88"/>
      <c r="AO1472" s="88"/>
      <c r="AP1472" s="88"/>
      <c r="AQ1472" s="88"/>
      <c r="AR1472" s="88"/>
      <c r="AS1472" s="88"/>
      <c r="AT1472" s="88"/>
      <c r="AU1472" s="88"/>
      <c r="AV1472" s="88"/>
      <c r="AX1472" s="88"/>
    </row>
    <row r="1473" spans="27:64" x14ac:dyDescent="0.2">
      <c r="AA1473" s="88"/>
      <c r="AB1473" s="88"/>
      <c r="AC1473" s="88"/>
      <c r="AD1473" s="88"/>
      <c r="AE1473" s="88"/>
      <c r="AG1473" s="89"/>
      <c r="AN1473" s="88"/>
      <c r="AO1473" s="88"/>
      <c r="AP1473" s="88"/>
      <c r="AQ1473" s="88"/>
      <c r="AR1473" s="88"/>
      <c r="AS1473" s="88"/>
      <c r="AT1473" s="88"/>
      <c r="AU1473" s="88"/>
      <c r="AV1473" s="88"/>
      <c r="AW1473" s="88"/>
      <c r="AX1473" s="88"/>
      <c r="AY1473" s="88"/>
      <c r="AZ1473" s="88"/>
      <c r="BA1473" s="88"/>
      <c r="BB1473" s="88"/>
      <c r="BC1473" s="88"/>
      <c r="BD1473" s="88"/>
      <c r="BE1473" s="88"/>
      <c r="BF1473" s="88"/>
      <c r="BG1473" s="88"/>
      <c r="BH1473" s="88"/>
      <c r="BI1473" s="88"/>
      <c r="BJ1473" s="88"/>
      <c r="BK1473" s="88"/>
      <c r="BL1473" s="88"/>
    </row>
    <row r="1474" spans="27:64" x14ac:dyDescent="0.2">
      <c r="AA1474" s="88"/>
      <c r="AB1474" s="88"/>
      <c r="AC1474" s="88"/>
      <c r="AD1474" s="88"/>
      <c r="AE1474" s="88"/>
      <c r="AG1474" s="89"/>
      <c r="AN1474" s="88"/>
      <c r="AO1474" s="88"/>
      <c r="AP1474" s="88"/>
      <c r="AQ1474" s="88"/>
      <c r="AR1474" s="88"/>
      <c r="AS1474" s="88"/>
      <c r="AT1474" s="88"/>
      <c r="AU1474" s="88"/>
      <c r="AV1474" s="88"/>
      <c r="AW1474" s="88"/>
      <c r="AX1474" s="88"/>
      <c r="AY1474" s="88"/>
      <c r="AZ1474" s="88"/>
      <c r="BA1474" s="88"/>
      <c r="BB1474" s="88"/>
      <c r="BC1474" s="88"/>
      <c r="BD1474" s="88"/>
      <c r="BE1474" s="88"/>
      <c r="BF1474" s="88"/>
      <c r="BG1474" s="88"/>
      <c r="BH1474" s="88"/>
      <c r="BI1474" s="88"/>
      <c r="BJ1474" s="88"/>
      <c r="BK1474" s="88"/>
      <c r="BL1474" s="88"/>
    </row>
    <row r="1475" spans="27:64" x14ac:dyDescent="0.2">
      <c r="AA1475" s="88"/>
      <c r="AB1475" s="88"/>
      <c r="AC1475" s="88"/>
      <c r="AD1475" s="88"/>
      <c r="AE1475" s="88"/>
      <c r="AG1475" s="89"/>
      <c r="AN1475" s="88"/>
      <c r="AO1475" s="88"/>
      <c r="AP1475" s="88"/>
      <c r="AQ1475" s="88"/>
      <c r="AR1475" s="88"/>
      <c r="AS1475" s="88"/>
      <c r="AT1475" s="88"/>
      <c r="AU1475" s="88"/>
      <c r="AV1475" s="88"/>
      <c r="AW1475" s="88"/>
      <c r="AX1475" s="88"/>
      <c r="AY1475" s="88"/>
      <c r="AZ1475" s="88"/>
      <c r="BA1475" s="88"/>
      <c r="BB1475" s="88"/>
      <c r="BC1475" s="88"/>
      <c r="BD1475" s="88"/>
      <c r="BE1475" s="88"/>
      <c r="BF1475" s="88"/>
      <c r="BG1475" s="88"/>
      <c r="BH1475" s="88"/>
      <c r="BI1475" s="88"/>
      <c r="BJ1475" s="88"/>
      <c r="BK1475" s="88"/>
      <c r="BL1475" s="88"/>
    </row>
    <row r="1476" spans="27:64" x14ac:dyDescent="0.2">
      <c r="AA1476" s="88"/>
      <c r="AB1476" s="88"/>
      <c r="AC1476" s="88"/>
      <c r="AD1476" s="88"/>
      <c r="AE1476" s="88"/>
      <c r="AG1476" s="89"/>
      <c r="AN1476" s="88"/>
      <c r="AO1476" s="88"/>
      <c r="AP1476" s="88"/>
      <c r="AQ1476" s="88"/>
      <c r="AR1476" s="88"/>
      <c r="AS1476" s="88"/>
      <c r="AT1476" s="88"/>
      <c r="AU1476" s="88"/>
      <c r="AV1476" s="88"/>
      <c r="AW1476" s="88"/>
      <c r="AX1476" s="88"/>
      <c r="AY1476" s="88"/>
      <c r="AZ1476" s="88"/>
      <c r="BA1476" s="88"/>
      <c r="BB1476" s="88"/>
      <c r="BC1476" s="88"/>
      <c r="BD1476" s="88"/>
      <c r="BE1476" s="88"/>
      <c r="BF1476" s="88"/>
      <c r="BG1476" s="88"/>
      <c r="BH1476" s="88"/>
      <c r="BI1476" s="88"/>
      <c r="BJ1476" s="88"/>
      <c r="BK1476" s="88"/>
      <c r="BL1476" s="88"/>
    </row>
    <row r="1477" spans="27:64" x14ac:dyDescent="0.2">
      <c r="AA1477" s="88"/>
      <c r="AB1477" s="88"/>
      <c r="AC1477" s="88"/>
      <c r="AD1477" s="88"/>
      <c r="AE1477" s="88"/>
      <c r="AG1477" s="89"/>
      <c r="AN1477" s="88"/>
      <c r="AO1477" s="88"/>
      <c r="AP1477" s="88"/>
      <c r="AQ1477" s="88"/>
      <c r="AR1477" s="88"/>
      <c r="AS1477" s="88"/>
      <c r="AT1477" s="88"/>
      <c r="AU1477" s="88"/>
      <c r="AV1477" s="88"/>
    </row>
    <row r="1478" spans="27:64" x14ac:dyDescent="0.2">
      <c r="AA1478" s="88"/>
      <c r="AB1478" s="88"/>
      <c r="AC1478" s="88"/>
      <c r="AD1478" s="88"/>
      <c r="AE1478" s="88"/>
      <c r="AG1478" s="89"/>
      <c r="AN1478" s="88"/>
      <c r="AO1478" s="88"/>
      <c r="AP1478" s="88"/>
      <c r="AQ1478" s="88"/>
      <c r="AR1478" s="88"/>
      <c r="AS1478" s="88"/>
      <c r="AT1478" s="88"/>
      <c r="AU1478" s="88"/>
    </row>
    <row r="1479" spans="27:64" x14ac:dyDescent="0.2">
      <c r="AA1479" s="88"/>
      <c r="AB1479" s="88"/>
      <c r="AC1479" s="88"/>
      <c r="AD1479" s="88"/>
      <c r="AE1479" s="88"/>
      <c r="AG1479" s="89"/>
      <c r="AN1479" s="88"/>
      <c r="AO1479" s="88"/>
      <c r="AP1479" s="88"/>
      <c r="AQ1479" s="88"/>
      <c r="AR1479" s="88"/>
      <c r="AS1479" s="88"/>
      <c r="AT1479" s="88"/>
      <c r="AU1479" s="88"/>
    </row>
    <row r="1480" spans="27:64" x14ac:dyDescent="0.2">
      <c r="AA1480" s="88"/>
      <c r="AB1480" s="88"/>
      <c r="AC1480" s="88"/>
      <c r="AD1480" s="88"/>
      <c r="AE1480" s="88"/>
      <c r="AG1480" s="89"/>
      <c r="AN1480" s="88"/>
      <c r="AO1480" s="88"/>
      <c r="AP1480" s="88"/>
      <c r="AQ1480" s="88"/>
      <c r="AR1480" s="88"/>
      <c r="AS1480" s="88"/>
      <c r="AT1480" s="88"/>
      <c r="AU1480" s="88"/>
      <c r="AV1480" s="88"/>
    </row>
    <row r="1481" spans="27:64" x14ac:dyDescent="0.2">
      <c r="AA1481" s="88"/>
      <c r="AB1481" s="88"/>
      <c r="AC1481" s="88"/>
      <c r="AD1481" s="88"/>
      <c r="AE1481" s="88"/>
      <c r="AG1481" s="89"/>
      <c r="AN1481" s="88"/>
      <c r="AO1481" s="88"/>
      <c r="AP1481" s="88"/>
      <c r="AQ1481" s="88"/>
      <c r="AR1481" s="88"/>
      <c r="AS1481" s="88"/>
      <c r="AT1481" s="88"/>
      <c r="AU1481" s="88"/>
      <c r="AV1481" s="88"/>
      <c r="AW1481" s="88"/>
      <c r="AX1481" s="88"/>
      <c r="AY1481" s="88"/>
      <c r="AZ1481" s="88"/>
      <c r="BA1481" s="88"/>
      <c r="BB1481" s="88"/>
      <c r="BC1481" s="88"/>
      <c r="BD1481" s="88"/>
      <c r="BE1481" s="88"/>
      <c r="BF1481" s="88"/>
      <c r="BG1481" s="88"/>
      <c r="BH1481" s="88"/>
      <c r="BI1481" s="88"/>
      <c r="BJ1481" s="88"/>
      <c r="BK1481" s="88"/>
      <c r="BL1481" s="88"/>
    </row>
    <row r="1482" spans="27:64" x14ac:dyDescent="0.2">
      <c r="AA1482" s="88"/>
      <c r="AB1482" s="88"/>
      <c r="AC1482" s="88"/>
      <c r="AD1482" s="88"/>
      <c r="AE1482" s="88"/>
      <c r="AG1482" s="89"/>
      <c r="AN1482" s="88"/>
      <c r="AO1482" s="88"/>
      <c r="AP1482" s="88"/>
      <c r="AQ1482" s="88"/>
      <c r="AR1482" s="88"/>
      <c r="AS1482" s="88"/>
      <c r="AT1482" s="88"/>
      <c r="AU1482" s="88"/>
      <c r="AV1482" s="88"/>
      <c r="AW1482" s="88"/>
      <c r="AX1482" s="88"/>
      <c r="AY1482" s="88"/>
      <c r="AZ1482" s="88"/>
      <c r="BA1482" s="88"/>
      <c r="BB1482" s="88"/>
      <c r="BC1482" s="88"/>
      <c r="BD1482" s="88"/>
      <c r="BE1482" s="88"/>
      <c r="BF1482" s="88"/>
      <c r="BG1482" s="88"/>
      <c r="BH1482" s="88"/>
      <c r="BI1482" s="88"/>
      <c r="BJ1482" s="88"/>
      <c r="BK1482" s="88"/>
      <c r="BL1482" s="88"/>
    </row>
    <row r="1483" spans="27:64" x14ac:dyDescent="0.2">
      <c r="AA1483" s="88"/>
      <c r="AB1483" s="88"/>
      <c r="AC1483" s="88"/>
      <c r="AD1483" s="88"/>
      <c r="AE1483" s="88"/>
      <c r="AG1483" s="89"/>
      <c r="AN1483" s="88"/>
      <c r="AO1483" s="88"/>
      <c r="AP1483" s="88"/>
      <c r="AQ1483" s="88"/>
      <c r="AR1483" s="88"/>
      <c r="AS1483" s="88"/>
      <c r="AT1483" s="88"/>
      <c r="AU1483" s="88"/>
    </row>
    <row r="1484" spans="27:64" x14ac:dyDescent="0.2">
      <c r="AA1484" s="88"/>
      <c r="AB1484" s="88"/>
      <c r="AC1484" s="88"/>
      <c r="AD1484" s="88"/>
      <c r="AE1484" s="88"/>
      <c r="AG1484" s="89"/>
      <c r="AN1484" s="88"/>
      <c r="AO1484" s="88"/>
      <c r="AP1484" s="88"/>
      <c r="AQ1484" s="88"/>
      <c r="AR1484" s="88"/>
      <c r="AS1484" s="88"/>
      <c r="AT1484" s="88"/>
      <c r="AU1484" s="88"/>
      <c r="AV1484" s="88"/>
      <c r="AX1484" s="88"/>
    </row>
    <row r="1485" spans="27:64" x14ac:dyDescent="0.2">
      <c r="AA1485" s="88"/>
      <c r="AB1485" s="88"/>
      <c r="AC1485" s="88"/>
      <c r="AD1485" s="88"/>
      <c r="AE1485" s="88"/>
      <c r="AG1485" s="89"/>
      <c r="AN1485" s="88"/>
      <c r="AO1485" s="88"/>
      <c r="AP1485" s="88"/>
      <c r="AQ1485" s="88"/>
      <c r="AR1485" s="88"/>
      <c r="AS1485" s="88"/>
      <c r="AT1485" s="88"/>
      <c r="AU1485" s="88"/>
      <c r="AV1485" s="88"/>
    </row>
    <row r="1486" spans="27:64" x14ac:dyDescent="0.2">
      <c r="AA1486" s="88"/>
      <c r="AB1486" s="88"/>
      <c r="AC1486" s="88"/>
      <c r="AD1486" s="88"/>
      <c r="AE1486" s="88"/>
      <c r="AG1486" s="89"/>
      <c r="AN1486" s="88"/>
      <c r="AO1486" s="88"/>
      <c r="AP1486" s="88"/>
      <c r="AQ1486" s="88"/>
      <c r="AR1486" s="88"/>
      <c r="AS1486" s="88"/>
      <c r="AT1486" s="88"/>
      <c r="AU1486" s="88"/>
    </row>
    <row r="1487" spans="27:64" x14ac:dyDescent="0.2">
      <c r="AA1487" s="88"/>
      <c r="AB1487" s="88"/>
      <c r="AC1487" s="88"/>
      <c r="AD1487" s="88"/>
      <c r="AE1487" s="88"/>
      <c r="AG1487" s="89"/>
      <c r="AN1487" s="88"/>
      <c r="AO1487" s="88"/>
      <c r="AP1487" s="88"/>
      <c r="AQ1487" s="88"/>
      <c r="AR1487" s="88"/>
      <c r="AS1487" s="88"/>
      <c r="AT1487" s="88"/>
      <c r="AU1487" s="88"/>
    </row>
    <row r="1488" spans="27:64" x14ac:dyDescent="0.2">
      <c r="AA1488" s="88"/>
      <c r="AB1488" s="88"/>
      <c r="AC1488" s="88"/>
      <c r="AD1488" s="88"/>
      <c r="AE1488" s="88"/>
      <c r="AG1488" s="89"/>
      <c r="AN1488" s="88"/>
      <c r="AO1488" s="88"/>
      <c r="AP1488" s="88"/>
      <c r="AQ1488" s="88"/>
      <c r="AR1488" s="88"/>
      <c r="AS1488" s="88"/>
      <c r="AT1488" s="88"/>
      <c r="AU1488" s="88"/>
    </row>
    <row r="1489" spans="27:64" x14ac:dyDescent="0.2">
      <c r="AA1489" s="88"/>
      <c r="AB1489" s="88"/>
      <c r="AC1489" s="88"/>
      <c r="AD1489" s="88"/>
      <c r="AE1489" s="88"/>
      <c r="AG1489" s="89"/>
      <c r="AN1489" s="88"/>
      <c r="AO1489" s="88"/>
      <c r="AP1489" s="88"/>
      <c r="AQ1489" s="88"/>
      <c r="AR1489" s="88"/>
      <c r="AS1489" s="88"/>
      <c r="AT1489" s="88"/>
      <c r="AU1489" s="88"/>
    </row>
    <row r="1490" spans="27:64" x14ac:dyDescent="0.2">
      <c r="AA1490" s="88"/>
      <c r="AB1490" s="88"/>
      <c r="AC1490" s="88"/>
      <c r="AD1490" s="88"/>
      <c r="AE1490" s="88"/>
      <c r="AG1490" s="89"/>
      <c r="AN1490" s="88"/>
      <c r="AO1490" s="88"/>
      <c r="AP1490" s="88"/>
      <c r="AQ1490" s="88"/>
      <c r="AR1490" s="88"/>
      <c r="AS1490" s="88"/>
      <c r="AT1490" s="88"/>
      <c r="AU1490" s="88"/>
      <c r="AV1490" s="88"/>
      <c r="AW1490" s="88"/>
      <c r="AX1490" s="88"/>
      <c r="AY1490" s="88"/>
      <c r="AZ1490" s="88"/>
      <c r="BA1490" s="88"/>
      <c r="BB1490" s="88"/>
      <c r="BC1490" s="88"/>
      <c r="BD1490" s="88"/>
      <c r="BE1490" s="88"/>
      <c r="BF1490" s="88"/>
      <c r="BG1490" s="88"/>
      <c r="BH1490" s="88"/>
      <c r="BI1490" s="88"/>
      <c r="BJ1490" s="88"/>
      <c r="BK1490" s="88"/>
      <c r="BL1490" s="88"/>
    </row>
    <row r="1491" spans="27:64" x14ac:dyDescent="0.2">
      <c r="AA1491" s="88"/>
      <c r="AB1491" s="88"/>
      <c r="AC1491" s="88"/>
      <c r="AD1491" s="88"/>
      <c r="AE1491" s="88"/>
      <c r="AG1491" s="89"/>
      <c r="AN1491" s="88"/>
      <c r="AO1491" s="88"/>
      <c r="AP1491" s="88"/>
      <c r="AQ1491" s="88"/>
      <c r="AR1491" s="88"/>
      <c r="AS1491" s="88"/>
      <c r="AT1491" s="88"/>
      <c r="AU1491" s="88"/>
    </row>
    <row r="1492" spans="27:64" x14ac:dyDescent="0.2">
      <c r="AA1492" s="88"/>
      <c r="AB1492" s="88"/>
      <c r="AC1492" s="88"/>
      <c r="AD1492" s="88"/>
      <c r="AE1492" s="88"/>
      <c r="AG1492" s="89"/>
      <c r="AN1492" s="88"/>
      <c r="AO1492" s="88"/>
      <c r="AP1492" s="88"/>
      <c r="AQ1492" s="88"/>
      <c r="AR1492" s="88"/>
      <c r="AS1492" s="88"/>
      <c r="AT1492" s="88"/>
      <c r="AU1492" s="88"/>
      <c r="AV1492" s="88"/>
      <c r="AW1492" s="88"/>
      <c r="AX1492" s="88"/>
      <c r="AY1492" s="88"/>
      <c r="AZ1492" s="88"/>
      <c r="BA1492" s="88"/>
      <c r="BB1492" s="88"/>
      <c r="BC1492" s="88"/>
      <c r="BD1492" s="88"/>
      <c r="BE1492" s="88"/>
      <c r="BF1492" s="88"/>
      <c r="BG1492" s="88"/>
      <c r="BH1492" s="88"/>
      <c r="BI1492" s="88"/>
      <c r="BJ1492" s="88"/>
      <c r="BK1492" s="88"/>
      <c r="BL1492" s="88"/>
    </row>
    <row r="1493" spans="27:64" x14ac:dyDescent="0.2">
      <c r="AA1493" s="88"/>
      <c r="AB1493" s="88"/>
      <c r="AC1493" s="88"/>
      <c r="AD1493" s="88"/>
      <c r="AE1493" s="88"/>
      <c r="AG1493" s="89"/>
      <c r="AN1493" s="88"/>
      <c r="AO1493" s="88"/>
      <c r="AP1493" s="88"/>
      <c r="AQ1493" s="88"/>
      <c r="AR1493" s="88"/>
      <c r="AS1493" s="88"/>
      <c r="AT1493" s="88"/>
      <c r="AU1493" s="88"/>
      <c r="AV1493" s="88"/>
      <c r="AX1493" s="88"/>
    </row>
    <row r="1494" spans="27:64" x14ac:dyDescent="0.2">
      <c r="AA1494" s="88"/>
      <c r="AB1494" s="88"/>
      <c r="AC1494" s="88"/>
      <c r="AD1494" s="88"/>
      <c r="AE1494" s="88"/>
      <c r="AG1494" s="89"/>
      <c r="AN1494" s="88"/>
      <c r="AO1494" s="88"/>
      <c r="AP1494" s="88"/>
      <c r="AQ1494" s="88"/>
      <c r="AR1494" s="88"/>
      <c r="AS1494" s="88"/>
      <c r="AT1494" s="88"/>
      <c r="AU1494" s="88"/>
      <c r="AV1494" s="88"/>
    </row>
    <row r="1495" spans="27:64" x14ac:dyDescent="0.2">
      <c r="AA1495" s="88"/>
      <c r="AB1495" s="88"/>
      <c r="AC1495" s="88"/>
      <c r="AD1495" s="88"/>
      <c r="AE1495" s="88"/>
      <c r="AG1495" s="89"/>
      <c r="AN1495" s="88"/>
      <c r="AO1495" s="88"/>
      <c r="AP1495" s="88"/>
      <c r="AQ1495" s="88"/>
      <c r="AR1495" s="88"/>
      <c r="AS1495" s="88"/>
      <c r="AT1495" s="88"/>
      <c r="AU1495" s="88"/>
      <c r="AV1495" s="88"/>
    </row>
    <row r="1496" spans="27:64" x14ac:dyDescent="0.2">
      <c r="AA1496" s="88"/>
      <c r="AB1496" s="88"/>
      <c r="AC1496" s="88"/>
      <c r="AD1496" s="88"/>
      <c r="AE1496" s="88"/>
      <c r="AG1496" s="89"/>
      <c r="AN1496" s="88"/>
      <c r="AO1496" s="88"/>
      <c r="AP1496" s="88"/>
      <c r="AQ1496" s="88"/>
      <c r="AR1496" s="88"/>
      <c r="AS1496" s="88"/>
      <c r="AT1496" s="88"/>
      <c r="AU1496" s="88"/>
      <c r="AV1496" s="88"/>
      <c r="AX1496" s="88"/>
    </row>
    <row r="1497" spans="27:64" x14ac:dyDescent="0.2">
      <c r="AA1497" s="88"/>
      <c r="AB1497" s="88"/>
      <c r="AC1497" s="88"/>
      <c r="AD1497" s="88"/>
      <c r="AE1497" s="88"/>
      <c r="AG1497" s="89"/>
      <c r="AN1497" s="88"/>
      <c r="AO1497" s="88"/>
      <c r="AP1497" s="88"/>
      <c r="AQ1497" s="88"/>
      <c r="AR1497" s="88"/>
      <c r="AS1497" s="88"/>
      <c r="AT1497" s="88"/>
      <c r="AU1497" s="88"/>
      <c r="AV1497" s="88"/>
      <c r="AW1497" s="88"/>
      <c r="AX1497" s="88"/>
      <c r="AY1497" s="88"/>
      <c r="AZ1497" s="88"/>
      <c r="BA1497" s="88"/>
      <c r="BB1497" s="88"/>
      <c r="BC1497" s="88"/>
      <c r="BD1497" s="88"/>
      <c r="BE1497" s="88"/>
      <c r="BF1497" s="88"/>
      <c r="BG1497" s="88"/>
      <c r="BH1497" s="88"/>
      <c r="BI1497" s="88"/>
      <c r="BJ1497" s="88"/>
      <c r="BK1497" s="88"/>
      <c r="BL1497" s="88"/>
    </row>
    <row r="1498" spans="27:64" x14ac:dyDescent="0.2">
      <c r="AA1498" s="88"/>
      <c r="AB1498" s="88"/>
      <c r="AC1498" s="88"/>
      <c r="AD1498" s="88"/>
      <c r="AE1498" s="88"/>
      <c r="AG1498" s="89"/>
      <c r="AN1498" s="88"/>
      <c r="AO1498" s="88"/>
      <c r="AP1498" s="88"/>
      <c r="AQ1498" s="88"/>
      <c r="AR1498" s="88"/>
      <c r="AS1498" s="88"/>
      <c r="AT1498" s="88"/>
      <c r="AU1498" s="88"/>
      <c r="AV1498" s="88"/>
    </row>
    <row r="1499" spans="27:64" x14ac:dyDescent="0.2">
      <c r="AA1499" s="88"/>
      <c r="AB1499" s="88"/>
      <c r="AC1499" s="88"/>
      <c r="AD1499" s="88"/>
      <c r="AE1499" s="88"/>
      <c r="AG1499" s="89"/>
      <c r="AN1499" s="88"/>
      <c r="AO1499" s="88"/>
      <c r="AP1499" s="88"/>
      <c r="AQ1499" s="88"/>
      <c r="AR1499" s="88"/>
      <c r="AS1499" s="88"/>
      <c r="AT1499" s="88"/>
      <c r="AU1499" s="88"/>
      <c r="AV1499" s="88"/>
      <c r="AX1499" s="88"/>
    </row>
    <row r="1500" spans="27:64" x14ac:dyDescent="0.2">
      <c r="AA1500" s="88"/>
      <c r="AB1500" s="88"/>
      <c r="AC1500" s="88"/>
      <c r="AD1500" s="88"/>
      <c r="AE1500" s="88"/>
      <c r="AG1500" s="89"/>
      <c r="AN1500" s="88"/>
      <c r="AO1500" s="88"/>
      <c r="AP1500" s="88"/>
      <c r="AQ1500" s="88"/>
      <c r="AR1500" s="88"/>
      <c r="AS1500" s="88"/>
      <c r="AT1500" s="88"/>
      <c r="AU1500" s="88"/>
      <c r="AV1500" s="88"/>
      <c r="AW1500" s="88"/>
      <c r="AX1500" s="88"/>
      <c r="AY1500" s="88"/>
      <c r="AZ1500" s="88"/>
      <c r="BA1500" s="88"/>
      <c r="BB1500" s="88"/>
      <c r="BC1500" s="88"/>
      <c r="BD1500" s="88"/>
      <c r="BE1500" s="88"/>
      <c r="BF1500" s="88"/>
      <c r="BG1500" s="88"/>
      <c r="BH1500" s="88"/>
      <c r="BI1500" s="88"/>
      <c r="BJ1500" s="88"/>
      <c r="BK1500" s="88"/>
      <c r="BL1500" s="88"/>
    </row>
    <row r="1501" spans="27:64" x14ac:dyDescent="0.2">
      <c r="AA1501" s="88"/>
      <c r="AB1501" s="88"/>
      <c r="AC1501" s="88"/>
      <c r="AD1501" s="88"/>
      <c r="AE1501" s="88"/>
      <c r="AG1501" s="89"/>
      <c r="AN1501" s="88"/>
      <c r="AO1501" s="88"/>
      <c r="AP1501" s="88"/>
      <c r="AQ1501" s="88"/>
      <c r="AR1501" s="88"/>
      <c r="AS1501" s="88"/>
      <c r="AT1501" s="88"/>
      <c r="AU1501" s="88"/>
      <c r="AV1501" s="88"/>
    </row>
    <row r="1502" spans="27:64" x14ac:dyDescent="0.2">
      <c r="AA1502" s="88"/>
      <c r="AB1502" s="88"/>
      <c r="AC1502" s="88"/>
      <c r="AD1502" s="88"/>
      <c r="AE1502" s="88"/>
      <c r="AG1502" s="89"/>
      <c r="AN1502" s="88"/>
      <c r="AO1502" s="88"/>
      <c r="AP1502" s="88"/>
      <c r="AQ1502" s="88"/>
      <c r="AR1502" s="88"/>
      <c r="AS1502" s="88"/>
      <c r="AT1502" s="88"/>
      <c r="AU1502" s="88"/>
      <c r="AV1502" s="88"/>
    </row>
    <row r="1503" spans="27:64" x14ac:dyDescent="0.2">
      <c r="AA1503" s="88"/>
      <c r="AB1503" s="88"/>
      <c r="AC1503" s="88"/>
      <c r="AD1503" s="88"/>
      <c r="AE1503" s="88"/>
      <c r="AG1503" s="89"/>
      <c r="AN1503" s="88"/>
      <c r="AO1503" s="88"/>
      <c r="AP1503" s="88"/>
      <c r="AQ1503" s="88"/>
      <c r="AR1503" s="88"/>
      <c r="AS1503" s="88"/>
      <c r="AT1503" s="88"/>
      <c r="AU1503" s="88"/>
      <c r="AV1503" s="88"/>
      <c r="AX1503" s="88"/>
      <c r="AY1503" s="88"/>
      <c r="AZ1503" s="88"/>
      <c r="BA1503" s="88"/>
      <c r="BB1503" s="88"/>
      <c r="BC1503" s="88"/>
      <c r="BD1503" s="88"/>
      <c r="BE1503" s="88"/>
      <c r="BF1503" s="88"/>
      <c r="BG1503" s="88"/>
      <c r="BH1503" s="88"/>
      <c r="BI1503" s="88"/>
      <c r="BJ1503" s="88"/>
      <c r="BK1503" s="88"/>
      <c r="BL1503" s="88"/>
    </row>
    <row r="1504" spans="27:64" x14ac:dyDescent="0.2">
      <c r="AA1504" s="88"/>
      <c r="AB1504" s="88"/>
      <c r="AC1504" s="88"/>
      <c r="AD1504" s="88"/>
      <c r="AE1504" s="88"/>
      <c r="AG1504" s="89"/>
      <c r="AN1504" s="88"/>
      <c r="AO1504" s="88"/>
      <c r="AP1504" s="88"/>
      <c r="AQ1504" s="88"/>
      <c r="AR1504" s="88"/>
      <c r="AS1504" s="88"/>
      <c r="AT1504" s="88"/>
      <c r="AU1504" s="88"/>
      <c r="AV1504" s="88"/>
    </row>
    <row r="1505" spans="27:64" x14ac:dyDescent="0.2">
      <c r="AA1505" s="88"/>
      <c r="AB1505" s="88"/>
      <c r="AC1505" s="88"/>
      <c r="AD1505" s="88"/>
      <c r="AE1505" s="88"/>
      <c r="AG1505" s="89"/>
      <c r="AN1505" s="88"/>
      <c r="AO1505" s="88"/>
      <c r="AP1505" s="88"/>
      <c r="AQ1505" s="88"/>
      <c r="AR1505" s="88"/>
      <c r="AS1505" s="88"/>
      <c r="AT1505" s="88"/>
      <c r="AU1505" s="88"/>
      <c r="AV1505" s="88"/>
      <c r="AX1505" s="88"/>
      <c r="AY1505" s="88"/>
      <c r="AZ1505" s="88"/>
      <c r="BA1505" s="88"/>
      <c r="BB1505" s="88"/>
      <c r="BC1505" s="88"/>
      <c r="BD1505" s="88"/>
      <c r="BE1505" s="88"/>
      <c r="BF1505" s="88"/>
      <c r="BG1505" s="88"/>
      <c r="BH1505" s="88"/>
      <c r="BI1505" s="88"/>
      <c r="BJ1505" s="88"/>
      <c r="BK1505" s="88"/>
      <c r="BL1505" s="88"/>
    </row>
    <row r="1506" spans="27:64" x14ac:dyDescent="0.2">
      <c r="AA1506" s="88"/>
      <c r="AB1506" s="88"/>
      <c r="AC1506" s="88"/>
      <c r="AD1506" s="88"/>
      <c r="AE1506" s="88"/>
      <c r="AG1506" s="89"/>
      <c r="AN1506" s="88"/>
      <c r="AO1506" s="88"/>
      <c r="AP1506" s="88"/>
      <c r="AQ1506" s="88"/>
      <c r="AR1506" s="88"/>
      <c r="AS1506" s="88"/>
      <c r="AT1506" s="88"/>
      <c r="AU1506" s="88"/>
    </row>
    <row r="1507" spans="27:64" x14ac:dyDescent="0.2">
      <c r="AA1507" s="88"/>
      <c r="AB1507" s="88"/>
      <c r="AC1507" s="88"/>
      <c r="AD1507" s="88"/>
      <c r="AE1507" s="88"/>
      <c r="AG1507" s="89"/>
      <c r="AN1507" s="88"/>
      <c r="AO1507" s="88"/>
      <c r="AP1507" s="88"/>
      <c r="AQ1507" s="88"/>
      <c r="AR1507" s="88"/>
      <c r="AS1507" s="88"/>
      <c r="AT1507" s="88"/>
      <c r="AU1507" s="88"/>
      <c r="AV1507" s="88"/>
      <c r="AX1507" s="88"/>
    </row>
    <row r="1508" spans="27:64" x14ac:dyDescent="0.2">
      <c r="AA1508" s="88"/>
      <c r="AB1508" s="88"/>
      <c r="AC1508" s="88"/>
      <c r="AD1508" s="88"/>
      <c r="AE1508" s="88"/>
      <c r="AG1508" s="89"/>
      <c r="AN1508" s="88"/>
      <c r="AO1508" s="88"/>
      <c r="AP1508" s="88"/>
      <c r="AQ1508" s="88"/>
      <c r="AR1508" s="88"/>
      <c r="AS1508" s="88"/>
      <c r="AT1508" s="88"/>
      <c r="AU1508" s="88"/>
    </row>
    <row r="1509" spans="27:64" x14ac:dyDescent="0.2">
      <c r="AA1509" s="88"/>
      <c r="AB1509" s="88"/>
      <c r="AC1509" s="88"/>
      <c r="AD1509" s="88"/>
      <c r="AE1509" s="88"/>
      <c r="AG1509" s="89"/>
      <c r="AN1509" s="88"/>
      <c r="AO1509" s="88"/>
      <c r="AP1509" s="88"/>
      <c r="AQ1509" s="88"/>
      <c r="AR1509" s="88"/>
      <c r="AS1509" s="88"/>
      <c r="AT1509" s="88"/>
      <c r="AU1509" s="88"/>
      <c r="AV1509" s="88"/>
    </row>
    <row r="1510" spans="27:64" x14ac:dyDescent="0.2">
      <c r="AA1510" s="88"/>
      <c r="AB1510" s="88"/>
      <c r="AC1510" s="88"/>
      <c r="AD1510" s="88"/>
      <c r="AE1510" s="88"/>
      <c r="AG1510" s="89"/>
      <c r="AN1510" s="88"/>
      <c r="AO1510" s="88"/>
      <c r="AP1510" s="88"/>
      <c r="AQ1510" s="88"/>
      <c r="AR1510" s="88"/>
      <c r="AS1510" s="88"/>
      <c r="AT1510" s="88"/>
      <c r="AU1510" s="88"/>
      <c r="AV1510" s="88"/>
      <c r="AW1510" s="88"/>
      <c r="AX1510" s="88"/>
      <c r="AY1510" s="88"/>
      <c r="AZ1510" s="88"/>
      <c r="BA1510" s="88"/>
      <c r="BB1510" s="88"/>
      <c r="BC1510" s="88"/>
      <c r="BD1510" s="88"/>
      <c r="BE1510" s="88"/>
      <c r="BF1510" s="88"/>
      <c r="BG1510" s="88"/>
      <c r="BH1510" s="88"/>
      <c r="BI1510" s="88"/>
      <c r="BJ1510" s="88"/>
      <c r="BK1510" s="88"/>
      <c r="BL1510" s="88"/>
    </row>
    <row r="1511" spans="27:64" x14ac:dyDescent="0.2">
      <c r="AA1511" s="88"/>
      <c r="AB1511" s="88"/>
      <c r="AC1511" s="88"/>
      <c r="AD1511" s="88"/>
      <c r="AE1511" s="88"/>
      <c r="AG1511" s="89"/>
      <c r="AN1511" s="88"/>
      <c r="AO1511" s="88"/>
      <c r="AP1511" s="88"/>
      <c r="AQ1511" s="88"/>
      <c r="AR1511" s="88"/>
      <c r="AS1511" s="88"/>
      <c r="AT1511" s="88"/>
      <c r="AU1511" s="88"/>
    </row>
    <row r="1512" spans="27:64" x14ac:dyDescent="0.2">
      <c r="AA1512" s="88"/>
      <c r="AB1512" s="88"/>
      <c r="AC1512" s="88"/>
      <c r="AD1512" s="88"/>
      <c r="AE1512" s="88"/>
      <c r="AG1512" s="89"/>
      <c r="AN1512" s="88"/>
      <c r="AO1512" s="88"/>
      <c r="AP1512" s="88"/>
      <c r="AQ1512" s="88"/>
      <c r="AR1512" s="88"/>
      <c r="AS1512" s="88"/>
      <c r="AT1512" s="88"/>
      <c r="AU1512" s="88"/>
      <c r="AV1512" s="88"/>
      <c r="AX1512" s="88"/>
    </row>
    <row r="1513" spans="27:64" x14ac:dyDescent="0.2">
      <c r="AA1513" s="88"/>
      <c r="AB1513" s="88"/>
      <c r="AC1513" s="88"/>
      <c r="AD1513" s="88"/>
      <c r="AE1513" s="88"/>
      <c r="AG1513" s="89"/>
      <c r="AN1513" s="88"/>
      <c r="AO1513" s="88"/>
      <c r="AP1513" s="88"/>
      <c r="AQ1513" s="88"/>
      <c r="AR1513" s="88"/>
      <c r="AS1513" s="88"/>
      <c r="AT1513" s="88"/>
      <c r="AU1513" s="88"/>
      <c r="AV1513" s="88"/>
      <c r="AW1513" s="88"/>
      <c r="AX1513" s="88"/>
      <c r="AY1513" s="88"/>
      <c r="AZ1513" s="88"/>
      <c r="BA1513" s="88"/>
      <c r="BB1513" s="88"/>
      <c r="BC1513" s="88"/>
      <c r="BD1513" s="88"/>
      <c r="BE1513" s="88"/>
      <c r="BF1513" s="88"/>
      <c r="BG1513" s="88"/>
      <c r="BH1513" s="88"/>
      <c r="BI1513" s="88"/>
      <c r="BJ1513" s="88"/>
      <c r="BK1513" s="88"/>
      <c r="BL1513" s="88"/>
    </row>
    <row r="1514" spans="27:64" x14ac:dyDescent="0.2">
      <c r="AA1514" s="88"/>
      <c r="AB1514" s="88"/>
      <c r="AC1514" s="88"/>
      <c r="AD1514" s="88"/>
      <c r="AE1514" s="88"/>
      <c r="AG1514" s="89"/>
      <c r="AN1514" s="88"/>
      <c r="AO1514" s="88"/>
      <c r="AP1514" s="88"/>
      <c r="AQ1514" s="88"/>
      <c r="AR1514" s="88"/>
      <c r="AS1514" s="88"/>
      <c r="AT1514" s="88"/>
      <c r="AU1514" s="88"/>
      <c r="AV1514" s="88"/>
      <c r="AW1514" s="88"/>
      <c r="AX1514" s="88"/>
      <c r="AY1514" s="88"/>
      <c r="AZ1514" s="88"/>
      <c r="BA1514" s="88"/>
      <c r="BB1514" s="88"/>
      <c r="BC1514" s="88"/>
      <c r="BD1514" s="88"/>
      <c r="BE1514" s="88"/>
      <c r="BF1514" s="88"/>
      <c r="BG1514" s="88"/>
      <c r="BH1514" s="88"/>
      <c r="BI1514" s="88"/>
      <c r="BJ1514" s="88"/>
      <c r="BK1514" s="88"/>
      <c r="BL1514" s="88"/>
    </row>
    <row r="1515" spans="27:64" x14ac:dyDescent="0.2">
      <c r="AA1515" s="88"/>
      <c r="AB1515" s="88"/>
      <c r="AC1515" s="88"/>
      <c r="AD1515" s="88"/>
      <c r="AE1515" s="88"/>
      <c r="AG1515" s="89"/>
      <c r="AN1515" s="88"/>
      <c r="AO1515" s="88"/>
      <c r="AP1515" s="88"/>
      <c r="AQ1515" s="88"/>
      <c r="AR1515" s="88"/>
      <c r="AS1515" s="88"/>
      <c r="AT1515" s="88"/>
      <c r="AU1515" s="88"/>
      <c r="AV1515" s="88"/>
      <c r="AW1515" s="88"/>
      <c r="AX1515" s="88"/>
      <c r="AY1515" s="88"/>
      <c r="AZ1515" s="88"/>
      <c r="BA1515" s="88"/>
      <c r="BB1515" s="88"/>
      <c r="BC1515" s="88"/>
      <c r="BD1515" s="88"/>
      <c r="BE1515" s="88"/>
      <c r="BF1515" s="88"/>
      <c r="BG1515" s="88"/>
      <c r="BH1515" s="88"/>
      <c r="BI1515" s="88"/>
      <c r="BJ1515" s="88"/>
      <c r="BK1515" s="88"/>
      <c r="BL1515" s="88"/>
    </row>
    <row r="1516" spans="27:64" x14ac:dyDescent="0.2">
      <c r="AA1516" s="88"/>
      <c r="AB1516" s="88"/>
      <c r="AC1516" s="88"/>
      <c r="AD1516" s="88"/>
      <c r="AE1516" s="88"/>
      <c r="AG1516" s="89"/>
      <c r="AN1516" s="88"/>
      <c r="AO1516" s="88"/>
      <c r="AP1516" s="88"/>
      <c r="AQ1516" s="88"/>
      <c r="AR1516" s="88"/>
      <c r="AS1516" s="88"/>
      <c r="AT1516" s="88"/>
      <c r="AU1516" s="88"/>
      <c r="AV1516" s="88"/>
    </row>
    <row r="1517" spans="27:64" x14ac:dyDescent="0.2">
      <c r="AA1517" s="88"/>
      <c r="AB1517" s="88"/>
      <c r="AC1517" s="88"/>
      <c r="AD1517" s="88"/>
      <c r="AE1517" s="88"/>
      <c r="AG1517" s="89"/>
      <c r="AN1517" s="88"/>
      <c r="AO1517" s="88"/>
      <c r="AP1517" s="88"/>
      <c r="AQ1517" s="88"/>
      <c r="AR1517" s="88"/>
      <c r="AS1517" s="88"/>
      <c r="AT1517" s="88"/>
      <c r="AU1517" s="88"/>
      <c r="AV1517" s="88"/>
    </row>
    <row r="1518" spans="27:64" x14ac:dyDescent="0.2">
      <c r="AA1518" s="88"/>
      <c r="AB1518" s="88"/>
      <c r="AC1518" s="88"/>
      <c r="AD1518" s="88"/>
      <c r="AE1518" s="88"/>
      <c r="AG1518" s="89"/>
      <c r="AN1518" s="88"/>
      <c r="AO1518" s="88"/>
      <c r="AP1518" s="88"/>
      <c r="AQ1518" s="88"/>
      <c r="AR1518" s="88"/>
      <c r="AS1518" s="88"/>
      <c r="AT1518" s="88"/>
      <c r="AU1518" s="88"/>
      <c r="AV1518" s="88"/>
      <c r="AX1518" s="88"/>
      <c r="AY1518" s="88"/>
      <c r="AZ1518" s="88"/>
      <c r="BA1518" s="88"/>
      <c r="BB1518" s="88"/>
      <c r="BC1518" s="88"/>
      <c r="BD1518" s="88"/>
      <c r="BE1518" s="88"/>
      <c r="BF1518" s="88"/>
      <c r="BG1518" s="88"/>
      <c r="BH1518" s="88"/>
      <c r="BI1518" s="88"/>
      <c r="BJ1518" s="88"/>
      <c r="BK1518" s="88"/>
      <c r="BL1518" s="88"/>
    </row>
    <row r="1519" spans="27:64" x14ac:dyDescent="0.2">
      <c r="AA1519" s="88"/>
      <c r="AB1519" s="88"/>
      <c r="AC1519" s="88"/>
      <c r="AD1519" s="88"/>
      <c r="AE1519" s="88"/>
      <c r="AG1519" s="89"/>
      <c r="AN1519" s="88"/>
      <c r="AO1519" s="88"/>
      <c r="AP1519" s="88"/>
      <c r="AQ1519" s="88"/>
      <c r="AR1519" s="88"/>
      <c r="AS1519" s="88"/>
      <c r="AT1519" s="88"/>
      <c r="AU1519" s="88"/>
      <c r="AV1519" s="88"/>
    </row>
    <row r="1520" spans="27:64" x14ac:dyDescent="0.2">
      <c r="AA1520" s="88"/>
      <c r="AB1520" s="88"/>
      <c r="AC1520" s="88"/>
      <c r="AD1520" s="88"/>
      <c r="AE1520" s="88"/>
      <c r="AG1520" s="89"/>
      <c r="AN1520" s="88"/>
      <c r="AO1520" s="88"/>
      <c r="AP1520" s="88"/>
      <c r="AQ1520" s="88"/>
      <c r="AR1520" s="88"/>
      <c r="AS1520" s="88"/>
      <c r="AT1520" s="88"/>
      <c r="AU1520" s="88"/>
      <c r="AV1520" s="88"/>
      <c r="AX1520" s="88"/>
      <c r="AY1520" s="88"/>
      <c r="AZ1520" s="88"/>
      <c r="BA1520" s="88"/>
      <c r="BB1520" s="88"/>
      <c r="BC1520" s="88"/>
      <c r="BD1520" s="88"/>
      <c r="BE1520" s="88"/>
      <c r="BF1520" s="88"/>
      <c r="BG1520" s="88"/>
      <c r="BH1520" s="88"/>
      <c r="BI1520" s="88"/>
      <c r="BJ1520" s="88"/>
      <c r="BK1520" s="88"/>
      <c r="BL1520" s="88"/>
    </row>
    <row r="1521" spans="27:64" x14ac:dyDescent="0.2">
      <c r="AA1521" s="88"/>
      <c r="AB1521" s="88"/>
      <c r="AC1521" s="88"/>
      <c r="AD1521" s="88"/>
      <c r="AE1521" s="88"/>
      <c r="AG1521" s="89"/>
      <c r="AN1521" s="88"/>
      <c r="AO1521" s="88"/>
      <c r="AP1521" s="88"/>
      <c r="AQ1521" s="88"/>
      <c r="AR1521" s="88"/>
      <c r="AS1521" s="88"/>
      <c r="AT1521" s="88"/>
      <c r="AU1521" s="88"/>
      <c r="AV1521" s="88"/>
    </row>
    <row r="1522" spans="27:64" x14ac:dyDescent="0.2">
      <c r="AA1522" s="88"/>
      <c r="AB1522" s="88"/>
      <c r="AC1522" s="88"/>
      <c r="AD1522" s="88"/>
      <c r="AE1522" s="88"/>
      <c r="AG1522" s="89"/>
      <c r="AN1522" s="88"/>
      <c r="AO1522" s="88"/>
      <c r="AP1522" s="88"/>
      <c r="AQ1522" s="88"/>
      <c r="AR1522" s="88"/>
      <c r="AS1522" s="88"/>
      <c r="AT1522" s="88"/>
      <c r="AU1522" s="88"/>
      <c r="AV1522" s="88"/>
    </row>
    <row r="1523" spans="27:64" x14ac:dyDescent="0.2">
      <c r="AA1523" s="88"/>
      <c r="AB1523" s="88"/>
      <c r="AC1523" s="88"/>
      <c r="AD1523" s="88"/>
      <c r="AE1523" s="88"/>
      <c r="AG1523" s="89"/>
      <c r="AN1523" s="88"/>
      <c r="AO1523" s="88"/>
      <c r="AP1523" s="88"/>
      <c r="AQ1523" s="88"/>
      <c r="AR1523" s="88"/>
      <c r="AS1523" s="88"/>
      <c r="AT1523" s="88"/>
      <c r="AU1523" s="88"/>
      <c r="AV1523" s="88"/>
      <c r="AX1523" s="88"/>
    </row>
    <row r="1524" spans="27:64" x14ac:dyDescent="0.2">
      <c r="AA1524" s="88"/>
      <c r="AB1524" s="88"/>
      <c r="AC1524" s="88"/>
      <c r="AD1524" s="88"/>
      <c r="AE1524" s="88"/>
      <c r="AG1524" s="89"/>
      <c r="AN1524" s="88"/>
      <c r="AO1524" s="88"/>
      <c r="AP1524" s="88"/>
      <c r="AQ1524" s="88"/>
      <c r="AR1524" s="88"/>
      <c r="AS1524" s="88"/>
      <c r="AT1524" s="88"/>
      <c r="AU1524" s="88"/>
      <c r="AV1524" s="88"/>
    </row>
    <row r="1525" spans="27:64" x14ac:dyDescent="0.2">
      <c r="AA1525" s="88"/>
      <c r="AB1525" s="88"/>
      <c r="AC1525" s="88"/>
      <c r="AD1525" s="88"/>
      <c r="AE1525" s="88"/>
      <c r="AG1525" s="89"/>
      <c r="AN1525" s="88"/>
      <c r="AO1525" s="88"/>
      <c r="AP1525" s="88"/>
      <c r="AQ1525" s="88"/>
      <c r="AR1525" s="88"/>
      <c r="AS1525" s="88"/>
      <c r="AT1525" s="88"/>
      <c r="AU1525" s="88"/>
      <c r="AV1525" s="88"/>
      <c r="AX1525" s="88"/>
    </row>
    <row r="1526" spans="27:64" x14ac:dyDescent="0.2">
      <c r="AA1526" s="88"/>
      <c r="AB1526" s="88"/>
      <c r="AC1526" s="88"/>
      <c r="AD1526" s="88"/>
      <c r="AE1526" s="88"/>
      <c r="AG1526" s="89"/>
      <c r="AN1526" s="88"/>
      <c r="AO1526" s="88"/>
      <c r="AP1526" s="88"/>
      <c r="AQ1526" s="88"/>
      <c r="AR1526" s="88"/>
      <c r="AS1526" s="88"/>
      <c r="AT1526" s="88"/>
      <c r="AU1526" s="88"/>
      <c r="AV1526" s="88"/>
    </row>
    <row r="1527" spans="27:64" x14ac:dyDescent="0.2">
      <c r="AA1527" s="88"/>
      <c r="AB1527" s="88"/>
      <c r="AC1527" s="88"/>
      <c r="AD1527" s="88"/>
      <c r="AE1527" s="88"/>
      <c r="AG1527" s="89"/>
      <c r="AN1527" s="88"/>
      <c r="AO1527" s="88"/>
      <c r="AP1527" s="88"/>
      <c r="AQ1527" s="88"/>
      <c r="AR1527" s="88"/>
      <c r="AS1527" s="88"/>
      <c r="AT1527" s="88"/>
      <c r="AU1527" s="88"/>
      <c r="AV1527" s="88"/>
    </row>
    <row r="1528" spans="27:64" x14ac:dyDescent="0.2">
      <c r="AA1528" s="88"/>
      <c r="AB1528" s="88"/>
      <c r="AC1528" s="88"/>
      <c r="AD1528" s="88"/>
      <c r="AE1528" s="88"/>
      <c r="AG1528" s="89"/>
      <c r="AN1528" s="88"/>
      <c r="AO1528" s="88"/>
      <c r="AP1528" s="88"/>
      <c r="AQ1528" s="88"/>
      <c r="AR1528" s="88"/>
      <c r="AS1528" s="88"/>
      <c r="AT1528" s="88"/>
      <c r="AU1528" s="88"/>
      <c r="AV1528" s="88"/>
    </row>
    <row r="1529" spans="27:64" x14ac:dyDescent="0.2">
      <c r="AA1529" s="88"/>
      <c r="AB1529" s="88"/>
      <c r="AC1529" s="88"/>
      <c r="AD1529" s="88"/>
      <c r="AE1529" s="88"/>
      <c r="AG1529" s="89"/>
      <c r="AN1529" s="88"/>
      <c r="AO1529" s="88"/>
      <c r="AP1529" s="88"/>
      <c r="AQ1529" s="88"/>
      <c r="AR1529" s="88"/>
      <c r="AS1529" s="88"/>
      <c r="AT1529" s="88"/>
      <c r="AU1529" s="88"/>
    </row>
    <row r="1530" spans="27:64" x14ac:dyDescent="0.2">
      <c r="AA1530" s="88"/>
      <c r="AB1530" s="88"/>
      <c r="AC1530" s="88"/>
      <c r="AD1530" s="88"/>
      <c r="AE1530" s="88"/>
      <c r="AG1530" s="89"/>
      <c r="AN1530" s="88"/>
      <c r="AO1530" s="88"/>
      <c r="AP1530" s="88"/>
      <c r="AQ1530" s="88"/>
      <c r="AR1530" s="88"/>
      <c r="AS1530" s="88"/>
      <c r="AT1530" s="88"/>
      <c r="AU1530" s="88"/>
      <c r="AV1530" s="88"/>
    </row>
    <row r="1531" spans="27:64" x14ac:dyDescent="0.2">
      <c r="AA1531" s="88"/>
      <c r="AB1531" s="88"/>
      <c r="AC1531" s="88"/>
      <c r="AD1531" s="88"/>
      <c r="AE1531" s="88"/>
      <c r="AG1531" s="89"/>
      <c r="AN1531" s="88"/>
      <c r="AO1531" s="88"/>
      <c r="AP1531" s="88"/>
      <c r="AQ1531" s="88"/>
      <c r="AR1531" s="88"/>
      <c r="AS1531" s="88"/>
      <c r="AT1531" s="88"/>
      <c r="AU1531" s="88"/>
      <c r="AV1531" s="88"/>
      <c r="AW1531" s="88"/>
      <c r="AX1531" s="88"/>
      <c r="AY1531" s="88"/>
      <c r="AZ1531" s="88"/>
      <c r="BA1531" s="88"/>
      <c r="BB1531" s="88"/>
      <c r="BC1531" s="88"/>
      <c r="BD1531" s="88"/>
      <c r="BE1531" s="88"/>
      <c r="BF1531" s="88"/>
      <c r="BG1531" s="88"/>
      <c r="BH1531" s="88"/>
      <c r="BI1531" s="88"/>
      <c r="BJ1531" s="88"/>
      <c r="BK1531" s="88"/>
      <c r="BL1531" s="88"/>
    </row>
    <row r="1532" spans="27:64" x14ac:dyDescent="0.2">
      <c r="AA1532" s="88"/>
      <c r="AB1532" s="88"/>
      <c r="AC1532" s="88"/>
      <c r="AD1532" s="88"/>
      <c r="AE1532" s="88"/>
      <c r="AG1532" s="89"/>
      <c r="AN1532" s="88"/>
      <c r="AO1532" s="88"/>
      <c r="AP1532" s="88"/>
      <c r="AQ1532" s="88"/>
      <c r="AR1532" s="88"/>
      <c r="AS1532" s="88"/>
      <c r="AT1532" s="88"/>
      <c r="AU1532" s="88"/>
    </row>
    <row r="1533" spans="27:64" x14ac:dyDescent="0.2">
      <c r="AA1533" s="88"/>
      <c r="AB1533" s="88"/>
      <c r="AC1533" s="88"/>
      <c r="AD1533" s="88"/>
      <c r="AE1533" s="88"/>
      <c r="AG1533" s="89"/>
      <c r="AN1533" s="88"/>
      <c r="AO1533" s="88"/>
      <c r="AP1533" s="88"/>
      <c r="AQ1533" s="88"/>
      <c r="AR1533" s="88"/>
      <c r="AS1533" s="88"/>
      <c r="AT1533" s="88"/>
      <c r="AU1533" s="88"/>
    </row>
    <row r="1534" spans="27:64" x14ac:dyDescent="0.2">
      <c r="AA1534" s="88"/>
      <c r="AB1534" s="88"/>
      <c r="AC1534" s="88"/>
      <c r="AD1534" s="88"/>
      <c r="AE1534" s="88"/>
      <c r="AG1534" s="89"/>
      <c r="AN1534" s="88"/>
      <c r="AO1534" s="88"/>
      <c r="AP1534" s="88"/>
      <c r="AQ1534" s="88"/>
      <c r="AR1534" s="88"/>
      <c r="AS1534" s="88"/>
      <c r="AT1534" s="88"/>
      <c r="AU1534" s="88"/>
    </row>
    <row r="1535" spans="27:64" x14ac:dyDescent="0.2">
      <c r="AA1535" s="88"/>
      <c r="AB1535" s="88"/>
      <c r="AC1535" s="88"/>
      <c r="AD1535" s="88"/>
      <c r="AE1535" s="88"/>
      <c r="AG1535" s="89"/>
      <c r="AN1535" s="88"/>
      <c r="AO1535" s="88"/>
      <c r="AP1535" s="88"/>
      <c r="AQ1535" s="88"/>
      <c r="AR1535" s="88"/>
      <c r="AS1535" s="88"/>
      <c r="AT1535" s="88"/>
      <c r="AU1535" s="88"/>
      <c r="AV1535" s="88"/>
    </row>
    <row r="1536" spans="27:64" x14ac:dyDescent="0.2">
      <c r="AA1536" s="88"/>
      <c r="AB1536" s="88"/>
      <c r="AC1536" s="88"/>
      <c r="AD1536" s="88"/>
      <c r="AE1536" s="88"/>
      <c r="AG1536" s="89"/>
      <c r="AN1536" s="88"/>
      <c r="AO1536" s="88"/>
      <c r="AP1536" s="88"/>
      <c r="AQ1536" s="88"/>
      <c r="AR1536" s="88"/>
      <c r="AS1536" s="88"/>
      <c r="AT1536" s="88"/>
      <c r="AU1536" s="88"/>
      <c r="AV1536" s="88"/>
    </row>
    <row r="1537" spans="27:64" x14ac:dyDescent="0.2">
      <c r="AA1537" s="88"/>
      <c r="AB1537" s="88"/>
      <c r="AC1537" s="88"/>
      <c r="AD1537" s="88"/>
      <c r="AE1537" s="88"/>
      <c r="AG1537" s="89"/>
      <c r="AN1537" s="88"/>
      <c r="AO1537" s="88"/>
      <c r="AP1537" s="88"/>
      <c r="AQ1537" s="88"/>
      <c r="AR1537" s="88"/>
      <c r="AS1537" s="88"/>
      <c r="AT1537" s="88"/>
      <c r="AU1537" s="88"/>
      <c r="AV1537" s="88"/>
    </row>
    <row r="1538" spans="27:64" x14ac:dyDescent="0.2">
      <c r="AA1538" s="88"/>
      <c r="AB1538" s="88"/>
      <c r="AC1538" s="88"/>
      <c r="AD1538" s="88"/>
      <c r="AE1538" s="88"/>
      <c r="AG1538" s="89"/>
      <c r="AN1538" s="88"/>
      <c r="AO1538" s="88"/>
      <c r="AP1538" s="88"/>
      <c r="AQ1538" s="88"/>
      <c r="AR1538" s="88"/>
      <c r="AS1538" s="88"/>
      <c r="AT1538" s="88"/>
      <c r="AU1538" s="88"/>
    </row>
    <row r="1539" spans="27:64" x14ac:dyDescent="0.2">
      <c r="AA1539" s="88"/>
      <c r="AB1539" s="88"/>
      <c r="AC1539" s="88"/>
      <c r="AD1539" s="88"/>
      <c r="AE1539" s="88"/>
      <c r="AG1539" s="89"/>
      <c r="AN1539" s="88"/>
      <c r="AO1539" s="88"/>
      <c r="AP1539" s="88"/>
      <c r="AQ1539" s="88"/>
      <c r="AR1539" s="88"/>
      <c r="AS1539" s="88"/>
      <c r="AT1539" s="88"/>
      <c r="AU1539" s="88"/>
      <c r="AV1539" s="88"/>
      <c r="AW1539" s="88"/>
      <c r="AX1539" s="88"/>
      <c r="AY1539" s="88"/>
      <c r="AZ1539" s="88"/>
      <c r="BA1539" s="88"/>
      <c r="BB1539" s="88"/>
      <c r="BC1539" s="88"/>
      <c r="BD1539" s="88"/>
      <c r="BE1539" s="88"/>
      <c r="BF1539" s="88"/>
      <c r="BG1539" s="88"/>
      <c r="BH1539" s="88"/>
      <c r="BI1539" s="88"/>
      <c r="BJ1539" s="88"/>
      <c r="BK1539" s="88"/>
      <c r="BL1539" s="88"/>
    </row>
    <row r="1540" spans="27:64" x14ac:dyDescent="0.2">
      <c r="AA1540" s="88"/>
      <c r="AB1540" s="88"/>
      <c r="AC1540" s="88"/>
      <c r="AD1540" s="88"/>
      <c r="AE1540" s="88"/>
      <c r="AG1540" s="89"/>
      <c r="AN1540" s="88"/>
      <c r="AO1540" s="88"/>
      <c r="AP1540" s="88"/>
      <c r="AQ1540" s="88"/>
      <c r="AR1540" s="88"/>
      <c r="AS1540" s="88"/>
      <c r="AT1540" s="88"/>
      <c r="AU1540" s="88"/>
      <c r="AV1540" s="88"/>
      <c r="AX1540" s="88"/>
      <c r="AY1540" s="88"/>
      <c r="AZ1540" s="88"/>
      <c r="BA1540" s="88"/>
      <c r="BB1540" s="88"/>
      <c r="BC1540" s="88"/>
      <c r="BD1540" s="88"/>
      <c r="BE1540" s="88"/>
      <c r="BF1540" s="88"/>
      <c r="BG1540" s="88"/>
      <c r="BH1540" s="88"/>
      <c r="BI1540" s="88"/>
      <c r="BJ1540" s="88"/>
      <c r="BK1540" s="88"/>
      <c r="BL1540" s="88"/>
    </row>
    <row r="1541" spans="27:64" x14ac:dyDescent="0.2">
      <c r="AA1541" s="88"/>
      <c r="AB1541" s="88"/>
      <c r="AC1541" s="88"/>
      <c r="AD1541" s="88"/>
      <c r="AE1541" s="88"/>
      <c r="AG1541" s="89"/>
      <c r="AN1541" s="88"/>
      <c r="AO1541" s="88"/>
      <c r="AP1541" s="88"/>
      <c r="AQ1541" s="88"/>
      <c r="AR1541" s="88"/>
      <c r="AS1541" s="88"/>
      <c r="AT1541" s="88"/>
      <c r="AU1541" s="88"/>
    </row>
    <row r="1542" spans="27:64" x14ac:dyDescent="0.2">
      <c r="AA1542" s="88"/>
      <c r="AB1542" s="88"/>
      <c r="AC1542" s="88"/>
      <c r="AD1542" s="88"/>
      <c r="AE1542" s="88"/>
      <c r="AG1542" s="89"/>
      <c r="AN1542" s="88"/>
      <c r="AO1542" s="88"/>
      <c r="AP1542" s="88"/>
      <c r="AQ1542" s="88"/>
      <c r="AR1542" s="88"/>
      <c r="AS1542" s="88"/>
      <c r="AT1542" s="88"/>
      <c r="AU1542" s="88"/>
      <c r="AV1542" s="88"/>
    </row>
    <row r="1543" spans="27:64" x14ac:dyDescent="0.2">
      <c r="AA1543" s="88"/>
      <c r="AB1543" s="88"/>
      <c r="AC1543" s="88"/>
      <c r="AD1543" s="88"/>
      <c r="AE1543" s="88"/>
      <c r="AG1543" s="89"/>
      <c r="AN1543" s="88"/>
      <c r="AO1543" s="88"/>
      <c r="AP1543" s="88"/>
      <c r="AQ1543" s="88"/>
      <c r="AR1543" s="88"/>
      <c r="AS1543" s="88"/>
      <c r="AT1543" s="88"/>
      <c r="AU1543" s="88"/>
    </row>
    <row r="1544" spans="27:64" x14ac:dyDescent="0.2">
      <c r="AA1544" s="88"/>
      <c r="AB1544" s="88"/>
      <c r="AC1544" s="88"/>
      <c r="AD1544" s="88"/>
      <c r="AE1544" s="88"/>
      <c r="AG1544" s="89"/>
      <c r="AN1544" s="88"/>
      <c r="AO1544" s="88"/>
      <c r="AP1544" s="88"/>
      <c r="AQ1544" s="88"/>
      <c r="AR1544" s="88"/>
      <c r="AS1544" s="88"/>
      <c r="AT1544" s="88"/>
      <c r="AU1544" s="88"/>
      <c r="AV1544" s="88"/>
      <c r="AW1544" s="88"/>
      <c r="AX1544" s="88"/>
      <c r="AY1544" s="88"/>
      <c r="AZ1544" s="88"/>
      <c r="BA1544" s="88"/>
      <c r="BB1544" s="88"/>
      <c r="BC1544" s="88"/>
      <c r="BD1544" s="88"/>
      <c r="BE1544" s="88"/>
      <c r="BF1544" s="88"/>
      <c r="BG1544" s="88"/>
      <c r="BH1544" s="88"/>
      <c r="BI1544" s="88"/>
      <c r="BJ1544" s="88"/>
      <c r="BK1544" s="88"/>
      <c r="BL1544" s="88"/>
    </row>
    <row r="1545" spans="27:64" x14ac:dyDescent="0.2">
      <c r="AA1545" s="88"/>
      <c r="AB1545" s="88"/>
      <c r="AC1545" s="88"/>
      <c r="AD1545" s="88"/>
      <c r="AE1545" s="88"/>
      <c r="AG1545" s="89"/>
      <c r="AN1545" s="88"/>
      <c r="AO1545" s="88"/>
      <c r="AP1545" s="88"/>
      <c r="AQ1545" s="88"/>
      <c r="AR1545" s="88"/>
      <c r="AS1545" s="88"/>
      <c r="AT1545" s="88"/>
      <c r="AU1545" s="88"/>
    </row>
    <row r="1546" spans="27:64" x14ac:dyDescent="0.2">
      <c r="AA1546" s="88"/>
      <c r="AB1546" s="88"/>
      <c r="AC1546" s="88"/>
      <c r="AD1546" s="88"/>
      <c r="AE1546" s="88"/>
      <c r="AG1546" s="89"/>
      <c r="AN1546" s="88"/>
      <c r="AO1546" s="88"/>
      <c r="AP1546" s="88"/>
      <c r="AQ1546" s="88"/>
      <c r="AR1546" s="88"/>
      <c r="AS1546" s="88"/>
      <c r="AT1546" s="88"/>
      <c r="AU1546" s="88"/>
      <c r="AV1546" s="88"/>
      <c r="AX1546" s="88"/>
    </row>
    <row r="1547" spans="27:64" x14ac:dyDescent="0.2">
      <c r="AA1547" s="88"/>
      <c r="AB1547" s="88"/>
      <c r="AC1547" s="88"/>
      <c r="AD1547" s="88"/>
      <c r="AE1547" s="88"/>
      <c r="AG1547" s="89"/>
      <c r="AN1547" s="88"/>
      <c r="AO1547" s="88"/>
      <c r="AP1547" s="88"/>
      <c r="AQ1547" s="88"/>
      <c r="AR1547" s="88"/>
      <c r="AS1547" s="88"/>
      <c r="AT1547" s="88"/>
      <c r="AU1547" s="88"/>
      <c r="AV1547" s="88"/>
      <c r="AX1547" s="88"/>
    </row>
    <row r="1548" spans="27:64" x14ac:dyDescent="0.2">
      <c r="AA1548" s="88"/>
      <c r="AB1548" s="88"/>
      <c r="AC1548" s="88"/>
      <c r="AD1548" s="88"/>
      <c r="AE1548" s="88"/>
      <c r="AG1548" s="89"/>
      <c r="AN1548" s="88"/>
      <c r="AO1548" s="88"/>
      <c r="AP1548" s="88"/>
      <c r="AQ1548" s="88"/>
      <c r="AR1548" s="88"/>
      <c r="AS1548" s="88"/>
      <c r="AT1548" s="88"/>
      <c r="AU1548" s="88"/>
      <c r="AV1548" s="88"/>
      <c r="AX1548" s="88"/>
    </row>
    <row r="1549" spans="27:64" x14ac:dyDescent="0.2">
      <c r="AA1549" s="88"/>
      <c r="AB1549" s="88"/>
      <c r="AC1549" s="88"/>
      <c r="AD1549" s="88"/>
      <c r="AE1549" s="88"/>
      <c r="AG1549" s="89"/>
      <c r="AN1549" s="88"/>
      <c r="AO1549" s="88"/>
      <c r="AP1549" s="88"/>
      <c r="AQ1549" s="88"/>
      <c r="AR1549" s="88"/>
      <c r="AS1549" s="88"/>
      <c r="AT1549" s="88"/>
      <c r="AU1549" s="88"/>
      <c r="AV1549" s="88"/>
    </row>
    <row r="1550" spans="27:64" x14ac:dyDescent="0.2">
      <c r="AA1550" s="88"/>
      <c r="AB1550" s="88"/>
      <c r="AC1550" s="88"/>
      <c r="AD1550" s="88"/>
      <c r="AE1550" s="88"/>
      <c r="AG1550" s="89"/>
      <c r="AN1550" s="88"/>
      <c r="AO1550" s="88"/>
      <c r="AP1550" s="88"/>
      <c r="AQ1550" s="88"/>
      <c r="AR1550" s="88"/>
      <c r="AS1550" s="88"/>
      <c r="AT1550" s="88"/>
      <c r="AU1550" s="88"/>
    </row>
    <row r="1551" spans="27:64" x14ac:dyDescent="0.2">
      <c r="AA1551" s="88"/>
      <c r="AB1551" s="88"/>
      <c r="AC1551" s="88"/>
      <c r="AD1551" s="88"/>
      <c r="AE1551" s="88"/>
      <c r="AG1551" s="89"/>
      <c r="AN1551" s="88"/>
      <c r="AO1551" s="88"/>
      <c r="AP1551" s="88"/>
      <c r="AQ1551" s="88"/>
      <c r="AR1551" s="88"/>
      <c r="AS1551" s="88"/>
      <c r="AT1551" s="88"/>
      <c r="AU1551" s="88"/>
      <c r="AV1551" s="88"/>
    </row>
    <row r="1552" spans="27:64" x14ac:dyDescent="0.2">
      <c r="AA1552" s="88"/>
      <c r="AB1552" s="88"/>
      <c r="AC1552" s="88"/>
      <c r="AD1552" s="88"/>
      <c r="AE1552" s="88"/>
      <c r="AG1552" s="89"/>
      <c r="AN1552" s="88"/>
      <c r="AO1552" s="88"/>
      <c r="AP1552" s="88"/>
      <c r="AQ1552" s="88"/>
      <c r="AR1552" s="88"/>
      <c r="AS1552" s="88"/>
      <c r="AT1552" s="88"/>
      <c r="AU1552" s="88"/>
      <c r="AV1552" s="88"/>
    </row>
    <row r="1553" spans="27:64" x14ac:dyDescent="0.2">
      <c r="AA1553" s="88"/>
      <c r="AB1553" s="88"/>
      <c r="AC1553" s="88"/>
      <c r="AD1553" s="88"/>
      <c r="AE1553" s="88"/>
      <c r="AG1553" s="89"/>
      <c r="AN1553" s="88"/>
      <c r="AO1553" s="88"/>
      <c r="AP1553" s="88"/>
      <c r="AQ1553" s="88"/>
      <c r="AR1553" s="88"/>
      <c r="AS1553" s="88"/>
      <c r="AT1553" s="88"/>
      <c r="AU1553" s="88"/>
      <c r="AV1553" s="88"/>
      <c r="AW1553" s="88"/>
      <c r="AX1553" s="88"/>
      <c r="AY1553" s="88"/>
      <c r="AZ1553" s="88"/>
      <c r="BA1553" s="88"/>
      <c r="BB1553" s="88"/>
      <c r="BC1553" s="88"/>
      <c r="BD1553" s="88"/>
      <c r="BE1553" s="88"/>
      <c r="BF1553" s="88"/>
      <c r="BG1553" s="88"/>
      <c r="BH1553" s="88"/>
      <c r="BI1553" s="88"/>
      <c r="BJ1553" s="88"/>
      <c r="BK1553" s="88"/>
      <c r="BL1553" s="88"/>
    </row>
    <row r="1554" spans="27:64" x14ac:dyDescent="0.2">
      <c r="AA1554" s="88"/>
      <c r="AB1554" s="88"/>
      <c r="AC1554" s="88"/>
      <c r="AD1554" s="88"/>
      <c r="AE1554" s="88"/>
      <c r="AG1554" s="89"/>
      <c r="AN1554" s="88"/>
      <c r="AO1554" s="88"/>
      <c r="AP1554" s="88"/>
      <c r="AQ1554" s="88"/>
      <c r="AR1554" s="88"/>
      <c r="AS1554" s="88"/>
      <c r="AT1554" s="88"/>
      <c r="AU1554" s="88"/>
    </row>
    <row r="1555" spans="27:64" x14ac:dyDescent="0.2">
      <c r="AA1555" s="88"/>
      <c r="AB1555" s="88"/>
      <c r="AC1555" s="88"/>
      <c r="AD1555" s="88"/>
      <c r="AE1555" s="88"/>
      <c r="AG1555" s="89"/>
      <c r="AN1555" s="88"/>
      <c r="AO1555" s="88"/>
      <c r="AP1555" s="88"/>
      <c r="AQ1555" s="88"/>
      <c r="AR1555" s="88"/>
      <c r="AS1555" s="88"/>
      <c r="AT1555" s="88"/>
      <c r="AU1555" s="88"/>
    </row>
    <row r="1556" spans="27:64" x14ac:dyDescent="0.2">
      <c r="AA1556" s="88"/>
      <c r="AB1556" s="88"/>
      <c r="AC1556" s="88"/>
      <c r="AD1556" s="88"/>
      <c r="AE1556" s="88"/>
      <c r="AG1556" s="89"/>
      <c r="AN1556" s="88"/>
      <c r="AO1556" s="88"/>
      <c r="AP1556" s="88"/>
      <c r="AQ1556" s="88"/>
      <c r="AR1556" s="88"/>
      <c r="AS1556" s="88"/>
      <c r="AT1556" s="88"/>
      <c r="AU1556" s="88"/>
      <c r="AV1556" s="88"/>
      <c r="AW1556" s="88"/>
      <c r="AX1556" s="88"/>
      <c r="AY1556" s="88"/>
      <c r="AZ1556" s="88"/>
      <c r="BA1556" s="88"/>
      <c r="BB1556" s="88"/>
      <c r="BC1556" s="88"/>
      <c r="BD1556" s="88"/>
      <c r="BE1556" s="88"/>
      <c r="BF1556" s="88"/>
      <c r="BG1556" s="88"/>
      <c r="BH1556" s="88"/>
      <c r="BI1556" s="88"/>
      <c r="BJ1556" s="88"/>
      <c r="BK1556" s="88"/>
      <c r="BL1556" s="88"/>
    </row>
    <row r="1557" spans="27:64" x14ac:dyDescent="0.2">
      <c r="AA1557" s="88"/>
      <c r="AB1557" s="88"/>
      <c r="AC1557" s="88"/>
      <c r="AD1557" s="88"/>
      <c r="AE1557" s="88"/>
      <c r="AG1557" s="89"/>
      <c r="AN1557" s="88"/>
      <c r="AO1557" s="88"/>
      <c r="AP1557" s="88"/>
      <c r="AQ1557" s="88"/>
      <c r="AR1557" s="88"/>
      <c r="AS1557" s="88"/>
      <c r="AT1557" s="88"/>
      <c r="AU1557" s="88"/>
      <c r="AV1557" s="88"/>
      <c r="AX1557" s="88"/>
      <c r="AY1557" s="88"/>
      <c r="AZ1557" s="88"/>
      <c r="BA1557" s="88"/>
      <c r="BB1557" s="88"/>
      <c r="BC1557" s="88"/>
      <c r="BD1557" s="88"/>
      <c r="BE1557" s="88"/>
      <c r="BF1557" s="88"/>
      <c r="BG1557" s="88"/>
      <c r="BH1557" s="88"/>
      <c r="BI1557" s="88"/>
      <c r="BJ1557" s="88"/>
      <c r="BK1557" s="88"/>
      <c r="BL1557" s="88"/>
    </row>
    <row r="1558" spans="27:64" x14ac:dyDescent="0.2">
      <c r="AA1558" s="88"/>
      <c r="AB1558" s="88"/>
      <c r="AC1558" s="88"/>
      <c r="AD1558" s="88"/>
      <c r="AE1558" s="88"/>
      <c r="AG1558" s="89"/>
      <c r="AN1558" s="88"/>
      <c r="AO1558" s="88"/>
      <c r="AP1558" s="88"/>
      <c r="AQ1558" s="88"/>
      <c r="AR1558" s="88"/>
      <c r="AS1558" s="88"/>
      <c r="AT1558" s="88"/>
      <c r="AU1558" s="88"/>
      <c r="AV1558" s="88"/>
      <c r="AX1558" s="88"/>
    </row>
    <row r="1559" spans="27:64" x14ac:dyDescent="0.2">
      <c r="AA1559" s="88"/>
      <c r="AB1559" s="88"/>
      <c r="AC1559" s="88"/>
      <c r="AD1559" s="88"/>
      <c r="AE1559" s="88"/>
      <c r="AG1559" s="89"/>
      <c r="AN1559" s="88"/>
      <c r="AO1559" s="88"/>
      <c r="AP1559" s="88"/>
      <c r="AQ1559" s="88"/>
      <c r="AR1559" s="88"/>
      <c r="AS1559" s="88"/>
      <c r="AT1559" s="88"/>
      <c r="AU1559" s="88"/>
    </row>
    <row r="1560" spans="27:64" x14ac:dyDescent="0.2">
      <c r="AA1560" s="88"/>
      <c r="AB1560" s="88"/>
      <c r="AC1560" s="88"/>
      <c r="AD1560" s="88"/>
      <c r="AE1560" s="88"/>
      <c r="AG1560" s="89"/>
      <c r="AN1560" s="88"/>
      <c r="AO1560" s="88"/>
      <c r="AP1560" s="88"/>
      <c r="AQ1560" s="88"/>
      <c r="AR1560" s="88"/>
      <c r="AS1560" s="88"/>
      <c r="AT1560" s="88"/>
      <c r="AU1560" s="88"/>
      <c r="AV1560" s="88"/>
    </row>
    <row r="1561" spans="27:64" x14ac:dyDescent="0.2">
      <c r="AA1561" s="88"/>
      <c r="AB1561" s="88"/>
      <c r="AC1561" s="88"/>
      <c r="AD1561" s="88"/>
      <c r="AE1561" s="88"/>
      <c r="AG1561" s="89"/>
      <c r="AN1561" s="88"/>
      <c r="AO1561" s="88"/>
      <c r="AP1561" s="88"/>
      <c r="AQ1561" s="88"/>
      <c r="AR1561" s="88"/>
      <c r="AS1561" s="88"/>
      <c r="AT1561" s="88"/>
      <c r="AU1561" s="88"/>
      <c r="AV1561" s="88"/>
    </row>
    <row r="1562" spans="27:64" x14ac:dyDescent="0.2">
      <c r="AA1562" s="88"/>
      <c r="AB1562" s="88"/>
      <c r="AC1562" s="88"/>
      <c r="AD1562" s="88"/>
      <c r="AE1562" s="88"/>
      <c r="AG1562" s="89"/>
      <c r="AN1562" s="88"/>
      <c r="AO1562" s="88"/>
      <c r="AP1562" s="88"/>
      <c r="AQ1562" s="88"/>
      <c r="AR1562" s="88"/>
      <c r="AS1562" s="88"/>
      <c r="AT1562" s="88"/>
      <c r="AU1562" s="88"/>
      <c r="AV1562" s="88"/>
      <c r="AX1562" s="88"/>
    </row>
    <row r="1563" spans="27:64" x14ac:dyDescent="0.2">
      <c r="AA1563" s="88"/>
      <c r="AB1563" s="88"/>
      <c r="AC1563" s="88"/>
      <c r="AD1563" s="88"/>
      <c r="AE1563" s="88"/>
      <c r="AG1563" s="89"/>
      <c r="AN1563" s="88"/>
      <c r="AO1563" s="88"/>
      <c r="AP1563" s="88"/>
      <c r="AQ1563" s="88"/>
      <c r="AR1563" s="88"/>
      <c r="AS1563" s="88"/>
      <c r="AT1563" s="88"/>
      <c r="AU1563" s="88"/>
      <c r="AV1563" s="88"/>
      <c r="AX1563" s="88"/>
      <c r="AY1563" s="88"/>
      <c r="AZ1563" s="88"/>
      <c r="BA1563" s="88"/>
      <c r="BB1563" s="88"/>
      <c r="BC1563" s="88"/>
      <c r="BD1563" s="88"/>
      <c r="BE1563" s="88"/>
      <c r="BF1563" s="88"/>
      <c r="BG1563" s="88"/>
      <c r="BH1563" s="88"/>
      <c r="BI1563" s="88"/>
      <c r="BJ1563" s="88"/>
      <c r="BK1563" s="88"/>
      <c r="BL1563" s="88"/>
    </row>
    <row r="1564" spans="27:64" x14ac:dyDescent="0.2">
      <c r="AA1564" s="88"/>
      <c r="AB1564" s="88"/>
      <c r="AC1564" s="88"/>
      <c r="AD1564" s="88"/>
      <c r="AE1564" s="88"/>
      <c r="AG1564" s="89"/>
      <c r="AN1564" s="88"/>
      <c r="AO1564" s="88"/>
      <c r="AP1564" s="88"/>
      <c r="AQ1564" s="88"/>
      <c r="AR1564" s="88"/>
      <c r="AS1564" s="88"/>
      <c r="AT1564" s="88"/>
      <c r="AU1564" s="88"/>
      <c r="AV1564" s="88"/>
    </row>
    <row r="1565" spans="27:64" x14ac:dyDescent="0.2">
      <c r="AA1565" s="88"/>
      <c r="AB1565" s="88"/>
      <c r="AC1565" s="88"/>
      <c r="AD1565" s="88"/>
      <c r="AE1565" s="88"/>
      <c r="AG1565" s="89"/>
      <c r="AN1565" s="88"/>
      <c r="AO1565" s="88"/>
      <c r="AP1565" s="88"/>
      <c r="AQ1565" s="88"/>
      <c r="AR1565" s="88"/>
      <c r="AS1565" s="88"/>
      <c r="AT1565" s="88"/>
      <c r="AU1565" s="88"/>
      <c r="AV1565" s="88"/>
    </row>
    <row r="1566" spans="27:64" x14ac:dyDescent="0.2">
      <c r="AA1566" s="88"/>
      <c r="AB1566" s="88"/>
      <c r="AC1566" s="88"/>
      <c r="AD1566" s="88"/>
      <c r="AE1566" s="88"/>
      <c r="AG1566" s="89"/>
      <c r="AN1566" s="88"/>
      <c r="AO1566" s="88"/>
      <c r="AP1566" s="88"/>
      <c r="AQ1566" s="88"/>
      <c r="AR1566" s="88"/>
      <c r="AS1566" s="88"/>
      <c r="AT1566" s="88"/>
      <c r="AU1566" s="88"/>
      <c r="AV1566" s="88"/>
    </row>
    <row r="1567" spans="27:64" x14ac:dyDescent="0.2">
      <c r="AA1567" s="88"/>
      <c r="AB1567" s="88"/>
      <c r="AC1567" s="88"/>
      <c r="AD1567" s="88"/>
      <c r="AE1567" s="88"/>
      <c r="AG1567" s="89"/>
      <c r="AN1567" s="88"/>
      <c r="AO1567" s="88"/>
      <c r="AP1567" s="88"/>
      <c r="AQ1567" s="88"/>
      <c r="AR1567" s="88"/>
      <c r="AS1567" s="88"/>
      <c r="AT1567" s="88"/>
      <c r="AU1567" s="88"/>
      <c r="AV1567" s="88"/>
      <c r="AX1567" s="88"/>
    </row>
    <row r="1568" spans="27:64" x14ac:dyDescent="0.2">
      <c r="AA1568" s="88"/>
      <c r="AB1568" s="88"/>
      <c r="AC1568" s="88"/>
      <c r="AD1568" s="88"/>
      <c r="AE1568" s="88"/>
      <c r="AG1568" s="89"/>
      <c r="AN1568" s="88"/>
      <c r="AO1568" s="88"/>
      <c r="AP1568" s="88"/>
      <c r="AQ1568" s="88"/>
      <c r="AR1568" s="88"/>
      <c r="AS1568" s="88"/>
      <c r="AT1568" s="88"/>
      <c r="AU1568" s="88"/>
      <c r="AV1568" s="88"/>
      <c r="AX1568" s="88"/>
      <c r="AY1568" s="88"/>
      <c r="AZ1568" s="88"/>
      <c r="BA1568" s="88"/>
      <c r="BB1568" s="88"/>
      <c r="BC1568" s="88"/>
      <c r="BD1568" s="88"/>
      <c r="BE1568" s="88"/>
      <c r="BF1568" s="88"/>
      <c r="BG1568" s="88"/>
      <c r="BH1568" s="88"/>
      <c r="BI1568" s="88"/>
      <c r="BJ1568" s="88"/>
      <c r="BK1568" s="88"/>
      <c r="BL1568" s="88"/>
    </row>
    <row r="1569" spans="27:64" x14ac:dyDescent="0.2">
      <c r="AA1569" s="88"/>
      <c r="AB1569" s="88"/>
      <c r="AC1569" s="88"/>
      <c r="AD1569" s="88"/>
      <c r="AE1569" s="88"/>
      <c r="AG1569" s="89"/>
      <c r="AN1569" s="88"/>
      <c r="AO1569" s="88"/>
      <c r="AP1569" s="88"/>
      <c r="AQ1569" s="88"/>
      <c r="AR1569" s="88"/>
      <c r="AS1569" s="88"/>
      <c r="AT1569" s="88"/>
      <c r="AU1569" s="88"/>
    </row>
    <row r="1570" spans="27:64" x14ac:dyDescent="0.2">
      <c r="AA1570" s="88"/>
      <c r="AB1570" s="88"/>
      <c r="AC1570" s="88"/>
      <c r="AD1570" s="88"/>
      <c r="AE1570" s="88"/>
      <c r="AG1570" s="89"/>
      <c r="AN1570" s="88"/>
      <c r="AO1570" s="88"/>
      <c r="AP1570" s="88"/>
      <c r="AQ1570" s="88"/>
      <c r="AR1570" s="88"/>
      <c r="AS1570" s="88"/>
      <c r="AT1570" s="88"/>
      <c r="AU1570" s="88"/>
      <c r="AV1570" s="88"/>
    </row>
    <row r="1571" spans="27:64" x14ac:dyDescent="0.2">
      <c r="AA1571" s="88"/>
      <c r="AB1571" s="88"/>
      <c r="AC1571" s="88"/>
      <c r="AD1571" s="88"/>
      <c r="AE1571" s="88"/>
      <c r="AG1571" s="89"/>
      <c r="AN1571" s="88"/>
      <c r="AO1571" s="88"/>
      <c r="AP1571" s="88"/>
      <c r="AQ1571" s="88"/>
      <c r="AR1571" s="88"/>
      <c r="AS1571" s="88"/>
      <c r="AT1571" s="88"/>
      <c r="AU1571" s="88"/>
      <c r="AV1571" s="88"/>
    </row>
    <row r="1572" spans="27:64" x14ac:dyDescent="0.2">
      <c r="AA1572" s="88"/>
      <c r="AB1572" s="88"/>
      <c r="AC1572" s="88"/>
      <c r="AD1572" s="88"/>
      <c r="AE1572" s="88"/>
      <c r="AG1572" s="89"/>
      <c r="AN1572" s="88"/>
      <c r="AO1572" s="88"/>
      <c r="AP1572" s="88"/>
      <c r="AQ1572" s="88"/>
      <c r="AR1572" s="88"/>
      <c r="AS1572" s="88"/>
      <c r="AT1572" s="88"/>
      <c r="AU1572" s="88"/>
      <c r="AV1572" s="88"/>
      <c r="AX1572" s="88"/>
    </row>
    <row r="1573" spans="27:64" x14ac:dyDescent="0.2">
      <c r="AA1573" s="88"/>
      <c r="AB1573" s="88"/>
      <c r="AC1573" s="88"/>
      <c r="AD1573" s="88"/>
      <c r="AE1573" s="88"/>
      <c r="AG1573" s="89"/>
      <c r="AN1573" s="88"/>
      <c r="AO1573" s="88"/>
      <c r="AP1573" s="88"/>
      <c r="AQ1573" s="88"/>
      <c r="AR1573" s="88"/>
      <c r="AS1573" s="88"/>
      <c r="AT1573" s="88"/>
      <c r="AU1573" s="88"/>
      <c r="AV1573" s="88"/>
    </row>
    <row r="1574" spans="27:64" x14ac:dyDescent="0.2">
      <c r="AA1574" s="88"/>
      <c r="AB1574" s="88"/>
      <c r="AC1574" s="88"/>
      <c r="AD1574" s="88"/>
      <c r="AE1574" s="88"/>
      <c r="AG1574" s="89"/>
      <c r="AN1574" s="88"/>
      <c r="AO1574" s="88"/>
      <c r="AP1574" s="88"/>
      <c r="AQ1574" s="88"/>
      <c r="AR1574" s="88"/>
      <c r="AS1574" s="88"/>
      <c r="AT1574" s="88"/>
      <c r="AU1574" s="88"/>
    </row>
    <row r="1575" spans="27:64" x14ac:dyDescent="0.2">
      <c r="AA1575" s="88"/>
      <c r="AB1575" s="88"/>
      <c r="AC1575" s="88"/>
      <c r="AD1575" s="88"/>
      <c r="AE1575" s="88"/>
      <c r="AG1575" s="89"/>
      <c r="AN1575" s="88"/>
      <c r="AO1575" s="88"/>
      <c r="AP1575" s="88"/>
      <c r="AQ1575" s="88"/>
      <c r="AR1575" s="88"/>
      <c r="AS1575" s="88"/>
      <c r="AT1575" s="88"/>
      <c r="AU1575" s="88"/>
    </row>
    <row r="1576" spans="27:64" x14ac:dyDescent="0.2">
      <c r="AA1576" s="88"/>
      <c r="AB1576" s="88"/>
      <c r="AC1576" s="88"/>
      <c r="AD1576" s="88"/>
      <c r="AE1576" s="88"/>
      <c r="AG1576" s="89"/>
      <c r="AN1576" s="88"/>
      <c r="AO1576" s="88"/>
      <c r="AP1576" s="88"/>
      <c r="AQ1576" s="88"/>
      <c r="AR1576" s="88"/>
      <c r="AS1576" s="88"/>
      <c r="AT1576" s="88"/>
      <c r="AU1576" s="88"/>
      <c r="AV1576" s="88"/>
      <c r="AW1576" s="88"/>
      <c r="AX1576" s="88"/>
      <c r="AY1576" s="88"/>
      <c r="AZ1576" s="88"/>
      <c r="BA1576" s="88"/>
      <c r="BB1576" s="88"/>
      <c r="BC1576" s="88"/>
      <c r="BD1576" s="88"/>
      <c r="BE1576" s="88"/>
      <c r="BF1576" s="88"/>
      <c r="BG1576" s="88"/>
      <c r="BH1576" s="88"/>
      <c r="BI1576" s="88"/>
      <c r="BJ1576" s="88"/>
      <c r="BK1576" s="88"/>
      <c r="BL1576" s="88"/>
    </row>
    <row r="1577" spans="27:64" x14ac:dyDescent="0.2">
      <c r="AA1577" s="88"/>
      <c r="AB1577" s="88"/>
      <c r="AC1577" s="88"/>
      <c r="AD1577" s="88"/>
      <c r="AE1577" s="88"/>
      <c r="AG1577" s="89"/>
      <c r="AN1577" s="88"/>
      <c r="AO1577" s="88"/>
      <c r="AP1577" s="88"/>
      <c r="AQ1577" s="88"/>
      <c r="AR1577" s="88"/>
      <c r="AS1577" s="88"/>
      <c r="AT1577" s="88"/>
      <c r="AU1577" s="88"/>
    </row>
    <row r="1578" spans="27:64" x14ac:dyDescent="0.2">
      <c r="AA1578" s="88"/>
      <c r="AB1578" s="88"/>
      <c r="AC1578" s="88"/>
      <c r="AD1578" s="88"/>
      <c r="AE1578" s="88"/>
      <c r="AG1578" s="89"/>
      <c r="AN1578" s="88"/>
      <c r="AO1578" s="88"/>
      <c r="AP1578" s="88"/>
      <c r="AQ1578" s="88"/>
      <c r="AR1578" s="88"/>
      <c r="AS1578" s="88"/>
      <c r="AT1578" s="88"/>
      <c r="AU1578" s="88"/>
      <c r="AV1578" s="88"/>
      <c r="AW1578" s="88"/>
      <c r="AX1578" s="88"/>
      <c r="AY1578" s="88"/>
      <c r="AZ1578" s="88"/>
      <c r="BA1578" s="88"/>
      <c r="BB1578" s="88"/>
      <c r="BC1578" s="88"/>
      <c r="BD1578" s="88"/>
      <c r="BE1578" s="88"/>
      <c r="BF1578" s="88"/>
      <c r="BG1578" s="88"/>
      <c r="BH1578" s="88"/>
      <c r="BI1578" s="88"/>
      <c r="BJ1578" s="88"/>
      <c r="BK1578" s="88"/>
      <c r="BL1578" s="88"/>
    </row>
    <row r="1579" spans="27:64" x14ac:dyDescent="0.2">
      <c r="AA1579" s="88"/>
      <c r="AB1579" s="88"/>
      <c r="AC1579" s="88"/>
      <c r="AD1579" s="88"/>
      <c r="AE1579" s="88"/>
      <c r="AG1579" s="89"/>
      <c r="AN1579" s="88"/>
      <c r="AO1579" s="88"/>
      <c r="AP1579" s="88"/>
      <c r="AQ1579" s="88"/>
      <c r="AR1579" s="88"/>
      <c r="AS1579" s="88"/>
      <c r="AT1579" s="88"/>
      <c r="AU1579" s="88"/>
      <c r="AV1579" s="88"/>
      <c r="AX1579" s="88"/>
      <c r="AY1579" s="88"/>
      <c r="AZ1579" s="88"/>
      <c r="BA1579" s="88"/>
      <c r="BB1579" s="88"/>
      <c r="BC1579" s="88"/>
      <c r="BD1579" s="88"/>
      <c r="BE1579" s="88"/>
      <c r="BF1579" s="88"/>
      <c r="BG1579" s="88"/>
      <c r="BH1579" s="88"/>
      <c r="BI1579" s="88"/>
      <c r="BJ1579" s="88"/>
      <c r="BK1579" s="88"/>
      <c r="BL1579" s="88"/>
    </row>
    <row r="1580" spans="27:64" x14ac:dyDescent="0.2">
      <c r="AA1580" s="88"/>
      <c r="AB1580" s="88"/>
      <c r="AC1580" s="88"/>
      <c r="AD1580" s="88"/>
      <c r="AE1580" s="88"/>
      <c r="AG1580" s="89"/>
      <c r="AN1580" s="88"/>
      <c r="AO1580" s="88"/>
      <c r="AP1580" s="88"/>
      <c r="AQ1580" s="88"/>
      <c r="AR1580" s="88"/>
      <c r="AS1580" s="88"/>
      <c r="AT1580" s="88"/>
      <c r="AU1580" s="88"/>
      <c r="AV1580" s="88"/>
      <c r="AW1580" s="88"/>
      <c r="AX1580" s="88"/>
      <c r="AY1580" s="88"/>
      <c r="AZ1580" s="88"/>
      <c r="BA1580" s="88"/>
      <c r="BB1580" s="88"/>
      <c r="BC1580" s="88"/>
      <c r="BD1580" s="88"/>
      <c r="BE1580" s="88"/>
      <c r="BF1580" s="88"/>
      <c r="BG1580" s="88"/>
      <c r="BH1580" s="88"/>
      <c r="BI1580" s="88"/>
      <c r="BJ1580" s="88"/>
      <c r="BK1580" s="88"/>
      <c r="BL1580" s="88"/>
    </row>
    <row r="1581" spans="27:64" x14ac:dyDescent="0.2">
      <c r="AA1581" s="88"/>
      <c r="AB1581" s="88"/>
      <c r="AC1581" s="88"/>
      <c r="AD1581" s="88"/>
      <c r="AE1581" s="88"/>
      <c r="AG1581" s="89"/>
      <c r="AN1581" s="88"/>
      <c r="AO1581" s="88"/>
      <c r="AP1581" s="88"/>
      <c r="AQ1581" s="88"/>
      <c r="AR1581" s="88"/>
      <c r="AS1581" s="88"/>
      <c r="AT1581" s="88"/>
      <c r="AU1581" s="88"/>
      <c r="AV1581" s="88"/>
      <c r="AX1581" s="88"/>
      <c r="AY1581" s="88"/>
      <c r="AZ1581" s="88"/>
      <c r="BA1581" s="88"/>
      <c r="BB1581" s="88"/>
      <c r="BC1581" s="88"/>
      <c r="BD1581" s="88"/>
      <c r="BE1581" s="88"/>
      <c r="BF1581" s="88"/>
      <c r="BG1581" s="88"/>
      <c r="BH1581" s="88"/>
      <c r="BI1581" s="88"/>
      <c r="BJ1581" s="88"/>
      <c r="BK1581" s="88"/>
      <c r="BL1581" s="88"/>
    </row>
    <row r="1582" spans="27:64" x14ac:dyDescent="0.2">
      <c r="AA1582" s="88"/>
      <c r="AB1582" s="88"/>
      <c r="AC1582" s="88"/>
      <c r="AD1582" s="88"/>
      <c r="AE1582" s="88"/>
      <c r="AG1582" s="89"/>
      <c r="AN1582" s="88"/>
      <c r="AO1582" s="88"/>
      <c r="AP1582" s="88"/>
      <c r="AQ1582" s="88"/>
      <c r="AR1582" s="88"/>
      <c r="AS1582" s="88"/>
      <c r="AT1582" s="88"/>
      <c r="AU1582" s="88"/>
      <c r="AV1582" s="88"/>
      <c r="AW1582" s="88"/>
      <c r="AX1582" s="88"/>
      <c r="AY1582" s="88"/>
      <c r="AZ1582" s="88"/>
      <c r="BA1582" s="88"/>
      <c r="BB1582" s="88"/>
      <c r="BC1582" s="88"/>
      <c r="BD1582" s="88"/>
      <c r="BE1582" s="88"/>
      <c r="BF1582" s="88"/>
      <c r="BG1582" s="88"/>
      <c r="BH1582" s="88"/>
      <c r="BI1582" s="88"/>
      <c r="BJ1582" s="88"/>
      <c r="BK1582" s="88"/>
      <c r="BL1582" s="88"/>
    </row>
    <row r="1583" spans="27:64" x14ac:dyDescent="0.2">
      <c r="AA1583" s="88"/>
      <c r="AB1583" s="88"/>
      <c r="AC1583" s="88"/>
      <c r="AD1583" s="88"/>
      <c r="AE1583" s="88"/>
      <c r="AG1583" s="89"/>
      <c r="AN1583" s="88"/>
      <c r="AO1583" s="88"/>
      <c r="AP1583" s="88"/>
      <c r="AQ1583" s="88"/>
      <c r="AR1583" s="88"/>
      <c r="AS1583" s="88"/>
      <c r="AT1583" s="88"/>
      <c r="AU1583" s="88"/>
      <c r="AV1583" s="88"/>
      <c r="AX1583" s="88"/>
    </row>
    <row r="1584" spans="27:64" x14ac:dyDescent="0.2">
      <c r="AA1584" s="88"/>
      <c r="AB1584" s="88"/>
      <c r="AC1584" s="88"/>
      <c r="AD1584" s="88"/>
      <c r="AE1584" s="88"/>
      <c r="AG1584" s="89"/>
      <c r="AN1584" s="88"/>
      <c r="AO1584" s="88"/>
      <c r="AP1584" s="88"/>
      <c r="AQ1584" s="88"/>
      <c r="AR1584" s="88"/>
      <c r="AS1584" s="88"/>
      <c r="AT1584" s="88"/>
      <c r="AU1584" s="88"/>
      <c r="AV1584" s="88"/>
      <c r="AW1584" s="88"/>
      <c r="AX1584" s="88"/>
      <c r="AY1584" s="88"/>
      <c r="AZ1584" s="88"/>
      <c r="BA1584" s="88"/>
      <c r="BB1584" s="88"/>
      <c r="BC1584" s="88"/>
      <c r="BD1584" s="88"/>
      <c r="BE1584" s="88"/>
      <c r="BF1584" s="88"/>
      <c r="BG1584" s="88"/>
      <c r="BH1584" s="88"/>
      <c r="BI1584" s="88"/>
      <c r="BJ1584" s="88"/>
      <c r="BK1584" s="88"/>
      <c r="BL1584" s="88"/>
    </row>
    <row r="1585" spans="27:64" x14ac:dyDescent="0.2">
      <c r="AA1585" s="88"/>
      <c r="AB1585" s="88"/>
      <c r="AC1585" s="88"/>
      <c r="AD1585" s="88"/>
      <c r="AE1585" s="88"/>
      <c r="AG1585" s="89"/>
      <c r="AN1585" s="88"/>
      <c r="AO1585" s="88"/>
      <c r="AP1585" s="88"/>
      <c r="AQ1585" s="88"/>
      <c r="AR1585" s="88"/>
      <c r="AS1585" s="88"/>
      <c r="AT1585" s="88"/>
      <c r="AU1585" s="88"/>
      <c r="AV1585" s="88"/>
      <c r="AX1585" s="88"/>
    </row>
    <row r="1586" spans="27:64" x14ac:dyDescent="0.2">
      <c r="AA1586" s="88"/>
      <c r="AB1586" s="88"/>
      <c r="AC1586" s="88"/>
      <c r="AD1586" s="88"/>
      <c r="AE1586" s="88"/>
      <c r="AG1586" s="89"/>
      <c r="AN1586" s="88"/>
      <c r="AO1586" s="88"/>
      <c r="AP1586" s="88"/>
      <c r="AQ1586" s="88"/>
      <c r="AR1586" s="88"/>
      <c r="AS1586" s="88"/>
      <c r="AT1586" s="88"/>
      <c r="AU1586" s="88"/>
      <c r="AV1586" s="88"/>
      <c r="AW1586" s="88"/>
      <c r="AX1586" s="88"/>
      <c r="AY1586" s="88"/>
      <c r="AZ1586" s="88"/>
      <c r="BA1586" s="88"/>
      <c r="BB1586" s="88"/>
      <c r="BC1586" s="88"/>
      <c r="BD1586" s="88"/>
      <c r="BE1586" s="88"/>
      <c r="BF1586" s="88"/>
      <c r="BG1586" s="88"/>
      <c r="BH1586" s="88"/>
      <c r="BI1586" s="88"/>
      <c r="BJ1586" s="88"/>
      <c r="BK1586" s="88"/>
      <c r="BL1586" s="88"/>
    </row>
    <row r="1587" spans="27:64" x14ac:dyDescent="0.2">
      <c r="AA1587" s="88"/>
      <c r="AB1587" s="88"/>
      <c r="AC1587" s="88"/>
      <c r="AD1587" s="88"/>
      <c r="AE1587" s="88"/>
      <c r="AG1587" s="89"/>
      <c r="AN1587" s="88"/>
      <c r="AO1587" s="88"/>
      <c r="AP1587" s="88"/>
      <c r="AQ1587" s="88"/>
      <c r="AR1587" s="88"/>
      <c r="AS1587" s="88"/>
      <c r="AT1587" s="88"/>
      <c r="AU1587" s="88"/>
      <c r="AV1587" s="88"/>
      <c r="AW1587" s="88"/>
      <c r="AX1587" s="88"/>
      <c r="AY1587" s="88"/>
      <c r="AZ1587" s="88"/>
      <c r="BA1587" s="88"/>
      <c r="BB1587" s="88"/>
      <c r="BC1587" s="88"/>
      <c r="BD1587" s="88"/>
      <c r="BE1587" s="88"/>
      <c r="BF1587" s="88"/>
      <c r="BG1587" s="88"/>
      <c r="BH1587" s="88"/>
      <c r="BI1587" s="88"/>
      <c r="BJ1587" s="88"/>
      <c r="BK1587" s="88"/>
      <c r="BL1587" s="88"/>
    </row>
    <row r="1588" spans="27:64" x14ac:dyDescent="0.2">
      <c r="AA1588" s="88"/>
      <c r="AB1588" s="88"/>
      <c r="AC1588" s="88"/>
      <c r="AD1588" s="88"/>
      <c r="AE1588" s="88"/>
      <c r="AG1588" s="89"/>
      <c r="AN1588" s="88"/>
      <c r="AO1588" s="88"/>
      <c r="AP1588" s="88"/>
      <c r="AQ1588" s="88"/>
      <c r="AR1588" s="88"/>
      <c r="AS1588" s="88"/>
      <c r="AT1588" s="88"/>
      <c r="AU1588" s="88"/>
      <c r="AV1588" s="88"/>
      <c r="AW1588" s="88"/>
      <c r="AX1588" s="88"/>
      <c r="AY1588" s="88"/>
      <c r="AZ1588" s="88"/>
      <c r="BA1588" s="88"/>
      <c r="BB1588" s="88"/>
      <c r="BC1588" s="88"/>
      <c r="BD1588" s="88"/>
      <c r="BE1588" s="88"/>
      <c r="BF1588" s="88"/>
      <c r="BG1588" s="88"/>
      <c r="BH1588" s="88"/>
      <c r="BI1588" s="88"/>
      <c r="BJ1588" s="88"/>
      <c r="BK1588" s="88"/>
      <c r="BL1588" s="88"/>
    </row>
    <row r="1589" spans="27:64" x14ac:dyDescent="0.2">
      <c r="AA1589" s="88"/>
      <c r="AB1589" s="88"/>
      <c r="AC1589" s="88"/>
      <c r="AD1589" s="88"/>
      <c r="AE1589" s="88"/>
      <c r="AG1589" s="89"/>
      <c r="AN1589" s="88"/>
      <c r="AO1589" s="88"/>
      <c r="AP1589" s="88"/>
      <c r="AQ1589" s="88"/>
      <c r="AR1589" s="88"/>
      <c r="AS1589" s="88"/>
      <c r="AT1589" s="88"/>
      <c r="AU1589" s="88"/>
      <c r="AV1589" s="88"/>
      <c r="AW1589" s="88"/>
      <c r="AX1589" s="88"/>
      <c r="AY1589" s="88"/>
      <c r="AZ1589" s="88"/>
      <c r="BA1589" s="88"/>
      <c r="BB1589" s="88"/>
      <c r="BC1589" s="88"/>
      <c r="BD1589" s="88"/>
      <c r="BE1589" s="88"/>
      <c r="BF1589" s="88"/>
      <c r="BG1589" s="88"/>
      <c r="BH1589" s="88"/>
      <c r="BI1589" s="88"/>
      <c r="BJ1589" s="88"/>
      <c r="BK1589" s="88"/>
      <c r="BL1589" s="88"/>
    </row>
    <row r="1590" spans="27:64" x14ac:dyDescent="0.2">
      <c r="AA1590" s="88"/>
      <c r="AB1590" s="88"/>
      <c r="AC1590" s="88"/>
      <c r="AD1590" s="88"/>
      <c r="AE1590" s="88"/>
      <c r="AG1590" s="89"/>
      <c r="AN1590" s="88"/>
      <c r="AO1590" s="88"/>
      <c r="AP1590" s="88"/>
      <c r="AQ1590" s="88"/>
      <c r="AR1590" s="88"/>
      <c r="AS1590" s="88"/>
      <c r="AT1590" s="88"/>
      <c r="AU1590" s="88"/>
      <c r="AV1590" s="88"/>
      <c r="AX1590" s="88"/>
    </row>
    <row r="1591" spans="27:64" x14ac:dyDescent="0.2">
      <c r="AA1591" s="88"/>
      <c r="AB1591" s="88"/>
      <c r="AC1591" s="88"/>
      <c r="AD1591" s="88"/>
      <c r="AE1591" s="88"/>
      <c r="AG1591" s="89"/>
      <c r="AN1591" s="88"/>
      <c r="AO1591" s="88"/>
      <c r="AP1591" s="88"/>
      <c r="AQ1591" s="88"/>
      <c r="AR1591" s="88"/>
      <c r="AS1591" s="88"/>
      <c r="AT1591" s="88"/>
      <c r="AU1591" s="88"/>
    </row>
    <row r="1592" spans="27:64" x14ac:dyDescent="0.2">
      <c r="AA1592" s="88"/>
      <c r="AB1592" s="88"/>
      <c r="AC1592" s="88"/>
      <c r="AD1592" s="88"/>
      <c r="AE1592" s="88"/>
      <c r="AG1592" s="89"/>
      <c r="AN1592" s="88"/>
      <c r="AO1592" s="88"/>
      <c r="AP1592" s="88"/>
      <c r="AQ1592" s="88"/>
      <c r="AR1592" s="88"/>
      <c r="AS1592" s="88"/>
      <c r="AT1592" s="88"/>
      <c r="AU1592" s="88"/>
    </row>
    <row r="1593" spans="27:64" x14ac:dyDescent="0.2">
      <c r="AA1593" s="88"/>
      <c r="AB1593" s="88"/>
      <c r="AC1593" s="88"/>
      <c r="AD1593" s="88"/>
      <c r="AE1593" s="88"/>
      <c r="AG1593" s="89"/>
      <c r="AN1593" s="88"/>
      <c r="AO1593" s="88"/>
      <c r="AP1593" s="88"/>
      <c r="AQ1593" s="88"/>
      <c r="AR1593" s="88"/>
      <c r="AS1593" s="88"/>
      <c r="AT1593" s="88"/>
      <c r="AU1593" s="88"/>
    </row>
    <row r="1594" spans="27:64" x14ac:dyDescent="0.2">
      <c r="AA1594" s="88"/>
      <c r="AB1594" s="88"/>
      <c r="AC1594" s="88"/>
      <c r="AD1594" s="88"/>
      <c r="AE1594" s="88"/>
      <c r="AG1594" s="89"/>
      <c r="AN1594" s="88"/>
      <c r="AO1594" s="88"/>
      <c r="AP1594" s="88"/>
      <c r="AQ1594" s="88"/>
      <c r="AR1594" s="88"/>
      <c r="AS1594" s="88"/>
      <c r="AT1594" s="88"/>
      <c r="AU1594" s="88"/>
      <c r="AV1594" s="88"/>
    </row>
    <row r="1595" spans="27:64" x14ac:dyDescent="0.2">
      <c r="AA1595" s="88"/>
      <c r="AB1595" s="88"/>
      <c r="AC1595" s="88"/>
      <c r="AD1595" s="88"/>
      <c r="AE1595" s="88"/>
      <c r="AG1595" s="89"/>
      <c r="AN1595" s="88"/>
      <c r="AO1595" s="88"/>
      <c r="AP1595" s="88"/>
      <c r="AQ1595" s="88"/>
      <c r="AR1595" s="88"/>
      <c r="AS1595" s="88"/>
      <c r="AT1595" s="88"/>
      <c r="AU1595" s="88"/>
      <c r="AV1595" s="88"/>
      <c r="AX1595" s="88"/>
    </row>
    <row r="1596" spans="27:64" x14ac:dyDescent="0.2">
      <c r="AA1596" s="88"/>
      <c r="AB1596" s="88"/>
      <c r="AC1596" s="88"/>
      <c r="AD1596" s="88"/>
      <c r="AE1596" s="88"/>
      <c r="AG1596" s="89"/>
      <c r="AN1596" s="88"/>
      <c r="AO1596" s="88"/>
      <c r="AP1596" s="88"/>
      <c r="AQ1596" s="88"/>
      <c r="AR1596" s="88"/>
      <c r="AS1596" s="88"/>
      <c r="AT1596" s="88"/>
      <c r="AU1596" s="88"/>
      <c r="AV1596" s="88"/>
      <c r="AW1596" s="88"/>
      <c r="AX1596" s="88"/>
      <c r="AY1596" s="88"/>
      <c r="AZ1596" s="88"/>
      <c r="BA1596" s="88"/>
      <c r="BB1596" s="88"/>
      <c r="BC1596" s="88"/>
      <c r="BD1596" s="88"/>
      <c r="BE1596" s="88"/>
      <c r="BF1596" s="88"/>
      <c r="BG1596" s="88"/>
      <c r="BH1596" s="88"/>
      <c r="BI1596" s="88"/>
      <c r="BJ1596" s="88"/>
      <c r="BK1596" s="88"/>
      <c r="BL1596" s="88"/>
    </row>
    <row r="1597" spans="27:64" x14ac:dyDescent="0.2">
      <c r="AA1597" s="88"/>
      <c r="AB1597" s="88"/>
      <c r="AC1597" s="88"/>
      <c r="AD1597" s="88"/>
      <c r="AE1597" s="88"/>
      <c r="AG1597" s="89"/>
      <c r="AN1597" s="88"/>
      <c r="AO1597" s="88"/>
      <c r="AP1597" s="88"/>
      <c r="AQ1597" s="88"/>
      <c r="AR1597" s="88"/>
      <c r="AS1597" s="88"/>
      <c r="AT1597" s="88"/>
      <c r="AU1597" s="88"/>
      <c r="AV1597" s="88"/>
    </row>
    <row r="1598" spans="27:64" x14ac:dyDescent="0.2">
      <c r="AA1598" s="88"/>
      <c r="AB1598" s="88"/>
      <c r="AC1598" s="88"/>
      <c r="AD1598" s="88"/>
      <c r="AE1598" s="88"/>
      <c r="AG1598" s="89"/>
      <c r="AN1598" s="88"/>
      <c r="AO1598" s="88"/>
      <c r="AP1598" s="88"/>
      <c r="AQ1598" s="88"/>
      <c r="AR1598" s="88"/>
      <c r="AS1598" s="88"/>
      <c r="AT1598" s="88"/>
      <c r="AU1598" s="88"/>
      <c r="AV1598" s="88"/>
      <c r="AX1598" s="88"/>
    </row>
    <row r="1599" spans="27:64" x14ac:dyDescent="0.2">
      <c r="AA1599" s="88"/>
      <c r="AB1599" s="88"/>
      <c r="AC1599" s="88"/>
      <c r="AD1599" s="88"/>
      <c r="AE1599" s="88"/>
      <c r="AG1599" s="89"/>
      <c r="AN1599" s="88"/>
      <c r="AO1599" s="88"/>
      <c r="AP1599" s="88"/>
      <c r="AQ1599" s="88"/>
      <c r="AR1599" s="88"/>
      <c r="AS1599" s="88"/>
      <c r="AT1599" s="88"/>
      <c r="AU1599" s="88"/>
    </row>
    <row r="1600" spans="27:64" x14ac:dyDescent="0.2">
      <c r="AA1600" s="88"/>
      <c r="AB1600" s="88"/>
      <c r="AC1600" s="88"/>
      <c r="AD1600" s="88"/>
      <c r="AE1600" s="88"/>
      <c r="AG1600" s="89"/>
      <c r="AN1600" s="88"/>
      <c r="AO1600" s="88"/>
      <c r="AP1600" s="88"/>
      <c r="AQ1600" s="88"/>
      <c r="AR1600" s="88"/>
      <c r="AS1600" s="88"/>
      <c r="AT1600" s="88"/>
      <c r="AU1600" s="88"/>
      <c r="AV1600" s="88"/>
      <c r="AX1600" s="88"/>
    </row>
    <row r="1601" spans="27:64" x14ac:dyDescent="0.2">
      <c r="AA1601" s="88"/>
      <c r="AB1601" s="88"/>
      <c r="AC1601" s="88"/>
      <c r="AD1601" s="88"/>
      <c r="AE1601" s="88"/>
      <c r="AG1601" s="89"/>
      <c r="AN1601" s="88"/>
      <c r="AO1601" s="88"/>
      <c r="AP1601" s="88"/>
      <c r="AQ1601" s="88"/>
      <c r="AR1601" s="88"/>
      <c r="AS1601" s="88"/>
      <c r="AT1601" s="88"/>
      <c r="AU1601" s="88"/>
    </row>
    <row r="1602" spans="27:64" x14ac:dyDescent="0.2">
      <c r="AA1602" s="88"/>
      <c r="AB1602" s="88"/>
      <c r="AC1602" s="88"/>
      <c r="AD1602" s="88"/>
      <c r="AE1602" s="88"/>
      <c r="AG1602" s="89"/>
      <c r="AN1602" s="88"/>
      <c r="AO1602" s="88"/>
      <c r="AP1602" s="88"/>
      <c r="AQ1602" s="88"/>
      <c r="AR1602" s="88"/>
      <c r="AS1602" s="88"/>
      <c r="AT1602" s="88"/>
      <c r="AU1602" s="88"/>
      <c r="AV1602" s="88"/>
    </row>
    <row r="1603" spans="27:64" x14ac:dyDescent="0.2">
      <c r="AA1603" s="88"/>
      <c r="AB1603" s="88"/>
      <c r="AC1603" s="88"/>
      <c r="AD1603" s="88"/>
      <c r="AE1603" s="88"/>
      <c r="AG1603" s="89"/>
      <c r="AN1603" s="88"/>
      <c r="AO1603" s="88"/>
      <c r="AP1603" s="88"/>
      <c r="AQ1603" s="88"/>
      <c r="AR1603" s="88"/>
      <c r="AS1603" s="88"/>
      <c r="AT1603" s="88"/>
      <c r="AU1603" s="88"/>
      <c r="AV1603" s="88"/>
      <c r="AW1603" s="88"/>
      <c r="AX1603" s="88"/>
      <c r="AY1603" s="88"/>
      <c r="AZ1603" s="88"/>
      <c r="BA1603" s="88"/>
      <c r="BB1603" s="88"/>
      <c r="BC1603" s="88"/>
      <c r="BD1603" s="88"/>
      <c r="BE1603" s="88"/>
      <c r="BF1603" s="88"/>
      <c r="BG1603" s="88"/>
      <c r="BH1603" s="88"/>
      <c r="BI1603" s="88"/>
      <c r="BJ1603" s="88"/>
      <c r="BK1603" s="88"/>
      <c r="BL1603" s="88"/>
    </row>
    <row r="1604" spans="27:64" x14ac:dyDescent="0.2">
      <c r="AA1604" s="88"/>
      <c r="AB1604" s="88"/>
      <c r="AC1604" s="88"/>
      <c r="AD1604" s="88"/>
      <c r="AE1604" s="88"/>
      <c r="AG1604" s="89"/>
      <c r="AN1604" s="88"/>
      <c r="AO1604" s="88"/>
      <c r="AP1604" s="88"/>
      <c r="AQ1604" s="88"/>
      <c r="AR1604" s="88"/>
      <c r="AS1604" s="88"/>
      <c r="AT1604" s="88"/>
      <c r="AU1604" s="88"/>
    </row>
    <row r="1605" spans="27:64" x14ac:dyDescent="0.2">
      <c r="AA1605" s="88"/>
      <c r="AB1605" s="88"/>
      <c r="AC1605" s="88"/>
      <c r="AD1605" s="88"/>
      <c r="AE1605" s="88"/>
      <c r="AG1605" s="89"/>
      <c r="AN1605" s="88"/>
      <c r="AO1605" s="88"/>
      <c r="AP1605" s="88"/>
      <c r="AQ1605" s="88"/>
      <c r="AR1605" s="88"/>
      <c r="AS1605" s="88"/>
      <c r="AT1605" s="88"/>
      <c r="AU1605" s="88"/>
      <c r="AV1605" s="88"/>
    </row>
    <row r="1606" spans="27:64" x14ac:dyDescent="0.2">
      <c r="AA1606" s="88"/>
      <c r="AB1606" s="88"/>
      <c r="AC1606" s="88"/>
      <c r="AD1606" s="88"/>
      <c r="AE1606" s="88"/>
      <c r="AG1606" s="89"/>
      <c r="AN1606" s="88"/>
      <c r="AO1606" s="88"/>
      <c r="AP1606" s="88"/>
      <c r="AQ1606" s="88"/>
      <c r="AR1606" s="88"/>
      <c r="AS1606" s="88"/>
      <c r="AT1606" s="88"/>
      <c r="AU1606" s="88"/>
    </row>
    <row r="1607" spans="27:64" x14ac:dyDescent="0.2">
      <c r="AA1607" s="88"/>
      <c r="AB1607" s="88"/>
      <c r="AC1607" s="88"/>
      <c r="AD1607" s="88"/>
      <c r="AE1607" s="88"/>
      <c r="AG1607" s="89"/>
      <c r="AN1607" s="88"/>
      <c r="AO1607" s="88"/>
      <c r="AP1607" s="88"/>
      <c r="AQ1607" s="88"/>
      <c r="AR1607" s="88"/>
      <c r="AS1607" s="88"/>
      <c r="AT1607" s="88"/>
      <c r="AU1607" s="88"/>
      <c r="AV1607" s="88"/>
      <c r="AX1607" s="88"/>
    </row>
    <row r="1608" spans="27:64" x14ac:dyDescent="0.2">
      <c r="AA1608" s="88"/>
      <c r="AB1608" s="88"/>
      <c r="AC1608" s="88"/>
      <c r="AD1608" s="88"/>
      <c r="AE1608" s="88"/>
      <c r="AG1608" s="89"/>
      <c r="AN1608" s="88"/>
      <c r="AO1608" s="88"/>
      <c r="AP1608" s="88"/>
      <c r="AQ1608" s="88"/>
      <c r="AR1608" s="88"/>
      <c r="AS1608" s="88"/>
      <c r="AT1608" s="88"/>
      <c r="AU1608" s="88"/>
      <c r="AV1608" s="88"/>
    </row>
    <row r="1609" spans="27:64" x14ac:dyDescent="0.2">
      <c r="AA1609" s="88"/>
      <c r="AB1609" s="88"/>
      <c r="AC1609" s="88"/>
      <c r="AD1609" s="88"/>
      <c r="AE1609" s="88"/>
      <c r="AG1609" s="89"/>
      <c r="AN1609" s="88"/>
      <c r="AO1609" s="88"/>
      <c r="AP1609" s="88"/>
      <c r="AQ1609" s="88"/>
      <c r="AR1609" s="88"/>
      <c r="AS1609" s="88"/>
      <c r="AT1609" s="88"/>
      <c r="AU1609" s="88"/>
    </row>
    <row r="1610" spans="27:64" x14ac:dyDescent="0.2">
      <c r="AA1610" s="88"/>
      <c r="AB1610" s="88"/>
      <c r="AC1610" s="88"/>
      <c r="AD1610" s="88"/>
      <c r="AE1610" s="88"/>
      <c r="AG1610" s="89"/>
      <c r="AN1610" s="88"/>
      <c r="AO1610" s="88"/>
      <c r="AP1610" s="88"/>
      <c r="AQ1610" s="88"/>
      <c r="AR1610" s="88"/>
      <c r="AS1610" s="88"/>
      <c r="AT1610" s="88"/>
      <c r="AU1610" s="88"/>
    </row>
    <row r="1611" spans="27:64" x14ac:dyDescent="0.2">
      <c r="AA1611" s="88"/>
      <c r="AB1611" s="88"/>
      <c r="AC1611" s="88"/>
      <c r="AD1611" s="88"/>
      <c r="AE1611" s="88"/>
      <c r="AG1611" s="89"/>
      <c r="AN1611" s="88"/>
      <c r="AO1611" s="88"/>
      <c r="AP1611" s="88"/>
      <c r="AQ1611" s="88"/>
      <c r="AR1611" s="88"/>
      <c r="AS1611" s="88"/>
      <c r="AT1611" s="88"/>
      <c r="AU1611" s="88"/>
      <c r="AV1611" s="88"/>
      <c r="AX1611" s="88"/>
      <c r="AY1611" s="88"/>
      <c r="AZ1611" s="88"/>
      <c r="BA1611" s="88"/>
      <c r="BB1611" s="88"/>
      <c r="BC1611" s="88"/>
      <c r="BD1611" s="88"/>
      <c r="BE1611" s="88"/>
      <c r="BF1611" s="88"/>
      <c r="BG1611" s="88"/>
      <c r="BH1611" s="88"/>
      <c r="BI1611" s="88"/>
      <c r="BJ1611" s="88"/>
      <c r="BK1611" s="88"/>
      <c r="BL1611" s="88"/>
    </row>
    <row r="1612" spans="27:64" x14ac:dyDescent="0.2">
      <c r="AA1612" s="88"/>
      <c r="AB1612" s="88"/>
      <c r="AC1612" s="88"/>
      <c r="AD1612" s="88"/>
      <c r="AE1612" s="88"/>
      <c r="AG1612" s="89"/>
      <c r="AN1612" s="88"/>
      <c r="AO1612" s="88"/>
      <c r="AP1612" s="88"/>
      <c r="AQ1612" s="88"/>
      <c r="AR1612" s="88"/>
      <c r="AS1612" s="88"/>
      <c r="AT1612" s="88"/>
      <c r="AU1612" s="88"/>
      <c r="AV1612" s="88"/>
    </row>
    <row r="1613" spans="27:64" x14ac:dyDescent="0.2">
      <c r="AA1613" s="88"/>
      <c r="AB1613" s="88"/>
      <c r="AC1613" s="88"/>
      <c r="AD1613" s="88"/>
      <c r="AE1613" s="88"/>
      <c r="AG1613" s="89"/>
      <c r="AN1613" s="88"/>
      <c r="AO1613" s="88"/>
      <c r="AP1613" s="88"/>
      <c r="AQ1613" s="88"/>
      <c r="AR1613" s="88"/>
      <c r="AS1613" s="88"/>
      <c r="AT1613" s="88"/>
      <c r="AU1613" s="88"/>
      <c r="AV1613" s="88"/>
    </row>
    <row r="1614" spans="27:64" x14ac:dyDescent="0.2">
      <c r="AA1614" s="88"/>
      <c r="AB1614" s="88"/>
      <c r="AC1614" s="88"/>
      <c r="AD1614" s="88"/>
      <c r="AE1614" s="88"/>
      <c r="AG1614" s="89"/>
      <c r="AN1614" s="88"/>
      <c r="AO1614" s="88"/>
      <c r="AP1614" s="88"/>
      <c r="AQ1614" s="88"/>
      <c r="AR1614" s="88"/>
      <c r="AS1614" s="88"/>
      <c r="AT1614" s="88"/>
      <c r="AU1614" s="88"/>
      <c r="AV1614" s="88"/>
    </row>
    <row r="1615" spans="27:64" x14ac:dyDescent="0.2">
      <c r="AA1615" s="88"/>
      <c r="AB1615" s="88"/>
      <c r="AC1615" s="88"/>
      <c r="AD1615" s="88"/>
      <c r="AE1615" s="88"/>
      <c r="AG1615" s="89"/>
      <c r="AN1615" s="88"/>
      <c r="AO1615" s="88"/>
      <c r="AP1615" s="88"/>
      <c r="AQ1615" s="88"/>
      <c r="AR1615" s="88"/>
      <c r="AS1615" s="88"/>
      <c r="AT1615" s="88"/>
      <c r="AU1615" s="88"/>
      <c r="AV1615" s="88"/>
      <c r="AX1615" s="88"/>
    </row>
    <row r="1616" spans="27:64" x14ac:dyDescent="0.2">
      <c r="AA1616" s="88"/>
      <c r="AB1616" s="88"/>
      <c r="AC1616" s="88"/>
      <c r="AD1616" s="88"/>
      <c r="AE1616" s="88"/>
      <c r="AG1616" s="89"/>
      <c r="AN1616" s="88"/>
      <c r="AO1616" s="88"/>
      <c r="AP1616" s="88"/>
      <c r="AQ1616" s="88"/>
      <c r="AR1616" s="88"/>
      <c r="AS1616" s="88"/>
      <c r="AT1616" s="88"/>
      <c r="AU1616" s="88"/>
      <c r="AV1616" s="88"/>
    </row>
    <row r="1617" spans="27:64" x14ac:dyDescent="0.2">
      <c r="AA1617" s="88"/>
      <c r="AB1617" s="88"/>
      <c r="AC1617" s="88"/>
      <c r="AD1617" s="88"/>
      <c r="AE1617" s="88"/>
      <c r="AG1617" s="89"/>
      <c r="AN1617" s="88"/>
      <c r="AO1617" s="88"/>
      <c r="AP1617" s="88"/>
      <c r="AQ1617" s="88"/>
      <c r="AR1617" s="88"/>
      <c r="AS1617" s="88"/>
      <c r="AT1617" s="88"/>
      <c r="AU1617" s="88"/>
      <c r="AV1617" s="88"/>
    </row>
    <row r="1618" spans="27:64" x14ac:dyDescent="0.2">
      <c r="AA1618" s="88"/>
      <c r="AB1618" s="88"/>
      <c r="AC1618" s="88"/>
      <c r="AD1618" s="88"/>
      <c r="AE1618" s="88"/>
      <c r="AG1618" s="89"/>
      <c r="AN1618" s="88"/>
      <c r="AO1618" s="88"/>
      <c r="AP1618" s="88"/>
      <c r="AQ1618" s="88"/>
      <c r="AR1618" s="88"/>
      <c r="AS1618" s="88"/>
      <c r="AT1618" s="88"/>
      <c r="AU1618" s="88"/>
      <c r="AV1618" s="88"/>
      <c r="AW1618" s="88"/>
      <c r="AX1618" s="88"/>
      <c r="AY1618" s="88"/>
      <c r="AZ1618" s="88"/>
      <c r="BA1618" s="88"/>
      <c r="BB1618" s="88"/>
      <c r="BC1618" s="88"/>
      <c r="BD1618" s="88"/>
      <c r="BE1618" s="88"/>
      <c r="BF1618" s="88"/>
      <c r="BG1618" s="88"/>
      <c r="BH1618" s="88"/>
      <c r="BI1618" s="88"/>
      <c r="BJ1618" s="88"/>
      <c r="BK1618" s="88"/>
      <c r="BL1618" s="88"/>
    </row>
    <row r="1619" spans="27:64" x14ac:dyDescent="0.2">
      <c r="AA1619" s="88"/>
      <c r="AB1619" s="88"/>
      <c r="AC1619" s="88"/>
      <c r="AD1619" s="88"/>
      <c r="AE1619" s="88"/>
      <c r="AG1619" s="89"/>
      <c r="AN1619" s="88"/>
      <c r="AO1619" s="88"/>
      <c r="AP1619" s="88"/>
      <c r="AQ1619" s="88"/>
      <c r="AR1619" s="88"/>
      <c r="AS1619" s="88"/>
      <c r="AT1619" s="88"/>
      <c r="AU1619" s="88"/>
      <c r="AV1619" s="88"/>
      <c r="AX1619" s="88"/>
      <c r="AY1619" s="88"/>
      <c r="AZ1619" s="88"/>
      <c r="BA1619" s="88"/>
      <c r="BB1619" s="88"/>
      <c r="BC1619" s="88"/>
      <c r="BD1619" s="88"/>
      <c r="BE1619" s="88"/>
      <c r="BF1619" s="88"/>
      <c r="BG1619" s="88"/>
      <c r="BH1619" s="88"/>
      <c r="BI1619" s="88"/>
      <c r="BJ1619" s="88"/>
      <c r="BK1619" s="88"/>
      <c r="BL1619" s="88"/>
    </row>
    <row r="1620" spans="27:64" x14ac:dyDescent="0.2">
      <c r="AA1620" s="88"/>
      <c r="AB1620" s="88"/>
      <c r="AC1620" s="88"/>
      <c r="AD1620" s="88"/>
      <c r="AE1620" s="88"/>
      <c r="AG1620" s="89"/>
      <c r="AN1620" s="88"/>
      <c r="AO1620" s="88"/>
      <c r="AP1620" s="88"/>
      <c r="AQ1620" s="88"/>
      <c r="AR1620" s="88"/>
      <c r="AS1620" s="88"/>
      <c r="AT1620" s="88"/>
      <c r="AU1620" s="88"/>
      <c r="AV1620" s="88"/>
      <c r="AX1620" s="88"/>
    </row>
    <row r="1621" spans="27:64" x14ac:dyDescent="0.2">
      <c r="AA1621" s="88"/>
      <c r="AB1621" s="88"/>
      <c r="AC1621" s="88"/>
      <c r="AD1621" s="88"/>
      <c r="AE1621" s="88"/>
      <c r="AG1621" s="89"/>
      <c r="AN1621" s="88"/>
      <c r="AO1621" s="88"/>
      <c r="AP1621" s="88"/>
      <c r="AQ1621" s="88"/>
      <c r="AR1621" s="88"/>
      <c r="AS1621" s="88"/>
      <c r="AT1621" s="88"/>
      <c r="AU1621" s="88"/>
      <c r="AV1621" s="88"/>
      <c r="AW1621" s="88"/>
      <c r="AX1621" s="88"/>
      <c r="AY1621" s="88"/>
      <c r="AZ1621" s="88"/>
      <c r="BA1621" s="88"/>
      <c r="BB1621" s="88"/>
      <c r="BC1621" s="88"/>
      <c r="BD1621" s="88"/>
      <c r="BE1621" s="88"/>
      <c r="BF1621" s="88"/>
      <c r="BG1621" s="88"/>
      <c r="BH1621" s="88"/>
      <c r="BI1621" s="88"/>
      <c r="BJ1621" s="88"/>
      <c r="BK1621" s="88"/>
      <c r="BL1621" s="88"/>
    </row>
    <row r="1622" spans="27:64" x14ac:dyDescent="0.2">
      <c r="AA1622" s="88"/>
      <c r="AB1622" s="88"/>
      <c r="AC1622" s="88"/>
      <c r="AD1622" s="88"/>
      <c r="AE1622" s="88"/>
      <c r="AG1622" s="89"/>
      <c r="AN1622" s="88"/>
      <c r="AO1622" s="88"/>
      <c r="AP1622" s="88"/>
      <c r="AQ1622" s="88"/>
      <c r="AR1622" s="88"/>
      <c r="AS1622" s="88"/>
      <c r="AT1622" s="88"/>
      <c r="AU1622" s="88"/>
    </row>
    <row r="1623" spans="27:64" x14ac:dyDescent="0.2">
      <c r="AA1623" s="88"/>
      <c r="AB1623" s="88"/>
      <c r="AC1623" s="88"/>
      <c r="AD1623" s="88"/>
      <c r="AE1623" s="88"/>
      <c r="AG1623" s="89"/>
      <c r="AN1623" s="88"/>
      <c r="AO1623" s="88"/>
      <c r="AP1623" s="88"/>
      <c r="AQ1623" s="88"/>
      <c r="AR1623" s="88"/>
      <c r="AS1623" s="88"/>
      <c r="AT1623" s="88"/>
      <c r="AU1623" s="88"/>
    </row>
    <row r="1624" spans="27:64" x14ac:dyDescent="0.2">
      <c r="AA1624" s="88"/>
      <c r="AB1624" s="88"/>
      <c r="AC1624" s="88"/>
      <c r="AD1624" s="88"/>
      <c r="AE1624" s="88"/>
      <c r="AG1624" s="89"/>
      <c r="AN1624" s="88"/>
      <c r="AO1624" s="88"/>
      <c r="AP1624" s="88"/>
      <c r="AQ1624" s="88"/>
      <c r="AR1624" s="88"/>
      <c r="AS1624" s="88"/>
      <c r="AT1624" s="88"/>
      <c r="AU1624" s="88"/>
      <c r="AV1624" s="88"/>
      <c r="AX1624" s="88"/>
      <c r="AY1624" s="88"/>
      <c r="AZ1624" s="88"/>
      <c r="BA1624" s="88"/>
      <c r="BB1624" s="88"/>
      <c r="BC1624" s="88"/>
      <c r="BD1624" s="88"/>
      <c r="BE1624" s="88"/>
      <c r="BF1624" s="88"/>
      <c r="BG1624" s="88"/>
      <c r="BH1624" s="88"/>
      <c r="BI1624" s="88"/>
      <c r="BJ1624" s="88"/>
      <c r="BK1624" s="88"/>
      <c r="BL1624" s="88"/>
    </row>
    <row r="1625" spans="27:64" x14ac:dyDescent="0.2">
      <c r="AA1625" s="88"/>
      <c r="AB1625" s="88"/>
      <c r="AC1625" s="88"/>
      <c r="AD1625" s="88"/>
      <c r="AE1625" s="88"/>
      <c r="AG1625" s="89"/>
      <c r="AN1625" s="88"/>
      <c r="AO1625" s="88"/>
      <c r="AP1625" s="88"/>
      <c r="AQ1625" s="88"/>
      <c r="AR1625" s="88"/>
      <c r="AS1625" s="88"/>
      <c r="AT1625" s="88"/>
      <c r="AU1625" s="88"/>
      <c r="AV1625" s="88"/>
    </row>
    <row r="1626" spans="27:64" x14ac:dyDescent="0.2">
      <c r="AA1626" s="88"/>
      <c r="AB1626" s="88"/>
      <c r="AC1626" s="88"/>
      <c r="AD1626" s="88"/>
      <c r="AE1626" s="88"/>
      <c r="AG1626" s="89"/>
      <c r="AN1626" s="88"/>
      <c r="AO1626" s="88"/>
      <c r="AP1626" s="88"/>
      <c r="AQ1626" s="88"/>
      <c r="AR1626" s="88"/>
      <c r="AS1626" s="88"/>
      <c r="AT1626" s="88"/>
      <c r="AU1626" s="88"/>
      <c r="AV1626" s="88"/>
      <c r="AW1626" s="88"/>
      <c r="AX1626" s="88"/>
      <c r="AY1626" s="88"/>
      <c r="AZ1626" s="88"/>
      <c r="BA1626" s="88"/>
      <c r="BB1626" s="88"/>
      <c r="BC1626" s="88"/>
      <c r="BD1626" s="88"/>
      <c r="BE1626" s="88"/>
      <c r="BF1626" s="88"/>
      <c r="BG1626" s="88"/>
      <c r="BH1626" s="88"/>
      <c r="BI1626" s="88"/>
      <c r="BJ1626" s="88"/>
      <c r="BK1626" s="88"/>
      <c r="BL1626" s="88"/>
    </row>
    <row r="1627" spans="27:64" x14ac:dyDescent="0.2">
      <c r="AA1627" s="88"/>
      <c r="AB1627" s="88"/>
      <c r="AC1627" s="88"/>
      <c r="AD1627" s="88"/>
      <c r="AE1627" s="88"/>
      <c r="AG1627" s="89"/>
      <c r="AN1627" s="88"/>
      <c r="AO1627" s="88"/>
      <c r="AP1627" s="88"/>
      <c r="AQ1627" s="88"/>
      <c r="AR1627" s="88"/>
      <c r="AS1627" s="88"/>
      <c r="AT1627" s="88"/>
      <c r="AU1627" s="88"/>
    </row>
    <row r="1628" spans="27:64" x14ac:dyDescent="0.2">
      <c r="AA1628" s="88"/>
      <c r="AB1628" s="88"/>
      <c r="AC1628" s="88"/>
      <c r="AD1628" s="88"/>
      <c r="AE1628" s="88"/>
      <c r="AG1628" s="89"/>
      <c r="AN1628" s="88"/>
      <c r="AO1628" s="88"/>
      <c r="AP1628" s="88"/>
      <c r="AQ1628" s="88"/>
      <c r="AR1628" s="88"/>
      <c r="AS1628" s="88"/>
      <c r="AT1628" s="88"/>
      <c r="AU1628" s="88"/>
      <c r="AV1628" s="88"/>
      <c r="AW1628" s="88"/>
      <c r="AX1628" s="88"/>
      <c r="AY1628" s="88"/>
      <c r="AZ1628" s="88"/>
      <c r="BA1628" s="88"/>
      <c r="BB1628" s="88"/>
      <c r="BC1628" s="88"/>
      <c r="BD1628" s="88"/>
      <c r="BE1628" s="88"/>
      <c r="BF1628" s="88"/>
      <c r="BG1628" s="88"/>
      <c r="BH1628" s="88"/>
      <c r="BI1628" s="88"/>
      <c r="BJ1628" s="88"/>
      <c r="BK1628" s="88"/>
      <c r="BL1628" s="88"/>
    </row>
    <row r="1629" spans="27:64" x14ac:dyDescent="0.2">
      <c r="AA1629" s="88"/>
      <c r="AB1629" s="88"/>
      <c r="AC1629" s="88"/>
      <c r="AD1629" s="88"/>
      <c r="AE1629" s="88"/>
      <c r="AG1629" s="89"/>
      <c r="AN1629" s="88"/>
      <c r="AO1629" s="88"/>
      <c r="AP1629" s="88"/>
      <c r="AQ1629" s="88"/>
      <c r="AR1629" s="88"/>
      <c r="AS1629" s="88"/>
      <c r="AT1629" s="88"/>
      <c r="AU1629" s="88"/>
    </row>
    <row r="1630" spans="27:64" x14ac:dyDescent="0.2">
      <c r="AA1630" s="88"/>
      <c r="AB1630" s="88"/>
      <c r="AC1630" s="88"/>
      <c r="AD1630" s="88"/>
      <c r="AE1630" s="88"/>
      <c r="AG1630" s="89"/>
      <c r="AN1630" s="88"/>
      <c r="AO1630" s="88"/>
      <c r="AP1630" s="88"/>
      <c r="AQ1630" s="88"/>
      <c r="AR1630" s="88"/>
      <c r="AS1630" s="88"/>
      <c r="AT1630" s="88"/>
      <c r="AU1630" s="88"/>
    </row>
    <row r="1631" spans="27:64" x14ac:dyDescent="0.2">
      <c r="AA1631" s="88"/>
      <c r="AB1631" s="88"/>
      <c r="AC1631" s="88"/>
      <c r="AD1631" s="88"/>
      <c r="AE1631" s="88"/>
      <c r="AG1631" s="89"/>
      <c r="AN1631" s="88"/>
      <c r="AO1631" s="88"/>
      <c r="AP1631" s="88"/>
      <c r="AQ1631" s="88"/>
      <c r="AR1631" s="88"/>
      <c r="AS1631" s="88"/>
      <c r="AT1631" s="88"/>
      <c r="AU1631" s="88"/>
    </row>
    <row r="1632" spans="27:64" x14ac:dyDescent="0.2">
      <c r="AA1632" s="88"/>
      <c r="AB1632" s="88"/>
      <c r="AC1632" s="88"/>
      <c r="AD1632" s="88"/>
      <c r="AE1632" s="88"/>
      <c r="AG1632" s="89"/>
      <c r="AN1632" s="88"/>
      <c r="AO1632" s="88"/>
      <c r="AP1632" s="88"/>
      <c r="AQ1632" s="88"/>
      <c r="AR1632" s="88"/>
      <c r="AS1632" s="88"/>
      <c r="AT1632" s="88"/>
      <c r="AU1632" s="88"/>
    </row>
    <row r="1633" spans="27:64" x14ac:dyDescent="0.2">
      <c r="AA1633" s="88"/>
      <c r="AB1633" s="88"/>
      <c r="AC1633" s="88"/>
      <c r="AD1633" s="88"/>
      <c r="AE1633" s="88"/>
      <c r="AG1633" s="89"/>
      <c r="AN1633" s="88"/>
      <c r="AO1633" s="88"/>
      <c r="AP1633" s="88"/>
      <c r="AQ1633" s="88"/>
      <c r="AR1633" s="88"/>
      <c r="AS1633" s="88"/>
      <c r="AT1633" s="88"/>
      <c r="AU1633" s="88"/>
    </row>
    <row r="1634" spans="27:64" x14ac:dyDescent="0.2">
      <c r="AA1634" s="88"/>
      <c r="AB1634" s="88"/>
      <c r="AC1634" s="88"/>
      <c r="AD1634" s="88"/>
      <c r="AE1634" s="88"/>
      <c r="AG1634" s="89"/>
      <c r="AN1634" s="88"/>
      <c r="AO1634" s="88"/>
      <c r="AP1634" s="88"/>
      <c r="AQ1634" s="88"/>
      <c r="AR1634" s="88"/>
      <c r="AS1634" s="88"/>
      <c r="AT1634" s="88"/>
      <c r="AU1634" s="88"/>
      <c r="AV1634" s="88"/>
      <c r="AX1634" s="88"/>
    </row>
    <row r="1635" spans="27:64" x14ac:dyDescent="0.2">
      <c r="AA1635" s="88"/>
      <c r="AB1635" s="88"/>
      <c r="AC1635" s="88"/>
      <c r="AD1635" s="88"/>
      <c r="AE1635" s="88"/>
      <c r="AG1635" s="89"/>
      <c r="AN1635" s="88"/>
      <c r="AO1635" s="88"/>
      <c r="AP1635" s="88"/>
      <c r="AQ1635" s="88"/>
      <c r="AR1635" s="88"/>
      <c r="AS1635" s="88"/>
      <c r="AT1635" s="88"/>
      <c r="AU1635" s="88"/>
      <c r="AV1635" s="88"/>
      <c r="AX1635" s="88"/>
    </row>
    <row r="1636" spans="27:64" x14ac:dyDescent="0.2">
      <c r="AA1636" s="88"/>
      <c r="AB1636" s="88"/>
      <c r="AC1636" s="88"/>
      <c r="AD1636" s="88"/>
      <c r="AE1636" s="88"/>
      <c r="AG1636" s="89"/>
      <c r="AN1636" s="88"/>
      <c r="AO1636" s="88"/>
      <c r="AP1636" s="88"/>
      <c r="AQ1636" s="88"/>
      <c r="AR1636" s="88"/>
      <c r="AS1636" s="88"/>
      <c r="AT1636" s="88"/>
      <c r="AU1636" s="88"/>
      <c r="AV1636" s="88"/>
      <c r="AW1636" s="88"/>
      <c r="AX1636" s="88"/>
      <c r="AY1636" s="88"/>
      <c r="AZ1636" s="88"/>
      <c r="BA1636" s="88"/>
      <c r="BB1636" s="88"/>
      <c r="BC1636" s="88"/>
      <c r="BD1636" s="88"/>
      <c r="BE1636" s="88"/>
      <c r="BF1636" s="88"/>
      <c r="BG1636" s="88"/>
      <c r="BH1636" s="88"/>
      <c r="BI1636" s="88"/>
      <c r="BJ1636" s="88"/>
      <c r="BK1636" s="88"/>
      <c r="BL1636" s="88"/>
    </row>
    <row r="1637" spans="27:64" x14ac:dyDescent="0.2">
      <c r="AA1637" s="88"/>
      <c r="AB1637" s="88"/>
      <c r="AC1637" s="88"/>
      <c r="AD1637" s="88"/>
      <c r="AE1637" s="88"/>
      <c r="AG1637" s="89"/>
      <c r="AN1637" s="88"/>
      <c r="AO1637" s="88"/>
      <c r="AP1637" s="88"/>
      <c r="AQ1637" s="88"/>
      <c r="AR1637" s="88"/>
      <c r="AS1637" s="88"/>
      <c r="AT1637" s="88"/>
      <c r="AU1637" s="88"/>
    </row>
    <row r="1638" spans="27:64" x14ac:dyDescent="0.2">
      <c r="AA1638" s="88"/>
      <c r="AB1638" s="88"/>
      <c r="AC1638" s="88"/>
      <c r="AD1638" s="88"/>
      <c r="AE1638" s="88"/>
      <c r="AG1638" s="89"/>
      <c r="AN1638" s="88"/>
      <c r="AO1638" s="88"/>
      <c r="AP1638" s="88"/>
      <c r="AQ1638" s="88"/>
      <c r="AR1638" s="88"/>
      <c r="AS1638" s="88"/>
      <c r="AT1638" s="88"/>
      <c r="AU1638" s="88"/>
      <c r="AV1638" s="88"/>
      <c r="AX1638" s="88"/>
      <c r="AY1638" s="88"/>
      <c r="AZ1638" s="88"/>
      <c r="BA1638" s="88"/>
      <c r="BB1638" s="88"/>
      <c r="BC1638" s="88"/>
      <c r="BD1638" s="88"/>
      <c r="BE1638" s="88"/>
      <c r="BF1638" s="88"/>
      <c r="BG1638" s="88"/>
      <c r="BH1638" s="88"/>
      <c r="BI1638" s="88"/>
      <c r="BJ1638" s="88"/>
      <c r="BK1638" s="88"/>
      <c r="BL1638" s="88"/>
    </row>
    <row r="1639" spans="27:64" x14ac:dyDescent="0.2">
      <c r="AA1639" s="88"/>
      <c r="AB1639" s="88"/>
      <c r="AC1639" s="88"/>
      <c r="AD1639" s="88"/>
      <c r="AE1639" s="88"/>
      <c r="AG1639" s="89"/>
      <c r="AN1639" s="88"/>
      <c r="AO1639" s="88"/>
      <c r="AP1639" s="88"/>
      <c r="AQ1639" s="88"/>
      <c r="AR1639" s="88"/>
      <c r="AS1639" s="88"/>
      <c r="AT1639" s="88"/>
      <c r="AU1639" s="88"/>
      <c r="AV1639" s="8"/>
    </row>
    <row r="1640" spans="27:64" x14ac:dyDescent="0.2">
      <c r="AA1640" s="88"/>
      <c r="AB1640" s="88"/>
      <c r="AC1640" s="88"/>
      <c r="AD1640" s="88"/>
      <c r="AE1640" s="88"/>
      <c r="AG1640" s="89"/>
      <c r="AN1640" s="88"/>
      <c r="AO1640" s="88"/>
      <c r="AP1640" s="88"/>
      <c r="AQ1640" s="88"/>
      <c r="AR1640" s="88"/>
      <c r="AS1640" s="88"/>
      <c r="AT1640" s="88"/>
      <c r="AU1640" s="88"/>
      <c r="AV1640" s="88"/>
    </row>
    <row r="1641" spans="27:64" x14ac:dyDescent="0.2">
      <c r="AA1641" s="88"/>
      <c r="AB1641" s="88"/>
      <c r="AC1641" s="88"/>
      <c r="AD1641" s="88"/>
      <c r="AE1641" s="88"/>
      <c r="AG1641" s="89"/>
      <c r="AN1641" s="88"/>
      <c r="AO1641" s="88"/>
      <c r="AP1641" s="88"/>
      <c r="AQ1641" s="88"/>
      <c r="AR1641" s="88"/>
      <c r="AS1641" s="88"/>
      <c r="AT1641" s="88"/>
      <c r="AU1641" s="88"/>
      <c r="AV1641" s="88"/>
      <c r="AX1641" s="88"/>
      <c r="AY1641" s="88"/>
      <c r="AZ1641" s="88"/>
      <c r="BA1641" s="88"/>
      <c r="BB1641" s="88"/>
      <c r="BC1641" s="88"/>
      <c r="BD1641" s="88"/>
      <c r="BE1641" s="88"/>
      <c r="BF1641" s="88"/>
      <c r="BG1641" s="88"/>
      <c r="BH1641" s="88"/>
      <c r="BI1641" s="88"/>
      <c r="BJ1641" s="88"/>
      <c r="BK1641" s="88"/>
      <c r="BL1641" s="88"/>
    </row>
    <row r="1642" spans="27:64" x14ac:dyDescent="0.2">
      <c r="AA1642" s="88"/>
      <c r="AB1642" s="88"/>
      <c r="AC1642" s="88"/>
      <c r="AD1642" s="88"/>
      <c r="AE1642" s="88"/>
      <c r="AG1642" s="89"/>
      <c r="AN1642" s="88"/>
      <c r="AO1642" s="88"/>
      <c r="AP1642" s="88"/>
      <c r="AQ1642" s="88"/>
      <c r="AR1642" s="88"/>
      <c r="AS1642" s="88"/>
      <c r="AT1642" s="88"/>
      <c r="AU1642" s="88"/>
      <c r="AV1642" s="88"/>
    </row>
    <row r="1643" spans="27:64" x14ac:dyDescent="0.2">
      <c r="AA1643" s="88"/>
      <c r="AB1643" s="88"/>
      <c r="AC1643" s="88"/>
      <c r="AD1643" s="88"/>
      <c r="AE1643" s="88"/>
      <c r="AG1643" s="89"/>
      <c r="AN1643" s="88"/>
      <c r="AO1643" s="88"/>
      <c r="AP1643" s="88"/>
      <c r="AQ1643" s="88"/>
      <c r="AR1643" s="88"/>
      <c r="AS1643" s="88"/>
      <c r="AT1643" s="88"/>
      <c r="AU1643" s="88"/>
      <c r="AV1643" s="88"/>
    </row>
    <row r="1644" spans="27:64" x14ac:dyDescent="0.2">
      <c r="AA1644" s="88"/>
      <c r="AB1644" s="88"/>
      <c r="AC1644" s="88"/>
      <c r="AD1644" s="88"/>
      <c r="AE1644" s="88"/>
      <c r="AG1644" s="89"/>
      <c r="AN1644" s="88"/>
      <c r="AO1644" s="88"/>
      <c r="AP1644" s="88"/>
      <c r="AQ1644" s="88"/>
      <c r="AR1644" s="88"/>
      <c r="AS1644" s="88"/>
      <c r="AT1644" s="88"/>
      <c r="AU1644" s="88"/>
    </row>
    <row r="1645" spans="27:64" x14ac:dyDescent="0.2">
      <c r="AA1645" s="88"/>
      <c r="AB1645" s="88"/>
      <c r="AC1645" s="88"/>
      <c r="AD1645" s="88"/>
      <c r="AE1645" s="88"/>
      <c r="AG1645" s="89"/>
      <c r="AN1645" s="88"/>
      <c r="AO1645" s="88"/>
      <c r="AP1645" s="88"/>
      <c r="AQ1645" s="88"/>
      <c r="AR1645" s="88"/>
      <c r="AS1645" s="88"/>
      <c r="AT1645" s="88"/>
      <c r="AU1645" s="88"/>
    </row>
    <row r="1646" spans="27:64" x14ac:dyDescent="0.2">
      <c r="AA1646" s="88"/>
      <c r="AB1646" s="88"/>
      <c r="AC1646" s="88"/>
      <c r="AD1646" s="88"/>
      <c r="AE1646" s="88"/>
      <c r="AG1646" s="89"/>
      <c r="AN1646" s="88"/>
      <c r="AO1646" s="88"/>
      <c r="AP1646" s="88"/>
      <c r="AQ1646" s="88"/>
      <c r="AR1646" s="88"/>
      <c r="AS1646" s="88"/>
      <c r="AT1646" s="88"/>
      <c r="AU1646" s="88"/>
    </row>
    <row r="1647" spans="27:64" x14ac:dyDescent="0.2">
      <c r="AA1647" s="88"/>
      <c r="AB1647" s="88"/>
      <c r="AC1647" s="88"/>
      <c r="AD1647" s="88"/>
      <c r="AE1647" s="88"/>
      <c r="AG1647" s="89"/>
      <c r="AN1647" s="88"/>
      <c r="AO1647" s="88"/>
      <c r="AP1647" s="88"/>
      <c r="AQ1647" s="88"/>
      <c r="AR1647" s="88"/>
      <c r="AS1647" s="88"/>
      <c r="AT1647" s="88"/>
      <c r="AU1647" s="88"/>
    </row>
    <row r="1648" spans="27:64" x14ac:dyDescent="0.2">
      <c r="AA1648" s="88"/>
      <c r="AB1648" s="88"/>
      <c r="AC1648" s="88"/>
      <c r="AD1648" s="88"/>
      <c r="AE1648" s="88"/>
      <c r="AG1648" s="89"/>
      <c r="AN1648" s="88"/>
      <c r="AO1648" s="88"/>
      <c r="AP1648" s="88"/>
      <c r="AQ1648" s="88"/>
      <c r="AR1648" s="88"/>
      <c r="AS1648" s="88"/>
      <c r="AT1648" s="88"/>
      <c r="AU1648" s="88"/>
    </row>
    <row r="1649" spans="27:64" x14ac:dyDescent="0.2">
      <c r="AA1649" s="88"/>
      <c r="AB1649" s="88"/>
      <c r="AC1649" s="88"/>
      <c r="AD1649" s="88"/>
      <c r="AE1649" s="88"/>
      <c r="AG1649" s="89"/>
      <c r="AN1649" s="88"/>
      <c r="AO1649" s="88"/>
      <c r="AP1649" s="88"/>
      <c r="AQ1649" s="88"/>
      <c r="AR1649" s="88"/>
      <c r="AS1649" s="88"/>
      <c r="AT1649" s="88"/>
      <c r="AU1649" s="88"/>
    </row>
    <row r="1650" spans="27:64" x14ac:dyDescent="0.2">
      <c r="AA1650" s="88"/>
      <c r="AB1650" s="88"/>
      <c r="AC1650" s="88"/>
      <c r="AD1650" s="88"/>
      <c r="AE1650" s="88"/>
      <c r="AG1650" s="89"/>
      <c r="AN1650" s="88"/>
      <c r="AO1650" s="88"/>
      <c r="AP1650" s="88"/>
      <c r="AQ1650" s="88"/>
      <c r="AR1650" s="88"/>
      <c r="AS1650" s="88"/>
      <c r="AT1650" s="88"/>
      <c r="AU1650" s="88"/>
    </row>
    <row r="1651" spans="27:64" x14ac:dyDescent="0.2">
      <c r="AA1651" s="88"/>
      <c r="AB1651" s="88"/>
      <c r="AC1651" s="88"/>
      <c r="AD1651" s="88"/>
      <c r="AE1651" s="88"/>
      <c r="AG1651" s="89"/>
      <c r="AN1651" s="88"/>
      <c r="AO1651" s="88"/>
      <c r="AP1651" s="88"/>
      <c r="AQ1651" s="88"/>
      <c r="AR1651" s="88"/>
      <c r="AS1651" s="88"/>
      <c r="AT1651" s="88"/>
      <c r="AU1651" s="88"/>
      <c r="AV1651" s="88"/>
    </row>
    <row r="1652" spans="27:64" x14ac:dyDescent="0.2">
      <c r="AA1652" s="88"/>
      <c r="AB1652" s="88"/>
      <c r="AC1652" s="88"/>
      <c r="AD1652" s="88"/>
      <c r="AE1652" s="88"/>
      <c r="AG1652" s="89"/>
      <c r="AN1652" s="88"/>
      <c r="AO1652" s="88"/>
      <c r="AP1652" s="88"/>
      <c r="AQ1652" s="88"/>
      <c r="AR1652" s="88"/>
      <c r="AS1652" s="88"/>
      <c r="AT1652" s="88"/>
      <c r="AU1652" s="88"/>
      <c r="AV1652" s="88"/>
      <c r="AW1652" s="88"/>
      <c r="AX1652" s="88"/>
      <c r="AY1652" s="88"/>
      <c r="AZ1652" s="88"/>
      <c r="BA1652" s="88"/>
      <c r="BB1652" s="88"/>
      <c r="BC1652" s="88"/>
      <c r="BD1652" s="88"/>
      <c r="BE1652" s="88"/>
      <c r="BF1652" s="88"/>
      <c r="BG1652" s="88"/>
      <c r="BH1652" s="88"/>
      <c r="BI1652" s="88"/>
      <c r="BJ1652" s="88"/>
      <c r="BK1652" s="88"/>
      <c r="BL1652" s="88"/>
    </row>
    <row r="1653" spans="27:64" x14ac:dyDescent="0.2">
      <c r="AA1653" s="88"/>
      <c r="AB1653" s="88"/>
      <c r="AC1653" s="88"/>
      <c r="AD1653" s="88"/>
      <c r="AE1653" s="88"/>
      <c r="AG1653" s="89"/>
      <c r="AN1653" s="88"/>
      <c r="AO1653" s="88"/>
      <c r="AP1653" s="88"/>
      <c r="AQ1653" s="88"/>
      <c r="AR1653" s="88"/>
      <c r="AS1653" s="88"/>
      <c r="AT1653" s="88"/>
      <c r="AU1653" s="88"/>
    </row>
    <row r="1654" spans="27:64" x14ac:dyDescent="0.2">
      <c r="AA1654" s="88"/>
      <c r="AB1654" s="88"/>
      <c r="AC1654" s="88"/>
      <c r="AD1654" s="88"/>
      <c r="AE1654" s="88"/>
      <c r="AG1654" s="89"/>
      <c r="AN1654" s="88"/>
      <c r="AO1654" s="88"/>
      <c r="AP1654" s="88"/>
      <c r="AQ1654" s="88"/>
      <c r="AR1654" s="88"/>
      <c r="AS1654" s="88"/>
      <c r="AT1654" s="88"/>
      <c r="AU1654" s="88"/>
    </row>
    <row r="1655" spans="27:64" x14ac:dyDescent="0.2">
      <c r="AA1655" s="88"/>
      <c r="AB1655" s="88"/>
      <c r="AC1655" s="88"/>
      <c r="AD1655" s="88"/>
      <c r="AE1655" s="88"/>
      <c r="AG1655" s="89"/>
      <c r="AN1655" s="88"/>
      <c r="AO1655" s="88"/>
      <c r="AP1655" s="88"/>
      <c r="AQ1655" s="88"/>
      <c r="AR1655" s="88"/>
      <c r="AS1655" s="88"/>
      <c r="AT1655" s="88"/>
      <c r="AU1655" s="88"/>
    </row>
    <row r="1656" spans="27:64" x14ac:dyDescent="0.2">
      <c r="AA1656" s="88"/>
      <c r="AB1656" s="88"/>
      <c r="AC1656" s="88"/>
      <c r="AD1656" s="88"/>
      <c r="AE1656" s="88"/>
      <c r="AG1656" s="89"/>
      <c r="AN1656" s="88"/>
      <c r="AO1656" s="88"/>
      <c r="AP1656" s="88"/>
      <c r="AQ1656" s="88"/>
      <c r="AR1656" s="88"/>
      <c r="AS1656" s="88"/>
      <c r="AT1656" s="88"/>
      <c r="AU1656" s="88"/>
    </row>
    <row r="1657" spans="27:64" x14ac:dyDescent="0.2">
      <c r="AA1657" s="88"/>
      <c r="AB1657" s="88"/>
      <c r="AC1657" s="88"/>
      <c r="AD1657" s="88"/>
      <c r="AE1657" s="88"/>
      <c r="AG1657" s="89"/>
      <c r="AN1657" s="88"/>
      <c r="AO1657" s="88"/>
      <c r="AP1657" s="88"/>
      <c r="AQ1657" s="88"/>
      <c r="AR1657" s="88"/>
      <c r="AS1657" s="88"/>
      <c r="AT1657" s="88"/>
      <c r="AU1657" s="88"/>
      <c r="AV1657" s="88"/>
      <c r="AW1657" s="88"/>
      <c r="AX1657" s="88"/>
      <c r="AY1657" s="88"/>
      <c r="AZ1657" s="88"/>
      <c r="BA1657" s="88"/>
      <c r="BB1657" s="88"/>
      <c r="BC1657" s="88"/>
      <c r="BD1657" s="88"/>
      <c r="BE1657" s="88"/>
      <c r="BF1657" s="88"/>
      <c r="BG1657" s="88"/>
      <c r="BH1657" s="88"/>
      <c r="BI1657" s="88"/>
      <c r="BJ1657" s="88"/>
      <c r="BK1657" s="88"/>
      <c r="BL1657" s="88"/>
    </row>
    <row r="1658" spans="27:64" x14ac:dyDescent="0.2">
      <c r="AA1658" s="88"/>
      <c r="AB1658" s="88"/>
      <c r="AC1658" s="88"/>
      <c r="AD1658" s="88"/>
      <c r="AE1658" s="88"/>
      <c r="AG1658" s="89"/>
      <c r="AN1658" s="88"/>
      <c r="AO1658" s="88"/>
      <c r="AP1658" s="88"/>
      <c r="AQ1658" s="88"/>
      <c r="AR1658" s="88"/>
      <c r="AS1658" s="88"/>
      <c r="AT1658" s="88"/>
      <c r="AU1658" s="88"/>
    </row>
    <row r="1659" spans="27:64" x14ac:dyDescent="0.2">
      <c r="AA1659" s="88"/>
      <c r="AB1659" s="88"/>
      <c r="AC1659" s="88"/>
      <c r="AD1659" s="88"/>
      <c r="AE1659" s="88"/>
      <c r="AG1659" s="89"/>
      <c r="AN1659" s="88"/>
      <c r="AO1659" s="88"/>
      <c r="AP1659" s="88"/>
      <c r="AQ1659" s="88"/>
      <c r="AR1659" s="88"/>
      <c r="AS1659" s="88"/>
      <c r="AT1659" s="88"/>
      <c r="AU1659" s="88"/>
    </row>
    <row r="1660" spans="27:64" x14ac:dyDescent="0.2">
      <c r="AA1660" s="88"/>
      <c r="AB1660" s="88"/>
      <c r="AC1660" s="88"/>
      <c r="AD1660" s="88"/>
      <c r="AE1660" s="88"/>
      <c r="AG1660" s="89"/>
      <c r="AN1660" s="88"/>
      <c r="AO1660" s="88"/>
      <c r="AP1660" s="88"/>
      <c r="AQ1660" s="88"/>
      <c r="AR1660" s="88"/>
      <c r="AS1660" s="88"/>
      <c r="AT1660" s="88"/>
      <c r="AU1660" s="88"/>
      <c r="AV1660" s="88"/>
      <c r="AX1660" s="88"/>
    </row>
    <row r="1661" spans="27:64" x14ac:dyDescent="0.2">
      <c r="AA1661" s="88"/>
      <c r="AB1661" s="88"/>
      <c r="AC1661" s="88"/>
      <c r="AD1661" s="88"/>
      <c r="AE1661" s="88"/>
      <c r="AG1661" s="89"/>
      <c r="AN1661" s="88"/>
      <c r="AO1661" s="88"/>
      <c r="AP1661" s="88"/>
      <c r="AQ1661" s="88"/>
      <c r="AR1661" s="88"/>
      <c r="AS1661" s="88"/>
      <c r="AT1661" s="88"/>
      <c r="AU1661" s="88"/>
      <c r="AV1661" s="88"/>
      <c r="AX1661" s="88"/>
      <c r="AY1661" s="88"/>
      <c r="AZ1661" s="88"/>
      <c r="BA1661" s="88"/>
      <c r="BB1661" s="88"/>
      <c r="BC1661" s="88"/>
      <c r="BD1661" s="88"/>
      <c r="BE1661" s="88"/>
      <c r="BF1661" s="88"/>
      <c r="BG1661" s="88"/>
      <c r="BH1661" s="88"/>
      <c r="BI1661" s="88"/>
      <c r="BJ1661" s="88"/>
      <c r="BK1661" s="88"/>
      <c r="BL1661" s="88"/>
    </row>
    <row r="1662" spans="27:64" x14ac:dyDescent="0.2">
      <c r="AA1662" s="88"/>
      <c r="AB1662" s="88"/>
      <c r="AC1662" s="88"/>
      <c r="AD1662" s="88"/>
      <c r="AE1662" s="88"/>
      <c r="AG1662" s="89"/>
      <c r="AN1662" s="88"/>
      <c r="AO1662" s="88"/>
      <c r="AP1662" s="88"/>
      <c r="AQ1662" s="88"/>
      <c r="AR1662" s="88"/>
      <c r="AS1662" s="88"/>
      <c r="AT1662" s="88"/>
      <c r="AU1662" s="88"/>
      <c r="AV1662" s="88"/>
      <c r="AW1662" s="88"/>
      <c r="AX1662" s="88"/>
      <c r="AY1662" s="88"/>
      <c r="AZ1662" s="88"/>
      <c r="BA1662" s="88"/>
      <c r="BB1662" s="88"/>
      <c r="BC1662" s="88"/>
      <c r="BD1662" s="88"/>
      <c r="BE1662" s="88"/>
      <c r="BF1662" s="88"/>
      <c r="BG1662" s="88"/>
      <c r="BH1662" s="88"/>
      <c r="BI1662" s="88"/>
      <c r="BJ1662" s="88"/>
      <c r="BK1662" s="88"/>
      <c r="BL1662" s="88"/>
    </row>
    <row r="1663" spans="27:64" x14ac:dyDescent="0.2">
      <c r="AA1663" s="88"/>
      <c r="AB1663" s="88"/>
      <c r="AC1663" s="88"/>
      <c r="AD1663" s="88"/>
      <c r="AE1663" s="88"/>
      <c r="AG1663" s="89"/>
      <c r="AN1663" s="88"/>
      <c r="AO1663" s="88"/>
      <c r="AP1663" s="88"/>
      <c r="AQ1663" s="88"/>
      <c r="AR1663" s="88"/>
      <c r="AS1663" s="88"/>
      <c r="AT1663" s="88"/>
      <c r="AU1663" s="88"/>
      <c r="AV1663" s="88"/>
    </row>
    <row r="1664" spans="27:64" x14ac:dyDescent="0.2">
      <c r="AA1664" s="88"/>
      <c r="AB1664" s="88"/>
      <c r="AC1664" s="88"/>
      <c r="AD1664" s="88"/>
      <c r="AE1664" s="88"/>
      <c r="AG1664" s="89"/>
      <c r="AN1664" s="88"/>
      <c r="AO1664" s="88"/>
      <c r="AP1664" s="88"/>
      <c r="AQ1664" s="88"/>
      <c r="AR1664" s="88"/>
      <c r="AS1664" s="88"/>
      <c r="AT1664" s="88"/>
      <c r="AU1664" s="88"/>
    </row>
    <row r="1665" spans="27:64" x14ac:dyDescent="0.2">
      <c r="AA1665" s="88"/>
      <c r="AB1665" s="88"/>
      <c r="AC1665" s="88"/>
      <c r="AD1665" s="88"/>
      <c r="AE1665" s="88"/>
      <c r="AG1665" s="89"/>
      <c r="AN1665" s="88"/>
      <c r="AO1665" s="88"/>
      <c r="AP1665" s="88"/>
      <c r="AQ1665" s="88"/>
      <c r="AR1665" s="88"/>
      <c r="AS1665" s="88"/>
      <c r="AT1665" s="88"/>
      <c r="AU1665" s="88"/>
      <c r="AV1665" s="88"/>
    </row>
    <row r="1666" spans="27:64" x14ac:dyDescent="0.2">
      <c r="AA1666" s="88"/>
      <c r="AB1666" s="88"/>
      <c r="AC1666" s="88"/>
      <c r="AD1666" s="88"/>
      <c r="AE1666" s="88"/>
      <c r="AG1666" s="89"/>
      <c r="AN1666" s="88"/>
      <c r="AO1666" s="88"/>
      <c r="AP1666" s="88"/>
      <c r="AQ1666" s="88"/>
      <c r="AR1666" s="88"/>
      <c r="AS1666" s="88"/>
      <c r="AT1666" s="88"/>
      <c r="AU1666" s="88"/>
      <c r="AV1666" s="88"/>
    </row>
    <row r="1667" spans="27:64" x14ac:dyDescent="0.2">
      <c r="AA1667" s="88"/>
      <c r="AB1667" s="88"/>
      <c r="AC1667" s="88"/>
      <c r="AD1667" s="88"/>
      <c r="AE1667" s="88"/>
      <c r="AG1667" s="89"/>
      <c r="AN1667" s="88"/>
      <c r="AO1667" s="88"/>
      <c r="AP1667" s="88"/>
      <c r="AQ1667" s="88"/>
      <c r="AR1667" s="88"/>
      <c r="AS1667" s="88"/>
      <c r="AT1667" s="88"/>
      <c r="AU1667" s="88"/>
    </row>
    <row r="1668" spans="27:64" x14ac:dyDescent="0.2">
      <c r="AA1668" s="88"/>
      <c r="AB1668" s="88"/>
      <c r="AC1668" s="88"/>
      <c r="AD1668" s="88"/>
      <c r="AE1668" s="88"/>
      <c r="AG1668" s="89"/>
      <c r="AN1668" s="88"/>
      <c r="AO1668" s="88"/>
      <c r="AP1668" s="88"/>
      <c r="AQ1668" s="88"/>
      <c r="AR1668" s="88"/>
      <c r="AS1668" s="88"/>
      <c r="AT1668" s="88"/>
      <c r="AU1668" s="88"/>
      <c r="AV1668" s="88"/>
      <c r="AX1668" s="88"/>
    </row>
    <row r="1669" spans="27:64" x14ac:dyDescent="0.2">
      <c r="AA1669" s="88"/>
      <c r="AB1669" s="88"/>
      <c r="AC1669" s="88"/>
      <c r="AD1669" s="88"/>
      <c r="AE1669" s="88"/>
      <c r="AG1669" s="89"/>
      <c r="AN1669" s="88"/>
      <c r="AO1669" s="88"/>
      <c r="AP1669" s="88"/>
      <c r="AQ1669" s="88"/>
      <c r="AR1669" s="88"/>
      <c r="AS1669" s="88"/>
      <c r="AT1669" s="88"/>
      <c r="AU1669" s="88"/>
    </row>
    <row r="1670" spans="27:64" x14ac:dyDescent="0.2">
      <c r="AA1670" s="88"/>
      <c r="AB1670" s="88"/>
      <c r="AC1670" s="88"/>
      <c r="AD1670" s="88"/>
      <c r="AE1670" s="88"/>
      <c r="AG1670" s="89"/>
      <c r="AN1670" s="88"/>
      <c r="AO1670" s="88"/>
      <c r="AP1670" s="88"/>
      <c r="AQ1670" s="88"/>
      <c r="AR1670" s="88"/>
      <c r="AS1670" s="88"/>
      <c r="AT1670" s="88"/>
      <c r="AU1670" s="88"/>
    </row>
    <row r="1671" spans="27:64" x14ac:dyDescent="0.2">
      <c r="AA1671" s="88"/>
      <c r="AB1671" s="88"/>
      <c r="AC1671" s="88"/>
      <c r="AD1671" s="88"/>
      <c r="AE1671" s="88"/>
      <c r="AG1671" s="89"/>
      <c r="AN1671" s="88"/>
      <c r="AO1671" s="88"/>
      <c r="AP1671" s="88"/>
      <c r="AQ1671" s="88"/>
      <c r="AR1671" s="88"/>
      <c r="AS1671" s="88"/>
      <c r="AT1671" s="88"/>
      <c r="AU1671" s="88"/>
    </row>
    <row r="1672" spans="27:64" x14ac:dyDescent="0.2">
      <c r="AA1672" s="88"/>
      <c r="AB1672" s="88"/>
      <c r="AC1672" s="88"/>
      <c r="AD1672" s="88"/>
      <c r="AE1672" s="88"/>
      <c r="AG1672" s="89"/>
      <c r="AN1672" s="88"/>
      <c r="AO1672" s="88"/>
      <c r="AP1672" s="88"/>
      <c r="AQ1672" s="88"/>
      <c r="AR1672" s="88"/>
      <c r="AS1672" s="88"/>
      <c r="AT1672" s="88"/>
      <c r="AU1672" s="88"/>
      <c r="AV1672" s="88"/>
      <c r="AX1672" s="88"/>
    </row>
    <row r="1673" spans="27:64" x14ac:dyDescent="0.2">
      <c r="AA1673" s="88"/>
      <c r="AB1673" s="88"/>
      <c r="AC1673" s="88"/>
      <c r="AD1673" s="88"/>
      <c r="AE1673" s="88"/>
      <c r="AG1673" s="89"/>
      <c r="AN1673" s="88"/>
      <c r="AO1673" s="88"/>
      <c r="AP1673" s="88"/>
      <c r="AQ1673" s="88"/>
      <c r="AR1673" s="88"/>
      <c r="AS1673" s="88"/>
      <c r="AT1673" s="88"/>
      <c r="AU1673" s="88"/>
      <c r="AV1673" s="88"/>
    </row>
    <row r="1674" spans="27:64" x14ac:dyDescent="0.2">
      <c r="AA1674" s="88"/>
      <c r="AB1674" s="88"/>
      <c r="AC1674" s="88"/>
      <c r="AD1674" s="88"/>
      <c r="AE1674" s="88"/>
      <c r="AG1674" s="89"/>
      <c r="AN1674" s="88"/>
      <c r="AO1674" s="88"/>
      <c r="AP1674" s="88"/>
      <c r="AQ1674" s="88"/>
      <c r="AR1674" s="88"/>
      <c r="AS1674" s="88"/>
      <c r="AT1674" s="88"/>
      <c r="AU1674" s="88"/>
      <c r="AV1674" s="88"/>
      <c r="AW1674" s="88"/>
      <c r="AX1674" s="88"/>
      <c r="AY1674" s="88"/>
      <c r="AZ1674" s="88"/>
      <c r="BA1674" s="88"/>
      <c r="BB1674" s="88"/>
      <c r="BC1674" s="88"/>
      <c r="BD1674" s="88"/>
      <c r="BE1674" s="88"/>
      <c r="BF1674" s="88"/>
      <c r="BG1674" s="88"/>
      <c r="BH1674" s="88"/>
      <c r="BI1674" s="88"/>
      <c r="BJ1674" s="88"/>
      <c r="BK1674" s="88"/>
      <c r="BL1674" s="88"/>
    </row>
    <row r="1675" spans="27:64" x14ac:dyDescent="0.2">
      <c r="AA1675" s="88"/>
      <c r="AB1675" s="88"/>
      <c r="AC1675" s="88"/>
      <c r="AD1675" s="88"/>
      <c r="AE1675" s="88"/>
      <c r="AG1675" s="89"/>
      <c r="AN1675" s="88"/>
      <c r="AO1675" s="88"/>
      <c r="AP1675" s="88"/>
      <c r="AQ1675" s="88"/>
      <c r="AR1675" s="88"/>
      <c r="AS1675" s="88"/>
      <c r="AT1675" s="88"/>
      <c r="AU1675" s="88"/>
      <c r="AV1675" s="88"/>
      <c r="AW1675" s="88"/>
      <c r="AX1675" s="88"/>
      <c r="AY1675" s="88"/>
      <c r="AZ1675" s="88"/>
      <c r="BA1675" s="88"/>
      <c r="BB1675" s="88"/>
      <c r="BC1675" s="88"/>
      <c r="BD1675" s="88"/>
      <c r="BE1675" s="88"/>
      <c r="BF1675" s="88"/>
      <c r="BG1675" s="88"/>
      <c r="BH1675" s="88"/>
      <c r="BI1675" s="88"/>
      <c r="BJ1675" s="88"/>
      <c r="BK1675" s="88"/>
      <c r="BL1675" s="88"/>
    </row>
    <row r="1676" spans="27:64" x14ac:dyDescent="0.2">
      <c r="AA1676" s="88"/>
      <c r="AB1676" s="88"/>
      <c r="AC1676" s="88"/>
      <c r="AD1676" s="88"/>
      <c r="AE1676" s="88"/>
      <c r="AG1676" s="89"/>
      <c r="AN1676" s="88"/>
      <c r="AO1676" s="88"/>
      <c r="AP1676" s="88"/>
      <c r="AQ1676" s="88"/>
      <c r="AR1676" s="88"/>
      <c r="AS1676" s="88"/>
      <c r="AT1676" s="88"/>
      <c r="AU1676" s="88"/>
      <c r="AV1676" s="88"/>
      <c r="AW1676" s="88"/>
      <c r="AX1676" s="88"/>
      <c r="AY1676" s="88"/>
      <c r="AZ1676" s="88"/>
      <c r="BA1676" s="88"/>
      <c r="BB1676" s="88"/>
      <c r="BC1676" s="88"/>
      <c r="BD1676" s="88"/>
      <c r="BE1676" s="88"/>
      <c r="BF1676" s="88"/>
      <c r="BG1676" s="88"/>
      <c r="BH1676" s="88"/>
      <c r="BI1676" s="88"/>
      <c r="BJ1676" s="88"/>
      <c r="BK1676" s="88"/>
      <c r="BL1676" s="88"/>
    </row>
    <row r="1677" spans="27:64" x14ac:dyDescent="0.2">
      <c r="AA1677" s="88"/>
      <c r="AB1677" s="88"/>
      <c r="AC1677" s="88"/>
      <c r="AD1677" s="88"/>
      <c r="AE1677" s="88"/>
      <c r="AG1677" s="89"/>
      <c r="AN1677" s="88"/>
      <c r="AO1677" s="88"/>
      <c r="AP1677" s="88"/>
      <c r="AQ1677" s="88"/>
      <c r="AR1677" s="88"/>
      <c r="AS1677" s="88"/>
      <c r="AT1677" s="88"/>
      <c r="AU1677" s="88"/>
      <c r="AV1677" s="88"/>
      <c r="AW1677" s="88"/>
      <c r="AX1677" s="88"/>
      <c r="AY1677" s="88"/>
      <c r="AZ1677" s="88"/>
      <c r="BA1677" s="88"/>
      <c r="BB1677" s="88"/>
      <c r="BC1677" s="88"/>
      <c r="BD1677" s="88"/>
      <c r="BE1677" s="88"/>
      <c r="BF1677" s="88"/>
      <c r="BG1677" s="88"/>
      <c r="BH1677" s="88"/>
      <c r="BI1677" s="88"/>
      <c r="BJ1677" s="88"/>
      <c r="BK1677" s="88"/>
      <c r="BL1677" s="88"/>
    </row>
    <row r="1678" spans="27:64" x14ac:dyDescent="0.2">
      <c r="AA1678" s="88"/>
      <c r="AB1678" s="88"/>
      <c r="AC1678" s="88"/>
      <c r="AD1678" s="88"/>
      <c r="AE1678" s="88"/>
      <c r="AG1678" s="89"/>
      <c r="AN1678" s="88"/>
      <c r="AO1678" s="88"/>
      <c r="AP1678" s="88"/>
      <c r="AQ1678" s="88"/>
      <c r="AR1678" s="88"/>
      <c r="AS1678" s="88"/>
      <c r="AT1678" s="88"/>
      <c r="AU1678" s="88"/>
      <c r="AV1678" s="88"/>
      <c r="AX1678" s="88"/>
    </row>
    <row r="1679" spans="27:64" x14ac:dyDescent="0.2">
      <c r="AA1679" s="88"/>
      <c r="AB1679" s="88"/>
      <c r="AC1679" s="88"/>
      <c r="AD1679" s="88"/>
      <c r="AE1679" s="88"/>
      <c r="AG1679" s="89"/>
      <c r="AN1679" s="88"/>
      <c r="AO1679" s="88"/>
      <c r="AP1679" s="88"/>
      <c r="AQ1679" s="88"/>
      <c r="AR1679" s="88"/>
      <c r="AS1679" s="88"/>
      <c r="AT1679" s="88"/>
      <c r="AU1679" s="88"/>
      <c r="AV1679" s="88"/>
      <c r="AW1679" s="88"/>
      <c r="AX1679" s="88"/>
      <c r="AY1679" s="88"/>
      <c r="AZ1679" s="88"/>
      <c r="BA1679" s="88"/>
      <c r="BB1679" s="88"/>
      <c r="BC1679" s="88"/>
      <c r="BD1679" s="88"/>
      <c r="BE1679" s="88"/>
      <c r="BF1679" s="88"/>
      <c r="BG1679" s="88"/>
      <c r="BH1679" s="88"/>
      <c r="BI1679" s="88"/>
      <c r="BJ1679" s="88"/>
      <c r="BK1679" s="88"/>
      <c r="BL1679" s="88"/>
    </row>
    <row r="1680" spans="27:64" x14ac:dyDescent="0.2">
      <c r="AA1680" s="88"/>
      <c r="AB1680" s="88"/>
      <c r="AC1680" s="88"/>
      <c r="AD1680" s="88"/>
      <c r="AE1680" s="88"/>
      <c r="AG1680" s="89"/>
      <c r="AN1680" s="88"/>
      <c r="AO1680" s="88"/>
      <c r="AP1680" s="88"/>
      <c r="AQ1680" s="88"/>
      <c r="AR1680" s="88"/>
      <c r="AS1680" s="88"/>
      <c r="AT1680" s="88"/>
      <c r="AU1680" s="88"/>
      <c r="AV1680" s="88"/>
      <c r="AW1680" s="88"/>
      <c r="AX1680" s="88"/>
      <c r="AY1680" s="88"/>
      <c r="AZ1680" s="88"/>
      <c r="BA1680" s="88"/>
      <c r="BB1680" s="88"/>
      <c r="BC1680" s="88"/>
      <c r="BD1680" s="88"/>
      <c r="BE1680" s="88"/>
      <c r="BF1680" s="88"/>
      <c r="BG1680" s="88"/>
      <c r="BH1680" s="88"/>
      <c r="BI1680" s="88"/>
      <c r="BJ1680" s="88"/>
      <c r="BK1680" s="88"/>
      <c r="BL1680" s="88"/>
    </row>
    <row r="1681" spans="27:64" x14ac:dyDescent="0.2">
      <c r="AA1681" s="88"/>
      <c r="AB1681" s="88"/>
      <c r="AC1681" s="88"/>
      <c r="AD1681" s="88"/>
      <c r="AE1681" s="88"/>
      <c r="AG1681" s="89"/>
      <c r="AN1681" s="88"/>
      <c r="AO1681" s="88"/>
      <c r="AP1681" s="88"/>
      <c r="AQ1681" s="88"/>
      <c r="AR1681" s="88"/>
      <c r="AS1681" s="88"/>
      <c r="AT1681" s="88"/>
      <c r="AU1681" s="88"/>
      <c r="AV1681" s="88"/>
      <c r="AX1681" s="88"/>
    </row>
    <row r="1682" spans="27:64" x14ac:dyDescent="0.2">
      <c r="AA1682" s="88"/>
      <c r="AB1682" s="88"/>
      <c r="AC1682" s="88"/>
      <c r="AD1682" s="88"/>
      <c r="AE1682" s="88"/>
      <c r="AG1682" s="89"/>
      <c r="AN1682" s="88"/>
      <c r="AO1682" s="88"/>
      <c r="AP1682" s="88"/>
      <c r="AQ1682" s="88"/>
      <c r="AR1682" s="88"/>
      <c r="AS1682" s="88"/>
      <c r="AT1682" s="88"/>
      <c r="AU1682" s="88"/>
      <c r="AV1682" s="88"/>
      <c r="AX1682" s="88"/>
    </row>
    <row r="1683" spans="27:64" x14ac:dyDescent="0.2">
      <c r="AA1683" s="88"/>
      <c r="AB1683" s="88"/>
      <c r="AC1683" s="88"/>
      <c r="AD1683" s="88"/>
      <c r="AE1683" s="88"/>
      <c r="AG1683" s="89"/>
      <c r="AN1683" s="88"/>
      <c r="AO1683" s="88"/>
      <c r="AP1683" s="88"/>
      <c r="AQ1683" s="88"/>
      <c r="AR1683" s="88"/>
      <c r="AS1683" s="88"/>
      <c r="AT1683" s="88"/>
      <c r="AU1683" s="88"/>
      <c r="AV1683" s="88"/>
      <c r="AX1683" s="88"/>
      <c r="AY1683" s="88"/>
      <c r="AZ1683" s="88"/>
      <c r="BA1683" s="88"/>
      <c r="BB1683" s="88"/>
      <c r="BC1683" s="88"/>
      <c r="BD1683" s="88"/>
      <c r="BE1683" s="88"/>
      <c r="BF1683" s="88"/>
      <c r="BG1683" s="88"/>
      <c r="BH1683" s="88"/>
      <c r="BI1683" s="88"/>
      <c r="BJ1683" s="88"/>
      <c r="BK1683" s="88"/>
      <c r="BL1683" s="88"/>
    </row>
    <row r="1684" spans="27:64" x14ac:dyDescent="0.2">
      <c r="AA1684" s="88"/>
      <c r="AB1684" s="88"/>
      <c r="AC1684" s="88"/>
      <c r="AD1684" s="88"/>
      <c r="AE1684" s="88"/>
      <c r="AG1684" s="89"/>
      <c r="AN1684" s="88"/>
      <c r="AO1684" s="88"/>
      <c r="AP1684" s="88"/>
      <c r="AQ1684" s="88"/>
      <c r="AR1684" s="88"/>
      <c r="AS1684" s="88"/>
      <c r="AT1684" s="88"/>
      <c r="AU1684" s="88"/>
      <c r="AV1684" s="88"/>
      <c r="AW1684" s="88"/>
      <c r="AX1684" s="88"/>
      <c r="AY1684" s="88"/>
      <c r="AZ1684" s="88"/>
      <c r="BA1684" s="88"/>
      <c r="BB1684" s="88"/>
      <c r="BC1684" s="88"/>
      <c r="BD1684" s="88"/>
      <c r="BE1684" s="88"/>
      <c r="BF1684" s="88"/>
      <c r="BG1684" s="88"/>
      <c r="BH1684" s="88"/>
      <c r="BI1684" s="88"/>
      <c r="BJ1684" s="88"/>
      <c r="BK1684" s="88"/>
      <c r="BL1684" s="88"/>
    </row>
    <row r="1685" spans="27:64" x14ac:dyDescent="0.2">
      <c r="AA1685" s="88"/>
      <c r="AB1685" s="88"/>
      <c r="AC1685" s="88"/>
      <c r="AD1685" s="88"/>
      <c r="AE1685" s="88"/>
      <c r="AG1685" s="89"/>
      <c r="AN1685" s="88"/>
      <c r="AO1685" s="88"/>
      <c r="AP1685" s="88"/>
      <c r="AQ1685" s="88"/>
      <c r="AR1685" s="88"/>
      <c r="AS1685" s="88"/>
      <c r="AT1685" s="88"/>
      <c r="AU1685" s="88"/>
      <c r="AV1685" s="88"/>
      <c r="AW1685" s="88"/>
      <c r="AX1685" s="88"/>
      <c r="AY1685" s="88"/>
      <c r="AZ1685" s="88"/>
      <c r="BA1685" s="88"/>
      <c r="BB1685" s="88"/>
      <c r="BC1685" s="88"/>
      <c r="BD1685" s="88"/>
      <c r="BE1685" s="88"/>
      <c r="BF1685" s="88"/>
      <c r="BG1685" s="88"/>
      <c r="BH1685" s="88"/>
      <c r="BI1685" s="88"/>
      <c r="BJ1685" s="88"/>
      <c r="BK1685" s="88"/>
      <c r="BL1685" s="88"/>
    </row>
    <row r="1686" spans="27:64" x14ac:dyDescent="0.2">
      <c r="AA1686" s="88"/>
      <c r="AB1686" s="88"/>
      <c r="AC1686" s="88"/>
      <c r="AD1686" s="88"/>
      <c r="AE1686" s="88"/>
      <c r="AG1686" s="89"/>
      <c r="AN1686" s="88"/>
      <c r="AO1686" s="88"/>
      <c r="AP1686" s="88"/>
      <c r="AQ1686" s="88"/>
      <c r="AR1686" s="88"/>
      <c r="AS1686" s="88"/>
      <c r="AT1686" s="88"/>
      <c r="AU1686" s="88"/>
      <c r="AV1686" s="88"/>
    </row>
    <row r="1687" spans="27:64" x14ac:dyDescent="0.2">
      <c r="AA1687" s="88"/>
      <c r="AB1687" s="88"/>
      <c r="AC1687" s="88"/>
      <c r="AD1687" s="88"/>
      <c r="AE1687" s="88"/>
      <c r="AG1687" s="89"/>
      <c r="AN1687" s="88"/>
      <c r="AO1687" s="88"/>
      <c r="AP1687" s="88"/>
      <c r="AQ1687" s="88"/>
      <c r="AR1687" s="88"/>
      <c r="AS1687" s="88"/>
      <c r="AT1687" s="88"/>
      <c r="AU1687" s="88"/>
      <c r="AV1687" s="88"/>
    </row>
    <row r="1688" spans="27:64" x14ac:dyDescent="0.2">
      <c r="AA1688" s="88"/>
      <c r="AB1688" s="88"/>
      <c r="AC1688" s="88"/>
      <c r="AD1688" s="88"/>
      <c r="AE1688" s="88"/>
      <c r="AG1688" s="89"/>
      <c r="AN1688" s="88"/>
      <c r="AO1688" s="88"/>
      <c r="AP1688" s="88"/>
      <c r="AQ1688" s="88"/>
      <c r="AR1688" s="88"/>
      <c r="AS1688" s="88"/>
      <c r="AT1688" s="88"/>
      <c r="AU1688" s="88"/>
      <c r="AV1688" s="88"/>
    </row>
    <row r="1689" spans="27:64" x14ac:dyDescent="0.2">
      <c r="AA1689" s="88"/>
      <c r="AB1689" s="88"/>
      <c r="AC1689" s="88"/>
      <c r="AD1689" s="88"/>
      <c r="AE1689" s="88"/>
      <c r="AG1689" s="89"/>
      <c r="AN1689" s="88"/>
      <c r="AO1689" s="88"/>
      <c r="AP1689" s="88"/>
      <c r="AQ1689" s="88"/>
      <c r="AR1689" s="88"/>
      <c r="AS1689" s="88"/>
      <c r="AT1689" s="88"/>
      <c r="AU1689" s="88"/>
      <c r="AV1689" s="88"/>
      <c r="AX1689" s="88"/>
    </row>
    <row r="1690" spans="27:64" x14ac:dyDescent="0.2">
      <c r="AA1690" s="88"/>
      <c r="AB1690" s="88"/>
      <c r="AC1690" s="88"/>
      <c r="AD1690" s="88"/>
      <c r="AE1690" s="88"/>
      <c r="AG1690" s="89"/>
      <c r="AN1690" s="88"/>
      <c r="AO1690" s="88"/>
      <c r="AP1690" s="88"/>
      <c r="AQ1690" s="88"/>
      <c r="AR1690" s="88"/>
      <c r="AS1690" s="88"/>
      <c r="AT1690" s="88"/>
      <c r="AU1690" s="88"/>
      <c r="AV1690" s="88"/>
      <c r="AW1690" s="88"/>
      <c r="AX1690" s="88"/>
      <c r="AY1690" s="88"/>
      <c r="AZ1690" s="88"/>
      <c r="BA1690" s="88"/>
      <c r="BB1690" s="88"/>
      <c r="BC1690" s="88"/>
      <c r="BD1690" s="88"/>
      <c r="BE1690" s="88"/>
      <c r="BF1690" s="88"/>
      <c r="BG1690" s="88"/>
      <c r="BH1690" s="88"/>
      <c r="BI1690" s="88"/>
      <c r="BJ1690" s="88"/>
      <c r="BK1690" s="88"/>
      <c r="BL1690" s="88"/>
    </row>
    <row r="1691" spans="27:64" x14ac:dyDescent="0.2">
      <c r="AA1691" s="88"/>
      <c r="AB1691" s="88"/>
      <c r="AC1691" s="88"/>
      <c r="AD1691" s="88"/>
      <c r="AE1691" s="88"/>
      <c r="AG1691" s="89"/>
      <c r="AN1691" s="88"/>
      <c r="AO1691" s="88"/>
      <c r="AP1691" s="88"/>
      <c r="AQ1691" s="88"/>
      <c r="AR1691" s="88"/>
      <c r="AS1691" s="88"/>
      <c r="AT1691" s="88"/>
      <c r="AU1691" s="88"/>
      <c r="AV1691" s="88"/>
      <c r="AW1691" s="88"/>
      <c r="AX1691" s="88"/>
      <c r="AY1691" s="88"/>
      <c r="AZ1691" s="88"/>
      <c r="BA1691" s="88"/>
      <c r="BB1691" s="88"/>
      <c r="BC1691" s="88"/>
      <c r="BD1691" s="88"/>
      <c r="BE1691" s="88"/>
      <c r="BF1691" s="88"/>
      <c r="BG1691" s="88"/>
      <c r="BH1691" s="88"/>
      <c r="BI1691" s="88"/>
      <c r="BJ1691" s="88"/>
      <c r="BK1691" s="88"/>
      <c r="BL1691" s="88"/>
    </row>
    <row r="1692" spans="27:64" x14ac:dyDescent="0.2">
      <c r="AA1692" s="88"/>
      <c r="AB1692" s="88"/>
      <c r="AC1692" s="88"/>
      <c r="AD1692" s="88"/>
      <c r="AE1692" s="88"/>
      <c r="AG1692" s="89"/>
      <c r="AN1692" s="88"/>
      <c r="AO1692" s="88"/>
      <c r="AP1692" s="88"/>
      <c r="AQ1692" s="88"/>
      <c r="AR1692" s="88"/>
      <c r="AS1692" s="88"/>
      <c r="AT1692" s="88"/>
      <c r="AU1692" s="88"/>
    </row>
    <row r="1693" spans="27:64" x14ac:dyDescent="0.2">
      <c r="AA1693" s="88"/>
      <c r="AB1693" s="88"/>
      <c r="AC1693" s="88"/>
      <c r="AD1693" s="88"/>
      <c r="AE1693" s="88"/>
      <c r="AG1693" s="89"/>
      <c r="AN1693" s="88"/>
      <c r="AO1693" s="88"/>
      <c r="AP1693" s="88"/>
      <c r="AQ1693" s="88"/>
      <c r="AR1693" s="88"/>
      <c r="AS1693" s="88"/>
      <c r="AT1693" s="88"/>
      <c r="AU1693" s="88"/>
      <c r="AV1693" s="88"/>
      <c r="AX1693" s="88"/>
    </row>
    <row r="1694" spans="27:64" x14ac:dyDescent="0.2">
      <c r="AA1694" s="88"/>
      <c r="AB1694" s="88"/>
      <c r="AC1694" s="88"/>
      <c r="AD1694" s="88"/>
      <c r="AE1694" s="88"/>
      <c r="AG1694" s="89"/>
      <c r="AN1694" s="88"/>
      <c r="AO1694" s="88"/>
      <c r="AP1694" s="88"/>
      <c r="AQ1694" s="88"/>
      <c r="AR1694" s="88"/>
      <c r="AS1694" s="88"/>
      <c r="AT1694" s="88"/>
      <c r="AU1694" s="88"/>
      <c r="AV1694" s="88"/>
    </row>
    <row r="1695" spans="27:64" x14ac:dyDescent="0.2">
      <c r="AA1695" s="88"/>
      <c r="AB1695" s="88"/>
      <c r="AC1695" s="88"/>
      <c r="AD1695" s="88"/>
      <c r="AE1695" s="88"/>
      <c r="AG1695" s="89"/>
      <c r="AN1695" s="88"/>
      <c r="AO1695" s="88"/>
      <c r="AP1695" s="88"/>
      <c r="AQ1695" s="88"/>
      <c r="AR1695" s="88"/>
      <c r="AS1695" s="88"/>
      <c r="AT1695" s="88"/>
      <c r="AU1695" s="88"/>
      <c r="AV1695" s="88"/>
    </row>
    <row r="1696" spans="27:64" x14ac:dyDescent="0.2">
      <c r="AA1696" s="88"/>
      <c r="AB1696" s="88"/>
      <c r="AC1696" s="88"/>
      <c r="AD1696" s="88"/>
      <c r="AE1696" s="88"/>
      <c r="AG1696" s="89"/>
      <c r="AN1696" s="88"/>
      <c r="AO1696" s="88"/>
      <c r="AP1696" s="88"/>
      <c r="AQ1696" s="88"/>
      <c r="AR1696" s="88"/>
      <c r="AS1696" s="88"/>
      <c r="AT1696" s="88"/>
      <c r="AU1696" s="88"/>
    </row>
    <row r="1697" spans="27:64" x14ac:dyDescent="0.2">
      <c r="AA1697" s="88"/>
      <c r="AB1697" s="88"/>
      <c r="AC1697" s="88"/>
      <c r="AD1697" s="88"/>
      <c r="AE1697" s="88"/>
      <c r="AG1697" s="89"/>
      <c r="AN1697" s="88"/>
      <c r="AO1697" s="88"/>
      <c r="AP1697" s="88"/>
      <c r="AQ1697" s="88"/>
      <c r="AR1697" s="88"/>
      <c r="AS1697" s="88"/>
      <c r="AT1697" s="88"/>
      <c r="AU1697" s="88"/>
    </row>
    <row r="1698" spans="27:64" x14ac:dyDescent="0.2">
      <c r="AA1698" s="88"/>
      <c r="AB1698" s="88"/>
      <c r="AC1698" s="88"/>
      <c r="AD1698" s="88"/>
      <c r="AE1698" s="88"/>
      <c r="AG1698" s="89"/>
      <c r="AN1698" s="88"/>
      <c r="AO1698" s="88"/>
      <c r="AP1698" s="88"/>
      <c r="AQ1698" s="88"/>
      <c r="AR1698" s="88"/>
      <c r="AS1698" s="88"/>
      <c r="AT1698" s="88"/>
      <c r="AU1698" s="88"/>
    </row>
    <row r="1699" spans="27:64" x14ac:dyDescent="0.2">
      <c r="AA1699" s="88"/>
      <c r="AB1699" s="88"/>
      <c r="AC1699" s="88"/>
      <c r="AD1699" s="88"/>
      <c r="AE1699" s="88"/>
      <c r="AG1699" s="89"/>
      <c r="AN1699" s="88"/>
      <c r="AO1699" s="88"/>
      <c r="AP1699" s="88"/>
      <c r="AQ1699" s="88"/>
      <c r="AR1699" s="88"/>
      <c r="AS1699" s="88"/>
      <c r="AT1699" s="88"/>
      <c r="AU1699" s="88"/>
    </row>
    <row r="1700" spans="27:64" x14ac:dyDescent="0.2">
      <c r="AA1700" s="88"/>
      <c r="AB1700" s="88"/>
      <c r="AC1700" s="88"/>
      <c r="AD1700" s="88"/>
      <c r="AE1700" s="88"/>
      <c r="AG1700" s="89"/>
      <c r="AN1700" s="88"/>
      <c r="AO1700" s="88"/>
      <c r="AP1700" s="88"/>
      <c r="AQ1700" s="88"/>
      <c r="AR1700" s="88"/>
      <c r="AS1700" s="88"/>
      <c r="AT1700" s="88"/>
      <c r="AU1700" s="88"/>
    </row>
    <row r="1701" spans="27:64" x14ac:dyDescent="0.2">
      <c r="AA1701" s="88"/>
      <c r="AB1701" s="88"/>
      <c r="AC1701" s="88"/>
      <c r="AD1701" s="88"/>
      <c r="AE1701" s="88"/>
      <c r="AG1701" s="89"/>
      <c r="AN1701" s="88"/>
      <c r="AO1701" s="88"/>
      <c r="AP1701" s="88"/>
      <c r="AQ1701" s="88"/>
      <c r="AR1701" s="88"/>
      <c r="AS1701" s="88"/>
      <c r="AT1701" s="88"/>
      <c r="AU1701" s="88"/>
    </row>
    <row r="1702" spans="27:64" x14ac:dyDescent="0.2">
      <c r="AA1702" s="88"/>
      <c r="AB1702" s="88"/>
      <c r="AC1702" s="88"/>
      <c r="AD1702" s="88"/>
      <c r="AE1702" s="88"/>
      <c r="AG1702" s="89"/>
      <c r="AN1702" s="88"/>
      <c r="AO1702" s="88"/>
      <c r="AP1702" s="88"/>
      <c r="AQ1702" s="88"/>
      <c r="AR1702" s="88"/>
      <c r="AS1702" s="88"/>
      <c r="AT1702" s="88"/>
      <c r="AU1702" s="88"/>
    </row>
    <row r="1703" spans="27:64" x14ac:dyDescent="0.2">
      <c r="AA1703" s="88"/>
      <c r="AB1703" s="88"/>
      <c r="AC1703" s="88"/>
      <c r="AD1703" s="88"/>
      <c r="AE1703" s="88"/>
      <c r="AG1703" s="89"/>
      <c r="AN1703" s="88"/>
      <c r="AO1703" s="88"/>
      <c r="AP1703" s="88"/>
      <c r="AQ1703" s="88"/>
      <c r="AR1703" s="88"/>
      <c r="AS1703" s="88"/>
      <c r="AT1703" s="88"/>
      <c r="AU1703" s="88"/>
    </row>
    <row r="1704" spans="27:64" x14ac:dyDescent="0.2">
      <c r="AA1704" s="88"/>
      <c r="AB1704" s="88"/>
      <c r="AC1704" s="88"/>
      <c r="AD1704" s="88"/>
      <c r="AE1704" s="88"/>
      <c r="AG1704" s="89"/>
      <c r="AN1704" s="88"/>
      <c r="AO1704" s="88"/>
      <c r="AP1704" s="88"/>
      <c r="AQ1704" s="88"/>
      <c r="AR1704" s="88"/>
      <c r="AS1704" s="88"/>
      <c r="AT1704" s="88"/>
      <c r="AU1704" s="88"/>
      <c r="AV1704" s="88"/>
    </row>
    <row r="1705" spans="27:64" x14ac:dyDescent="0.2">
      <c r="AA1705" s="88"/>
      <c r="AB1705" s="88"/>
      <c r="AC1705" s="88"/>
      <c r="AD1705" s="88"/>
      <c r="AE1705" s="88"/>
      <c r="AG1705" s="89"/>
      <c r="AN1705" s="88"/>
      <c r="AO1705" s="88"/>
      <c r="AP1705" s="88"/>
      <c r="AQ1705" s="88"/>
      <c r="AR1705" s="88"/>
      <c r="AS1705" s="88"/>
      <c r="AT1705" s="88"/>
      <c r="AU1705" s="88"/>
      <c r="AV1705" s="88"/>
      <c r="AW1705" s="88"/>
      <c r="AX1705" s="88"/>
      <c r="AY1705" s="88"/>
      <c r="AZ1705" s="88"/>
      <c r="BA1705" s="88"/>
      <c r="BB1705" s="88"/>
      <c r="BC1705" s="88"/>
      <c r="BD1705" s="88"/>
      <c r="BE1705" s="88"/>
      <c r="BF1705" s="88"/>
      <c r="BG1705" s="88"/>
      <c r="BH1705" s="88"/>
      <c r="BI1705" s="88"/>
      <c r="BJ1705" s="88"/>
      <c r="BK1705" s="88"/>
      <c r="BL1705" s="88"/>
    </row>
    <row r="1706" spans="27:64" x14ac:dyDescent="0.2">
      <c r="AA1706" s="88"/>
      <c r="AB1706" s="88"/>
      <c r="AC1706" s="88"/>
      <c r="AD1706" s="88"/>
      <c r="AE1706" s="88"/>
      <c r="AG1706" s="89"/>
      <c r="AN1706" s="88"/>
      <c r="AO1706" s="88"/>
      <c r="AP1706" s="88"/>
      <c r="AQ1706" s="88"/>
      <c r="AR1706" s="88"/>
      <c r="AS1706" s="88"/>
      <c r="AT1706" s="88"/>
      <c r="AU1706" s="88"/>
      <c r="AV1706" s="88"/>
    </row>
    <row r="1707" spans="27:64" x14ac:dyDescent="0.2">
      <c r="AA1707" s="88"/>
      <c r="AB1707" s="88"/>
      <c r="AC1707" s="88"/>
      <c r="AD1707" s="88"/>
      <c r="AE1707" s="88"/>
      <c r="AG1707" s="89"/>
      <c r="AN1707" s="88"/>
      <c r="AO1707" s="88"/>
      <c r="AP1707" s="88"/>
      <c r="AQ1707" s="88"/>
      <c r="AR1707" s="88"/>
      <c r="AS1707" s="88"/>
      <c r="AT1707" s="88"/>
      <c r="AU1707" s="88"/>
      <c r="AV1707" s="88"/>
    </row>
    <row r="1708" spans="27:64" x14ac:dyDescent="0.2">
      <c r="AA1708" s="88"/>
      <c r="AB1708" s="88"/>
      <c r="AC1708" s="88"/>
      <c r="AD1708" s="88"/>
      <c r="AE1708" s="88"/>
      <c r="AG1708" s="89"/>
      <c r="AN1708" s="88"/>
      <c r="AO1708" s="88"/>
      <c r="AP1708" s="88"/>
      <c r="AQ1708" s="88"/>
      <c r="AR1708" s="88"/>
      <c r="AS1708" s="88"/>
      <c r="AT1708" s="88"/>
      <c r="AU1708" s="88"/>
      <c r="AV1708" s="88"/>
      <c r="AX1708" s="88"/>
    </row>
    <row r="1709" spans="27:64" x14ac:dyDescent="0.2">
      <c r="AA1709" s="88"/>
      <c r="AB1709" s="88"/>
      <c r="AC1709" s="88"/>
      <c r="AD1709" s="88"/>
      <c r="AE1709" s="88"/>
      <c r="AG1709" s="89"/>
      <c r="AN1709" s="88"/>
      <c r="AO1709" s="88"/>
      <c r="AP1709" s="88"/>
      <c r="AQ1709" s="88"/>
      <c r="AR1709" s="88"/>
      <c r="AS1709" s="88"/>
      <c r="AT1709" s="88"/>
      <c r="AU1709" s="88"/>
      <c r="AV1709" s="88"/>
    </row>
    <row r="1710" spans="27:64" x14ac:dyDescent="0.2">
      <c r="AA1710" s="88"/>
      <c r="AB1710" s="88"/>
      <c r="AC1710" s="88"/>
      <c r="AD1710" s="88"/>
      <c r="AE1710" s="88"/>
      <c r="AG1710" s="89"/>
      <c r="AN1710" s="88"/>
      <c r="AO1710" s="88"/>
      <c r="AP1710" s="88"/>
      <c r="AQ1710" s="88"/>
      <c r="AR1710" s="88"/>
      <c r="AS1710" s="88"/>
      <c r="AT1710" s="88"/>
      <c r="AU1710" s="88"/>
    </row>
    <row r="1711" spans="27:64" x14ac:dyDescent="0.2">
      <c r="AA1711" s="88"/>
      <c r="AB1711" s="88"/>
      <c r="AC1711" s="88"/>
      <c r="AD1711" s="88"/>
      <c r="AE1711" s="88"/>
      <c r="AG1711" s="89"/>
      <c r="AN1711" s="88"/>
      <c r="AO1711" s="88"/>
      <c r="AP1711" s="88"/>
      <c r="AQ1711" s="88"/>
      <c r="AR1711" s="88"/>
      <c r="AS1711" s="88"/>
      <c r="AT1711" s="88"/>
      <c r="AU1711" s="88"/>
      <c r="AV1711" s="88"/>
      <c r="AX1711" s="88"/>
    </row>
    <row r="1712" spans="27:64" x14ac:dyDescent="0.2">
      <c r="AA1712" s="88"/>
      <c r="AB1712" s="88"/>
      <c r="AC1712" s="88"/>
      <c r="AD1712" s="88"/>
      <c r="AE1712" s="88"/>
      <c r="AG1712" s="89"/>
      <c r="AN1712" s="88"/>
      <c r="AO1712" s="88"/>
      <c r="AP1712" s="88"/>
      <c r="AQ1712" s="88"/>
      <c r="AR1712" s="88"/>
      <c r="AS1712" s="88"/>
      <c r="AT1712" s="88"/>
      <c r="AU1712" s="88"/>
      <c r="AV1712" s="88"/>
      <c r="AX1712" s="88"/>
      <c r="AY1712" s="88"/>
      <c r="AZ1712" s="88"/>
      <c r="BA1712" s="88"/>
      <c r="BB1712" s="88"/>
      <c r="BC1712" s="88"/>
      <c r="BD1712" s="88"/>
      <c r="BE1712" s="88"/>
      <c r="BF1712" s="88"/>
      <c r="BG1712" s="88"/>
      <c r="BH1712" s="88"/>
      <c r="BI1712" s="88"/>
      <c r="BJ1712" s="88"/>
      <c r="BK1712" s="88"/>
      <c r="BL1712" s="88"/>
    </row>
    <row r="1713" spans="27:64" x14ac:dyDescent="0.2">
      <c r="AA1713" s="88"/>
      <c r="AB1713" s="88"/>
      <c r="AC1713" s="88"/>
      <c r="AD1713" s="88"/>
      <c r="AE1713" s="88"/>
      <c r="AG1713" s="89"/>
      <c r="AN1713" s="88"/>
      <c r="AO1713" s="88"/>
      <c r="AP1713" s="88"/>
      <c r="AQ1713" s="88"/>
      <c r="AR1713" s="88"/>
      <c r="AS1713" s="88"/>
      <c r="AT1713" s="88"/>
      <c r="AU1713" s="88"/>
      <c r="AV1713" s="88"/>
      <c r="AW1713" s="88"/>
      <c r="AX1713" s="88"/>
      <c r="AY1713" s="88"/>
      <c r="AZ1713" s="88"/>
      <c r="BA1713" s="88"/>
      <c r="BB1713" s="88"/>
      <c r="BC1713" s="88"/>
      <c r="BD1713" s="88"/>
      <c r="BE1713" s="88"/>
      <c r="BF1713" s="88"/>
      <c r="BG1713" s="88"/>
      <c r="BH1713" s="88"/>
      <c r="BI1713" s="88"/>
      <c r="BJ1713" s="88"/>
      <c r="BK1713" s="88"/>
      <c r="BL1713" s="88"/>
    </row>
    <row r="1714" spans="27:64" x14ac:dyDescent="0.2">
      <c r="AA1714" s="88"/>
      <c r="AB1714" s="88"/>
      <c r="AC1714" s="88"/>
      <c r="AD1714" s="88"/>
      <c r="AE1714" s="88"/>
      <c r="AG1714" s="89"/>
      <c r="AN1714" s="88"/>
      <c r="AO1714" s="88"/>
      <c r="AP1714" s="88"/>
      <c r="AQ1714" s="88"/>
      <c r="AR1714" s="88"/>
      <c r="AS1714" s="88"/>
      <c r="AT1714" s="88"/>
      <c r="AU1714" s="88"/>
      <c r="AV1714" s="88"/>
    </row>
    <row r="1715" spans="27:64" x14ac:dyDescent="0.2">
      <c r="AA1715" s="88"/>
      <c r="AB1715" s="88"/>
      <c r="AC1715" s="88"/>
      <c r="AD1715" s="88"/>
      <c r="AE1715" s="88"/>
      <c r="AG1715" s="89"/>
      <c r="AN1715" s="88"/>
      <c r="AO1715" s="88"/>
      <c r="AP1715" s="88"/>
      <c r="AQ1715" s="88"/>
      <c r="AR1715" s="88"/>
      <c r="AS1715" s="88"/>
      <c r="AT1715" s="88"/>
      <c r="AU1715" s="88"/>
    </row>
    <row r="1716" spans="27:64" x14ac:dyDescent="0.2">
      <c r="AA1716" s="88"/>
      <c r="AB1716" s="88"/>
      <c r="AC1716" s="88"/>
      <c r="AD1716" s="88"/>
      <c r="AE1716" s="88"/>
      <c r="AG1716" s="89"/>
      <c r="AN1716" s="88"/>
      <c r="AO1716" s="88"/>
      <c r="AP1716" s="88"/>
      <c r="AQ1716" s="88"/>
      <c r="AR1716" s="88"/>
      <c r="AS1716" s="88"/>
      <c r="AT1716" s="88"/>
      <c r="AU1716" s="88"/>
      <c r="AV1716" s="88"/>
    </row>
    <row r="1717" spans="27:64" x14ac:dyDescent="0.2">
      <c r="AA1717" s="88"/>
      <c r="AB1717" s="88"/>
      <c r="AC1717" s="88"/>
      <c r="AD1717" s="88"/>
      <c r="AE1717" s="88"/>
      <c r="AG1717" s="89"/>
      <c r="AN1717" s="88"/>
      <c r="AO1717" s="88"/>
      <c r="AP1717" s="88"/>
      <c r="AQ1717" s="88"/>
      <c r="AR1717" s="88"/>
      <c r="AS1717" s="88"/>
      <c r="AT1717" s="88"/>
      <c r="AU1717" s="88"/>
      <c r="AV1717" s="88"/>
    </row>
    <row r="1718" spans="27:64" x14ac:dyDescent="0.2">
      <c r="AA1718" s="88"/>
      <c r="AB1718" s="88"/>
      <c r="AC1718" s="88"/>
      <c r="AD1718" s="88"/>
      <c r="AE1718" s="88"/>
      <c r="AG1718" s="89"/>
      <c r="AN1718" s="88"/>
      <c r="AO1718" s="88"/>
      <c r="AP1718" s="88"/>
      <c r="AQ1718" s="88"/>
      <c r="AR1718" s="88"/>
      <c r="AS1718" s="88"/>
      <c r="AT1718" s="88"/>
      <c r="AU1718" s="88"/>
      <c r="AV1718" s="88"/>
    </row>
    <row r="1719" spans="27:64" x14ac:dyDescent="0.2">
      <c r="AA1719" s="88"/>
      <c r="AB1719" s="88"/>
      <c r="AC1719" s="88"/>
      <c r="AD1719" s="88"/>
      <c r="AE1719" s="88"/>
      <c r="AG1719" s="89"/>
      <c r="AN1719" s="88"/>
      <c r="AO1719" s="88"/>
      <c r="AP1719" s="88"/>
      <c r="AQ1719" s="88"/>
      <c r="AR1719" s="88"/>
      <c r="AS1719" s="88"/>
      <c r="AT1719" s="88"/>
      <c r="AU1719" s="88"/>
      <c r="AV1719" s="88"/>
    </row>
    <row r="1720" spans="27:64" x14ac:dyDescent="0.2">
      <c r="AA1720" s="88"/>
      <c r="AB1720" s="88"/>
      <c r="AC1720" s="88"/>
      <c r="AD1720" s="88"/>
      <c r="AE1720" s="88"/>
      <c r="AG1720" s="89"/>
      <c r="AN1720" s="88"/>
      <c r="AO1720" s="88"/>
      <c r="AP1720" s="88"/>
      <c r="AQ1720" s="88"/>
      <c r="AR1720" s="88"/>
      <c r="AS1720" s="88"/>
      <c r="AT1720" s="88"/>
      <c r="AU1720" s="88"/>
      <c r="AV1720" s="88"/>
    </row>
    <row r="1721" spans="27:64" x14ac:dyDescent="0.2">
      <c r="AA1721" s="88"/>
      <c r="AB1721" s="88"/>
      <c r="AC1721" s="88"/>
      <c r="AD1721" s="88"/>
      <c r="AE1721" s="88"/>
      <c r="AG1721" s="89"/>
      <c r="AN1721" s="88"/>
      <c r="AO1721" s="88"/>
      <c r="AP1721" s="88"/>
      <c r="AQ1721" s="88"/>
      <c r="AR1721" s="88"/>
      <c r="AS1721" s="88"/>
      <c r="AT1721" s="88"/>
      <c r="AU1721" s="88"/>
      <c r="AV1721" s="88"/>
      <c r="AX1721" s="88"/>
      <c r="AY1721" s="88"/>
      <c r="AZ1721" s="88"/>
      <c r="BA1721" s="88"/>
      <c r="BB1721" s="88"/>
      <c r="BC1721" s="88"/>
      <c r="BD1721" s="88"/>
      <c r="BE1721" s="88"/>
      <c r="BF1721" s="88"/>
      <c r="BG1721" s="88"/>
      <c r="BH1721" s="88"/>
      <c r="BI1721" s="88"/>
      <c r="BJ1721" s="88"/>
      <c r="BK1721" s="88"/>
      <c r="BL1721" s="88"/>
    </row>
    <row r="1722" spans="27:64" x14ac:dyDescent="0.2">
      <c r="AA1722" s="88"/>
      <c r="AB1722" s="88"/>
      <c r="AC1722" s="88"/>
      <c r="AD1722" s="88"/>
      <c r="AE1722" s="88"/>
      <c r="AG1722" s="89"/>
      <c r="AN1722" s="88"/>
      <c r="AO1722" s="88"/>
      <c r="AP1722" s="88"/>
      <c r="AQ1722" s="88"/>
      <c r="AR1722" s="88"/>
      <c r="AS1722" s="88"/>
      <c r="AT1722" s="88"/>
      <c r="AU1722" s="88"/>
    </row>
    <row r="1723" spans="27:64" x14ac:dyDescent="0.2">
      <c r="AA1723" s="88"/>
      <c r="AB1723" s="88"/>
      <c r="AC1723" s="88"/>
      <c r="AD1723" s="88"/>
      <c r="AE1723" s="88"/>
      <c r="AG1723" s="89"/>
      <c r="AN1723" s="88"/>
      <c r="AO1723" s="88"/>
      <c r="AP1723" s="88"/>
      <c r="AQ1723" s="88"/>
      <c r="AR1723" s="88"/>
      <c r="AS1723" s="88"/>
      <c r="AT1723" s="88"/>
      <c r="AU1723" s="88"/>
      <c r="AV1723" s="88"/>
    </row>
    <row r="1724" spans="27:64" x14ac:dyDescent="0.2">
      <c r="AA1724" s="88"/>
      <c r="AB1724" s="88"/>
      <c r="AC1724" s="88"/>
      <c r="AD1724" s="88"/>
      <c r="AE1724" s="88"/>
      <c r="AG1724" s="89"/>
      <c r="AN1724" s="88"/>
      <c r="AO1724" s="88"/>
      <c r="AP1724" s="88"/>
      <c r="AQ1724" s="88"/>
      <c r="AR1724" s="88"/>
      <c r="AS1724" s="88"/>
      <c r="AT1724" s="88"/>
      <c r="AU1724" s="88"/>
      <c r="AV1724" s="88"/>
    </row>
    <row r="1725" spans="27:64" x14ac:dyDescent="0.2">
      <c r="AA1725" s="88"/>
      <c r="AB1725" s="88"/>
      <c r="AC1725" s="88"/>
      <c r="AD1725" s="88"/>
      <c r="AE1725" s="88"/>
      <c r="AG1725" s="89"/>
      <c r="AN1725" s="88"/>
      <c r="AO1725" s="88"/>
      <c r="AP1725" s="88"/>
      <c r="AQ1725" s="88"/>
      <c r="AR1725" s="88"/>
      <c r="AS1725" s="88"/>
      <c r="AT1725" s="88"/>
      <c r="AU1725" s="88"/>
    </row>
    <row r="1726" spans="27:64" x14ac:dyDescent="0.2">
      <c r="AA1726" s="88"/>
      <c r="AB1726" s="88"/>
      <c r="AC1726" s="88"/>
      <c r="AD1726" s="88"/>
      <c r="AE1726" s="88"/>
      <c r="AG1726" s="89"/>
      <c r="AN1726" s="88"/>
      <c r="AO1726" s="88"/>
      <c r="AP1726" s="88"/>
      <c r="AQ1726" s="88"/>
      <c r="AR1726" s="88"/>
      <c r="AS1726" s="88"/>
      <c r="AT1726" s="88"/>
      <c r="AU1726" s="88"/>
      <c r="AV1726" s="88"/>
      <c r="AX1726" s="88"/>
      <c r="AY1726" s="88"/>
      <c r="AZ1726" s="88"/>
      <c r="BA1726" s="88"/>
      <c r="BB1726" s="88"/>
      <c r="BC1726" s="88"/>
      <c r="BD1726" s="88"/>
      <c r="BE1726" s="88"/>
      <c r="BF1726" s="88"/>
      <c r="BG1726" s="88"/>
      <c r="BH1726" s="88"/>
      <c r="BI1726" s="88"/>
      <c r="BJ1726" s="88"/>
      <c r="BK1726" s="88"/>
      <c r="BL1726" s="88"/>
    </row>
    <row r="1727" spans="27:64" x14ac:dyDescent="0.2">
      <c r="AA1727" s="88"/>
      <c r="AB1727" s="88"/>
      <c r="AC1727" s="88"/>
      <c r="AD1727" s="88"/>
      <c r="AE1727" s="88"/>
      <c r="AG1727" s="89"/>
      <c r="AN1727" s="88"/>
      <c r="AO1727" s="88"/>
      <c r="AP1727" s="88"/>
      <c r="AQ1727" s="88"/>
      <c r="AR1727" s="88"/>
      <c r="AS1727" s="88"/>
      <c r="AT1727" s="88"/>
      <c r="AU1727" s="88"/>
      <c r="AV1727" s="88"/>
    </row>
    <row r="1728" spans="27:64" x14ac:dyDescent="0.2">
      <c r="AA1728" s="88"/>
      <c r="AB1728" s="88"/>
      <c r="AC1728" s="88"/>
      <c r="AD1728" s="88"/>
      <c r="AE1728" s="88"/>
      <c r="AG1728" s="89"/>
      <c r="AN1728" s="88"/>
      <c r="AO1728" s="88"/>
      <c r="AP1728" s="88"/>
      <c r="AQ1728" s="88"/>
      <c r="AR1728" s="88"/>
      <c r="AS1728" s="88"/>
      <c r="AT1728" s="88"/>
      <c r="AU1728" s="88"/>
    </row>
    <row r="1729" spans="27:64" x14ac:dyDescent="0.2">
      <c r="AA1729" s="88"/>
      <c r="AB1729" s="88"/>
      <c r="AC1729" s="88"/>
      <c r="AD1729" s="88"/>
      <c r="AE1729" s="88"/>
      <c r="AG1729" s="89"/>
      <c r="AN1729" s="88"/>
      <c r="AO1729" s="88"/>
      <c r="AP1729" s="88"/>
      <c r="AQ1729" s="88"/>
      <c r="AR1729" s="88"/>
      <c r="AS1729" s="88"/>
      <c r="AT1729" s="88"/>
      <c r="AU1729" s="88"/>
    </row>
    <row r="1730" spans="27:64" x14ac:dyDescent="0.2">
      <c r="AA1730" s="88"/>
      <c r="AB1730" s="88"/>
      <c r="AC1730" s="88"/>
      <c r="AD1730" s="88"/>
      <c r="AE1730" s="88"/>
      <c r="AG1730" s="89"/>
      <c r="AN1730" s="88"/>
      <c r="AO1730" s="88"/>
      <c r="AP1730" s="88"/>
      <c r="AQ1730" s="88"/>
      <c r="AR1730" s="88"/>
      <c r="AS1730" s="88"/>
      <c r="AT1730" s="88"/>
      <c r="AU1730" s="88"/>
    </row>
    <row r="1731" spans="27:64" x14ac:dyDescent="0.2">
      <c r="AA1731" s="88"/>
      <c r="AB1731" s="88"/>
      <c r="AC1731" s="88"/>
      <c r="AD1731" s="88"/>
      <c r="AE1731" s="88"/>
      <c r="AG1731" s="89"/>
      <c r="AN1731" s="88"/>
      <c r="AO1731" s="88"/>
      <c r="AP1731" s="88"/>
      <c r="AQ1731" s="88"/>
      <c r="AR1731" s="88"/>
      <c r="AS1731" s="88"/>
      <c r="AT1731" s="88"/>
      <c r="AU1731" s="88"/>
      <c r="AV1731" s="88"/>
      <c r="AX1731" s="88"/>
      <c r="AY1731" s="88"/>
      <c r="AZ1731" s="88"/>
      <c r="BA1731" s="88"/>
      <c r="BB1731" s="88"/>
      <c r="BC1731" s="88"/>
      <c r="BD1731" s="88"/>
      <c r="BE1731" s="88"/>
      <c r="BF1731" s="88"/>
      <c r="BG1731" s="88"/>
      <c r="BH1731" s="88"/>
      <c r="BI1731" s="88"/>
      <c r="BJ1731" s="88"/>
      <c r="BK1731" s="88"/>
      <c r="BL1731" s="88"/>
    </row>
    <row r="1732" spans="27:64" x14ac:dyDescent="0.2">
      <c r="AA1732" s="88"/>
      <c r="AB1732" s="88"/>
      <c r="AC1732" s="88"/>
      <c r="AD1732" s="88"/>
      <c r="AE1732" s="88"/>
      <c r="AG1732" s="89"/>
      <c r="AN1732" s="88"/>
      <c r="AO1732" s="88"/>
      <c r="AP1732" s="88"/>
      <c r="AQ1732" s="88"/>
      <c r="AR1732" s="88"/>
      <c r="AS1732" s="88"/>
      <c r="AT1732" s="88"/>
      <c r="AU1732" s="88"/>
    </row>
    <row r="1733" spans="27:64" x14ac:dyDescent="0.2">
      <c r="AA1733" s="88"/>
      <c r="AB1733" s="88"/>
      <c r="AC1733" s="88"/>
      <c r="AD1733" s="88"/>
      <c r="AE1733" s="88"/>
      <c r="AG1733" s="89"/>
      <c r="AN1733" s="88"/>
      <c r="AO1733" s="88"/>
      <c r="AP1733" s="88"/>
      <c r="AQ1733" s="88"/>
      <c r="AR1733" s="88"/>
      <c r="AS1733" s="88"/>
      <c r="AT1733" s="88"/>
      <c r="AU1733" s="88"/>
      <c r="AV1733" s="88"/>
      <c r="AX1733" s="88"/>
    </row>
    <row r="1734" spans="27:64" x14ac:dyDescent="0.2">
      <c r="AA1734" s="88"/>
      <c r="AB1734" s="88"/>
      <c r="AC1734" s="88"/>
      <c r="AD1734" s="88"/>
      <c r="AE1734" s="88"/>
      <c r="AG1734" s="89"/>
      <c r="AN1734" s="88"/>
      <c r="AO1734" s="88"/>
      <c r="AP1734" s="88"/>
      <c r="AQ1734" s="88"/>
      <c r="AR1734" s="88"/>
      <c r="AS1734" s="88"/>
      <c r="AT1734" s="88"/>
      <c r="AU1734" s="88"/>
    </row>
    <row r="1735" spans="27:64" x14ac:dyDescent="0.2">
      <c r="AA1735" s="88"/>
      <c r="AB1735" s="88"/>
      <c r="AC1735" s="88"/>
      <c r="AD1735" s="88"/>
      <c r="AE1735" s="88"/>
      <c r="AG1735" s="89"/>
      <c r="AN1735" s="88"/>
      <c r="AO1735" s="88"/>
      <c r="AP1735" s="88"/>
      <c r="AQ1735" s="88"/>
      <c r="AR1735" s="88"/>
      <c r="AS1735" s="88"/>
      <c r="AT1735" s="88"/>
      <c r="AU1735" s="88"/>
    </row>
    <row r="1736" spans="27:64" x14ac:dyDescent="0.2">
      <c r="AA1736" s="88"/>
      <c r="AB1736" s="88"/>
      <c r="AC1736" s="88"/>
      <c r="AD1736" s="88"/>
      <c r="AE1736" s="88"/>
      <c r="AG1736" s="89"/>
      <c r="AN1736" s="88"/>
      <c r="AO1736" s="88"/>
      <c r="AP1736" s="88"/>
      <c r="AQ1736" s="88"/>
      <c r="AR1736" s="88"/>
      <c r="AS1736" s="88"/>
      <c r="AT1736" s="88"/>
      <c r="AU1736" s="88"/>
      <c r="AV1736" s="88"/>
      <c r="AW1736" s="88"/>
      <c r="AX1736" s="88"/>
      <c r="AY1736" s="88"/>
      <c r="AZ1736" s="88"/>
      <c r="BA1736" s="88"/>
      <c r="BB1736" s="88"/>
      <c r="BC1736" s="88"/>
      <c r="BD1736" s="88"/>
      <c r="BE1736" s="88"/>
      <c r="BF1736" s="88"/>
      <c r="BG1736" s="88"/>
      <c r="BH1736" s="88"/>
      <c r="BI1736" s="88"/>
      <c r="BJ1736" s="88"/>
      <c r="BK1736" s="88"/>
      <c r="BL1736" s="88"/>
    </row>
    <row r="1737" spans="27:64" x14ac:dyDescent="0.2">
      <c r="AA1737" s="88"/>
      <c r="AB1737" s="88"/>
      <c r="AC1737" s="88"/>
      <c r="AD1737" s="88"/>
      <c r="AE1737" s="88"/>
      <c r="AG1737" s="89"/>
      <c r="AN1737" s="88"/>
      <c r="AO1737" s="88"/>
      <c r="AP1737" s="88"/>
      <c r="AQ1737" s="88"/>
      <c r="AR1737" s="88"/>
      <c r="AS1737" s="88"/>
      <c r="AT1737" s="88"/>
      <c r="AU1737" s="88"/>
      <c r="AV1737" s="88"/>
      <c r="AW1737" s="88"/>
      <c r="AX1737" s="88"/>
      <c r="AY1737" s="88"/>
      <c r="AZ1737" s="88"/>
      <c r="BA1737" s="88"/>
      <c r="BB1737" s="88"/>
      <c r="BC1737" s="88"/>
      <c r="BD1737" s="88"/>
      <c r="BE1737" s="88"/>
      <c r="BF1737" s="88"/>
      <c r="BG1737" s="88"/>
      <c r="BH1737" s="88"/>
      <c r="BI1737" s="88"/>
      <c r="BJ1737" s="88"/>
      <c r="BK1737" s="88"/>
      <c r="BL1737" s="88"/>
    </row>
    <row r="1738" spans="27:64" x14ac:dyDescent="0.2">
      <c r="AA1738" s="88"/>
      <c r="AB1738" s="88"/>
      <c r="AC1738" s="88"/>
      <c r="AD1738" s="88"/>
      <c r="AE1738" s="88"/>
      <c r="AG1738" s="89"/>
      <c r="AN1738" s="88"/>
      <c r="AO1738" s="88"/>
      <c r="AP1738" s="88"/>
      <c r="AQ1738" s="88"/>
      <c r="AR1738" s="88"/>
      <c r="AS1738" s="88"/>
      <c r="AT1738" s="88"/>
      <c r="AU1738" s="88"/>
    </row>
    <row r="1739" spans="27:64" x14ac:dyDescent="0.2">
      <c r="AA1739" s="88"/>
      <c r="AB1739" s="88"/>
      <c r="AC1739" s="88"/>
      <c r="AD1739" s="88"/>
      <c r="AE1739" s="88"/>
      <c r="AG1739" s="89"/>
      <c r="AN1739" s="88"/>
      <c r="AO1739" s="88"/>
      <c r="AP1739" s="88"/>
      <c r="AQ1739" s="88"/>
      <c r="AR1739" s="88"/>
      <c r="AS1739" s="88"/>
      <c r="AT1739" s="88"/>
      <c r="AU1739" s="88"/>
    </row>
    <row r="1740" spans="27:64" x14ac:dyDescent="0.2">
      <c r="AA1740" s="88"/>
      <c r="AB1740" s="88"/>
      <c r="AC1740" s="88"/>
      <c r="AD1740" s="88"/>
      <c r="AE1740" s="88"/>
      <c r="AG1740" s="89"/>
      <c r="AN1740" s="88"/>
      <c r="AO1740" s="88"/>
      <c r="AP1740" s="88"/>
      <c r="AQ1740" s="88"/>
      <c r="AR1740" s="88"/>
      <c r="AS1740" s="88"/>
      <c r="AT1740" s="88"/>
      <c r="AU1740" s="88"/>
      <c r="AV1740" s="88"/>
    </row>
    <row r="1741" spans="27:64" x14ac:dyDescent="0.2">
      <c r="AA1741" s="88"/>
      <c r="AB1741" s="88"/>
      <c r="AC1741" s="88"/>
      <c r="AD1741" s="88"/>
      <c r="AE1741" s="88"/>
      <c r="AG1741" s="89"/>
      <c r="AN1741" s="88"/>
      <c r="AO1741" s="88"/>
      <c r="AP1741" s="88"/>
      <c r="AQ1741" s="88"/>
      <c r="AR1741" s="88"/>
      <c r="AS1741" s="88"/>
      <c r="AT1741" s="88"/>
      <c r="AU1741" s="88"/>
    </row>
    <row r="1742" spans="27:64" x14ac:dyDescent="0.2">
      <c r="AA1742" s="88"/>
      <c r="AB1742" s="88"/>
      <c r="AC1742" s="88"/>
      <c r="AD1742" s="88"/>
      <c r="AE1742" s="88"/>
      <c r="AG1742" s="89"/>
      <c r="AN1742" s="88"/>
      <c r="AO1742" s="88"/>
      <c r="AP1742" s="88"/>
      <c r="AQ1742" s="88"/>
      <c r="AR1742" s="88"/>
      <c r="AS1742" s="88"/>
      <c r="AT1742" s="88"/>
      <c r="AU1742" s="88"/>
    </row>
    <row r="1743" spans="27:64" x14ac:dyDescent="0.2">
      <c r="AA1743" s="88"/>
      <c r="AB1743" s="88"/>
      <c r="AC1743" s="88"/>
      <c r="AD1743" s="88"/>
      <c r="AE1743" s="88"/>
      <c r="AG1743" s="89"/>
      <c r="AN1743" s="88"/>
      <c r="AO1743" s="88"/>
      <c r="AP1743" s="88"/>
      <c r="AQ1743" s="88"/>
      <c r="AR1743" s="88"/>
      <c r="AS1743" s="88"/>
      <c r="AT1743" s="88"/>
      <c r="AU1743" s="88"/>
    </row>
    <row r="1744" spans="27:64" x14ac:dyDescent="0.2">
      <c r="AA1744" s="88"/>
      <c r="AB1744" s="88"/>
      <c r="AC1744" s="88"/>
      <c r="AD1744" s="88"/>
      <c r="AE1744" s="88"/>
      <c r="AG1744" s="89"/>
      <c r="AN1744" s="88"/>
      <c r="AO1744" s="88"/>
      <c r="AP1744" s="88"/>
      <c r="AQ1744" s="88"/>
      <c r="AR1744" s="88"/>
      <c r="AS1744" s="88"/>
      <c r="AT1744" s="88"/>
      <c r="AU1744" s="88"/>
    </row>
    <row r="1745" spans="27:64" x14ac:dyDescent="0.2">
      <c r="AA1745" s="88"/>
      <c r="AB1745" s="88"/>
      <c r="AC1745" s="88"/>
      <c r="AD1745" s="88"/>
      <c r="AE1745" s="88"/>
      <c r="AG1745" s="89"/>
      <c r="AN1745" s="88"/>
      <c r="AO1745" s="88"/>
      <c r="AP1745" s="88"/>
      <c r="AQ1745" s="88"/>
      <c r="AR1745" s="88"/>
      <c r="AS1745" s="88"/>
      <c r="AT1745" s="88"/>
      <c r="AU1745" s="88"/>
    </row>
    <row r="1746" spans="27:64" x14ac:dyDescent="0.2">
      <c r="AA1746" s="88"/>
      <c r="AB1746" s="88"/>
      <c r="AC1746" s="88"/>
      <c r="AD1746" s="88"/>
      <c r="AE1746" s="88"/>
      <c r="AG1746" s="89"/>
      <c r="AN1746" s="88"/>
      <c r="AO1746" s="88"/>
      <c r="AP1746" s="88"/>
      <c r="AQ1746" s="88"/>
      <c r="AR1746" s="88"/>
      <c r="AS1746" s="88"/>
      <c r="AT1746" s="88"/>
      <c r="AU1746" s="88"/>
      <c r="AV1746" s="88"/>
    </row>
    <row r="1747" spans="27:64" x14ac:dyDescent="0.2">
      <c r="AA1747" s="88"/>
      <c r="AB1747" s="88"/>
      <c r="AC1747" s="88"/>
      <c r="AD1747" s="88"/>
      <c r="AE1747" s="88"/>
      <c r="AG1747" s="89"/>
      <c r="AN1747" s="88"/>
      <c r="AO1747" s="88"/>
      <c r="AP1747" s="88"/>
      <c r="AQ1747" s="88"/>
      <c r="AR1747" s="88"/>
      <c r="AS1747" s="88"/>
      <c r="AT1747" s="88"/>
      <c r="AU1747" s="88"/>
    </row>
    <row r="1748" spans="27:64" x14ac:dyDescent="0.2">
      <c r="AA1748" s="88"/>
      <c r="AB1748" s="88"/>
      <c r="AC1748" s="88"/>
      <c r="AD1748" s="88"/>
      <c r="AE1748" s="88"/>
      <c r="AG1748" s="89"/>
      <c r="AN1748" s="88"/>
      <c r="AO1748" s="88"/>
      <c r="AP1748" s="88"/>
      <c r="AQ1748" s="88"/>
      <c r="AR1748" s="88"/>
      <c r="AS1748" s="88"/>
      <c r="AT1748" s="88"/>
      <c r="AU1748" s="88"/>
    </row>
    <row r="1749" spans="27:64" x14ac:dyDescent="0.2">
      <c r="AA1749" s="88"/>
      <c r="AB1749" s="88"/>
      <c r="AC1749" s="88"/>
      <c r="AD1749" s="88"/>
      <c r="AE1749" s="88"/>
      <c r="AG1749" s="89"/>
      <c r="AN1749" s="88"/>
      <c r="AO1749" s="88"/>
      <c r="AP1749" s="88"/>
      <c r="AQ1749" s="88"/>
      <c r="AR1749" s="88"/>
      <c r="AS1749" s="88"/>
      <c r="AT1749" s="88"/>
      <c r="AU1749" s="88"/>
      <c r="AV1749" s="88"/>
      <c r="AW1749" s="88"/>
      <c r="AX1749" s="88"/>
      <c r="AY1749" s="88"/>
      <c r="AZ1749" s="88"/>
      <c r="BA1749" s="88"/>
      <c r="BB1749" s="88"/>
      <c r="BC1749" s="88"/>
      <c r="BD1749" s="88"/>
      <c r="BE1749" s="88"/>
      <c r="BF1749" s="88"/>
      <c r="BG1749" s="88"/>
      <c r="BH1749" s="88"/>
      <c r="BI1749" s="88"/>
      <c r="BJ1749" s="88"/>
      <c r="BK1749" s="88"/>
      <c r="BL1749" s="88"/>
    </row>
    <row r="1750" spans="27:64" x14ac:dyDescent="0.2">
      <c r="AA1750" s="88"/>
      <c r="AB1750" s="88"/>
      <c r="AC1750" s="88"/>
      <c r="AD1750" s="88"/>
      <c r="AE1750" s="88"/>
      <c r="AG1750" s="89"/>
      <c r="AN1750" s="88"/>
      <c r="AO1750" s="88"/>
      <c r="AP1750" s="88"/>
      <c r="AQ1750" s="88"/>
      <c r="AR1750" s="88"/>
      <c r="AS1750" s="88"/>
      <c r="AT1750" s="88"/>
      <c r="AU1750" s="88"/>
    </row>
    <row r="1751" spans="27:64" x14ac:dyDescent="0.2">
      <c r="AA1751" s="88"/>
      <c r="AB1751" s="88"/>
      <c r="AC1751" s="88"/>
      <c r="AD1751" s="88"/>
      <c r="AE1751" s="88"/>
      <c r="AG1751" s="89"/>
      <c r="AN1751" s="88"/>
      <c r="AO1751" s="88"/>
      <c r="AP1751" s="88"/>
      <c r="AQ1751" s="88"/>
      <c r="AR1751" s="88"/>
      <c r="AS1751" s="88"/>
      <c r="AT1751" s="88"/>
      <c r="AU1751" s="88"/>
    </row>
    <row r="1752" spans="27:64" x14ac:dyDescent="0.2">
      <c r="AA1752" s="88"/>
      <c r="AB1752" s="88"/>
      <c r="AC1752" s="88"/>
      <c r="AD1752" s="88"/>
      <c r="AE1752" s="88"/>
      <c r="AG1752" s="89"/>
      <c r="AN1752" s="88"/>
      <c r="AO1752" s="88"/>
      <c r="AP1752" s="88"/>
      <c r="AQ1752" s="88"/>
      <c r="AR1752" s="88"/>
      <c r="AS1752" s="88"/>
      <c r="AT1752" s="88"/>
      <c r="AU1752" s="88"/>
    </row>
    <row r="1753" spans="27:64" x14ac:dyDescent="0.2">
      <c r="AA1753" s="88"/>
      <c r="AB1753" s="88"/>
      <c r="AC1753" s="88"/>
      <c r="AD1753" s="88"/>
      <c r="AE1753" s="88"/>
      <c r="AG1753" s="89"/>
      <c r="AN1753" s="88"/>
      <c r="AO1753" s="88"/>
      <c r="AP1753" s="88"/>
      <c r="AQ1753" s="88"/>
      <c r="AR1753" s="88"/>
      <c r="AS1753" s="88"/>
      <c r="AT1753" s="88"/>
      <c r="AU1753" s="88"/>
    </row>
    <row r="1754" spans="27:64" x14ac:dyDescent="0.2">
      <c r="AA1754" s="88"/>
      <c r="AB1754" s="88"/>
      <c r="AC1754" s="88"/>
      <c r="AD1754" s="88"/>
      <c r="AE1754" s="88"/>
      <c r="AG1754" s="89"/>
      <c r="AN1754" s="88"/>
      <c r="AO1754" s="88"/>
      <c r="AP1754" s="88"/>
      <c r="AQ1754" s="88"/>
      <c r="AR1754" s="88"/>
      <c r="AS1754" s="88"/>
      <c r="AT1754" s="88"/>
      <c r="AU1754" s="88"/>
    </row>
    <row r="1755" spans="27:64" x14ac:dyDescent="0.2">
      <c r="AA1755" s="88"/>
      <c r="AB1755" s="88"/>
      <c r="AC1755" s="88"/>
      <c r="AD1755" s="88"/>
      <c r="AE1755" s="88"/>
      <c r="AG1755" s="89"/>
      <c r="AN1755" s="88"/>
      <c r="AO1755" s="88"/>
      <c r="AP1755" s="88"/>
      <c r="AQ1755" s="88"/>
      <c r="AR1755" s="88"/>
      <c r="AS1755" s="88"/>
      <c r="AT1755" s="88"/>
      <c r="AU1755" s="88"/>
      <c r="AV1755" s="88"/>
      <c r="AW1755" s="88"/>
      <c r="AX1755" s="88"/>
      <c r="AY1755" s="88"/>
      <c r="AZ1755" s="88"/>
      <c r="BA1755" s="88"/>
      <c r="BB1755" s="88"/>
      <c r="BC1755" s="88"/>
      <c r="BD1755" s="88"/>
      <c r="BE1755" s="88"/>
      <c r="BF1755" s="88"/>
      <c r="BG1755" s="88"/>
      <c r="BH1755" s="88"/>
      <c r="BI1755" s="88"/>
      <c r="BJ1755" s="88"/>
      <c r="BK1755" s="88"/>
      <c r="BL1755" s="88"/>
    </row>
    <row r="1756" spans="27:64" x14ac:dyDescent="0.2">
      <c r="AA1756" s="88"/>
      <c r="AB1756" s="88"/>
      <c r="AC1756" s="88"/>
      <c r="AD1756" s="88"/>
      <c r="AE1756" s="88"/>
      <c r="AG1756" s="89"/>
      <c r="AN1756" s="88"/>
      <c r="AO1756" s="88"/>
      <c r="AP1756" s="88"/>
      <c r="AQ1756" s="88"/>
      <c r="AR1756" s="88"/>
      <c r="AS1756" s="88"/>
      <c r="AT1756" s="88"/>
      <c r="AU1756" s="88"/>
      <c r="AV1756" s="88"/>
      <c r="AW1756" s="88"/>
      <c r="AX1756" s="88"/>
      <c r="AY1756" s="88"/>
      <c r="AZ1756" s="88"/>
      <c r="BA1756" s="88"/>
      <c r="BB1756" s="88"/>
      <c r="BC1756" s="88"/>
      <c r="BD1756" s="88"/>
      <c r="BE1756" s="88"/>
      <c r="BF1756" s="88"/>
      <c r="BG1756" s="88"/>
      <c r="BH1756" s="88"/>
      <c r="BI1756" s="88"/>
      <c r="BJ1756" s="88"/>
      <c r="BK1756" s="88"/>
      <c r="BL1756" s="88"/>
    </row>
    <row r="1757" spans="27:64" x14ac:dyDescent="0.2">
      <c r="AA1757" s="88"/>
      <c r="AB1757" s="88"/>
      <c r="AC1757" s="88"/>
      <c r="AD1757" s="88"/>
      <c r="AE1757" s="88"/>
      <c r="AG1757" s="89"/>
      <c r="AN1757" s="88"/>
      <c r="AO1757" s="88"/>
      <c r="AP1757" s="88"/>
      <c r="AQ1757" s="88"/>
      <c r="AR1757" s="88"/>
      <c r="AS1757" s="88"/>
      <c r="AT1757" s="88"/>
      <c r="AU1757" s="88"/>
      <c r="AV1757" s="88"/>
    </row>
    <row r="1758" spans="27:64" x14ac:dyDescent="0.2">
      <c r="AA1758" s="88"/>
      <c r="AB1758" s="88"/>
      <c r="AC1758" s="88"/>
      <c r="AD1758" s="88"/>
      <c r="AE1758" s="88"/>
      <c r="AG1758" s="89"/>
      <c r="AN1758" s="88"/>
      <c r="AO1758" s="88"/>
      <c r="AP1758" s="88"/>
      <c r="AQ1758" s="88"/>
      <c r="AR1758" s="88"/>
      <c r="AS1758" s="88"/>
      <c r="AT1758" s="88"/>
      <c r="AU1758" s="88"/>
      <c r="AV1758" s="88"/>
    </row>
    <row r="1759" spans="27:64" x14ac:dyDescent="0.2">
      <c r="AA1759" s="88"/>
      <c r="AB1759" s="88"/>
      <c r="AC1759" s="88"/>
      <c r="AD1759" s="88"/>
      <c r="AE1759" s="88"/>
      <c r="AG1759" s="89"/>
      <c r="AN1759" s="88"/>
      <c r="AO1759" s="88"/>
      <c r="AP1759" s="88"/>
      <c r="AQ1759" s="88"/>
      <c r="AR1759" s="88"/>
      <c r="AS1759" s="88"/>
      <c r="AT1759" s="88"/>
      <c r="AU1759" s="88"/>
    </row>
    <row r="1760" spans="27:64" x14ac:dyDescent="0.2">
      <c r="AA1760" s="88"/>
      <c r="AB1760" s="88"/>
      <c r="AC1760" s="88"/>
      <c r="AD1760" s="88"/>
      <c r="AE1760" s="88"/>
      <c r="AG1760" s="89"/>
      <c r="AN1760" s="88"/>
      <c r="AO1760" s="88"/>
      <c r="AP1760" s="88"/>
      <c r="AQ1760" s="88"/>
      <c r="AR1760" s="88"/>
      <c r="AS1760" s="88"/>
      <c r="AT1760" s="88"/>
      <c r="AU1760" s="88"/>
    </row>
    <row r="1761" spans="27:64" x14ac:dyDescent="0.2">
      <c r="AA1761" s="88"/>
      <c r="AB1761" s="88"/>
      <c r="AC1761" s="88"/>
      <c r="AD1761" s="88"/>
      <c r="AE1761" s="88"/>
      <c r="AG1761" s="89"/>
      <c r="AN1761" s="88"/>
      <c r="AO1761" s="88"/>
      <c r="AP1761" s="88"/>
      <c r="AQ1761" s="88"/>
      <c r="AR1761" s="88"/>
      <c r="AS1761" s="88"/>
      <c r="AT1761" s="88"/>
      <c r="AU1761" s="88"/>
      <c r="AV1761" s="88"/>
      <c r="AW1761" s="88"/>
      <c r="AX1761" s="88"/>
      <c r="AY1761" s="88"/>
      <c r="AZ1761" s="88"/>
      <c r="BA1761" s="88"/>
      <c r="BB1761" s="88"/>
      <c r="BC1761" s="88"/>
      <c r="BD1761" s="88"/>
      <c r="BE1761" s="88"/>
      <c r="BF1761" s="88"/>
      <c r="BG1761" s="88"/>
      <c r="BH1761" s="88"/>
      <c r="BI1761" s="88"/>
      <c r="BJ1761" s="88"/>
      <c r="BK1761" s="88"/>
      <c r="BL1761" s="88"/>
    </row>
    <row r="1762" spans="27:64" x14ac:dyDescent="0.2">
      <c r="AA1762" s="88"/>
      <c r="AB1762" s="88"/>
      <c r="AC1762" s="88"/>
      <c r="AD1762" s="88"/>
      <c r="AE1762" s="88"/>
      <c r="AG1762" s="89"/>
      <c r="AN1762" s="88"/>
      <c r="AO1762" s="88"/>
      <c r="AP1762" s="88"/>
      <c r="AQ1762" s="88"/>
      <c r="AR1762" s="88"/>
      <c r="AS1762" s="88"/>
      <c r="AT1762" s="88"/>
      <c r="AU1762" s="88"/>
      <c r="AV1762" s="88"/>
      <c r="AX1762" s="88"/>
      <c r="AY1762" s="88"/>
      <c r="AZ1762" s="88"/>
      <c r="BA1762" s="88"/>
      <c r="BB1762" s="88"/>
      <c r="BC1762" s="88"/>
      <c r="BD1762" s="88"/>
      <c r="BE1762" s="88"/>
      <c r="BF1762" s="88"/>
      <c r="BG1762" s="88"/>
      <c r="BH1762" s="88"/>
      <c r="BI1762" s="88"/>
      <c r="BJ1762" s="88"/>
      <c r="BK1762" s="88"/>
      <c r="BL1762" s="88"/>
    </row>
    <row r="1763" spans="27:64" x14ac:dyDescent="0.2">
      <c r="AA1763" s="88"/>
      <c r="AB1763" s="88"/>
      <c r="AC1763" s="88"/>
      <c r="AD1763" s="88"/>
      <c r="AE1763" s="88"/>
      <c r="AG1763" s="89"/>
      <c r="AN1763" s="88"/>
      <c r="AO1763" s="88"/>
      <c r="AP1763" s="88"/>
      <c r="AQ1763" s="88"/>
      <c r="AR1763" s="88"/>
      <c r="AS1763" s="88"/>
      <c r="AT1763" s="88"/>
      <c r="AU1763" s="88"/>
    </row>
    <row r="1764" spans="27:64" x14ac:dyDescent="0.2">
      <c r="AA1764" s="88"/>
      <c r="AB1764" s="88"/>
      <c r="AC1764" s="88"/>
      <c r="AD1764" s="88"/>
      <c r="AE1764" s="88"/>
      <c r="AG1764" s="89"/>
      <c r="AN1764" s="88"/>
      <c r="AO1764" s="88"/>
      <c r="AP1764" s="88"/>
      <c r="AQ1764" s="88"/>
      <c r="AR1764" s="88"/>
      <c r="AS1764" s="88"/>
      <c r="AT1764" s="88"/>
      <c r="AU1764" s="88"/>
      <c r="AV1764" s="88"/>
    </row>
    <row r="1765" spans="27:64" x14ac:dyDescent="0.2">
      <c r="AA1765" s="88"/>
      <c r="AB1765" s="88"/>
      <c r="AC1765" s="88"/>
      <c r="AD1765" s="88"/>
      <c r="AE1765" s="88"/>
      <c r="AG1765" s="89"/>
      <c r="AN1765" s="88"/>
      <c r="AO1765" s="88"/>
      <c r="AP1765" s="88"/>
      <c r="AQ1765" s="88"/>
      <c r="AR1765" s="88"/>
      <c r="AS1765" s="88"/>
      <c r="AT1765" s="88"/>
      <c r="AU1765" s="88"/>
    </row>
    <row r="1766" spans="27:64" x14ac:dyDescent="0.2">
      <c r="AA1766" s="88"/>
      <c r="AB1766" s="88"/>
      <c r="AC1766" s="88"/>
      <c r="AD1766" s="88"/>
      <c r="AE1766" s="88"/>
      <c r="AG1766" s="89"/>
      <c r="AN1766" s="88"/>
      <c r="AO1766" s="88"/>
      <c r="AP1766" s="88"/>
      <c r="AQ1766" s="88"/>
      <c r="AR1766" s="88"/>
      <c r="AS1766" s="88"/>
      <c r="AT1766" s="88"/>
      <c r="AU1766" s="88"/>
      <c r="AV1766" s="88"/>
    </row>
    <row r="1767" spans="27:64" x14ac:dyDescent="0.2">
      <c r="AA1767" s="88"/>
      <c r="AB1767" s="88"/>
      <c r="AC1767" s="88"/>
      <c r="AD1767" s="88"/>
      <c r="AE1767" s="88"/>
      <c r="AG1767" s="89"/>
      <c r="AN1767" s="88"/>
      <c r="AO1767" s="88"/>
      <c r="AP1767" s="88"/>
      <c r="AQ1767" s="88"/>
      <c r="AR1767" s="88"/>
      <c r="AS1767" s="88"/>
      <c r="AT1767" s="88"/>
      <c r="AU1767" s="88"/>
    </row>
    <row r="1768" spans="27:64" x14ac:dyDescent="0.2">
      <c r="AA1768" s="88"/>
      <c r="AB1768" s="88"/>
      <c r="AC1768" s="88"/>
      <c r="AD1768" s="88"/>
      <c r="AE1768" s="88"/>
      <c r="AG1768" s="89"/>
      <c r="AN1768" s="88"/>
      <c r="AO1768" s="88"/>
      <c r="AP1768" s="88"/>
      <c r="AQ1768" s="88"/>
      <c r="AR1768" s="88"/>
      <c r="AS1768" s="88"/>
      <c r="AT1768" s="88"/>
      <c r="AU1768" s="88"/>
      <c r="AV1768" s="88"/>
    </row>
    <row r="1769" spans="27:64" x14ac:dyDescent="0.2">
      <c r="AA1769" s="88"/>
      <c r="AB1769" s="88"/>
      <c r="AC1769" s="88"/>
      <c r="AD1769" s="88"/>
      <c r="AE1769" s="88"/>
      <c r="AG1769" s="89"/>
      <c r="AN1769" s="88"/>
      <c r="AO1769" s="88"/>
      <c r="AP1769" s="88"/>
      <c r="AQ1769" s="88"/>
      <c r="AR1769" s="88"/>
      <c r="AS1769" s="88"/>
      <c r="AT1769" s="88"/>
      <c r="AU1769" s="88"/>
      <c r="AV1769" s="88"/>
      <c r="AW1769" s="88"/>
      <c r="AX1769" s="88"/>
      <c r="AY1769" s="88"/>
      <c r="AZ1769" s="88"/>
      <c r="BA1769" s="88"/>
      <c r="BB1769" s="88"/>
      <c r="BC1769" s="88"/>
      <c r="BD1769" s="88"/>
      <c r="BE1769" s="88"/>
      <c r="BF1769" s="88"/>
      <c r="BG1769" s="88"/>
      <c r="BH1769" s="88"/>
      <c r="BI1769" s="88"/>
      <c r="BJ1769" s="88"/>
      <c r="BK1769" s="88"/>
      <c r="BL1769" s="88"/>
    </row>
    <row r="1770" spans="27:64" x14ac:dyDescent="0.2">
      <c r="AA1770" s="88"/>
      <c r="AB1770" s="88"/>
      <c r="AC1770" s="88"/>
      <c r="AD1770" s="88"/>
      <c r="AE1770" s="88"/>
      <c r="AG1770" s="89"/>
      <c r="AN1770" s="88"/>
      <c r="AO1770" s="88"/>
      <c r="AP1770" s="88"/>
      <c r="AQ1770" s="88"/>
      <c r="AR1770" s="88"/>
      <c r="AS1770" s="88"/>
      <c r="AT1770" s="88"/>
      <c r="AU1770" s="88"/>
    </row>
    <row r="1771" spans="27:64" x14ac:dyDescent="0.2">
      <c r="AA1771" s="88"/>
      <c r="AB1771" s="88"/>
      <c r="AC1771" s="88"/>
      <c r="AD1771" s="88"/>
      <c r="AE1771" s="88"/>
      <c r="AG1771" s="89"/>
      <c r="AN1771" s="88"/>
      <c r="AO1771" s="88"/>
      <c r="AP1771" s="88"/>
      <c r="AQ1771" s="88"/>
      <c r="AR1771" s="88"/>
      <c r="AS1771" s="88"/>
      <c r="AT1771" s="88"/>
      <c r="AU1771" s="88"/>
    </row>
    <row r="1772" spans="27:64" x14ac:dyDescent="0.2">
      <c r="AA1772" s="88"/>
      <c r="AB1772" s="88"/>
      <c r="AC1772" s="88"/>
      <c r="AD1772" s="88"/>
      <c r="AE1772" s="88"/>
      <c r="AG1772" s="89"/>
      <c r="AN1772" s="88"/>
      <c r="AO1772" s="88"/>
      <c r="AP1772" s="88"/>
      <c r="AQ1772" s="88"/>
      <c r="AR1772" s="88"/>
      <c r="AS1772" s="88"/>
      <c r="AT1772" s="88"/>
      <c r="AU1772" s="88"/>
    </row>
    <row r="1773" spans="27:64" x14ac:dyDescent="0.2">
      <c r="AA1773" s="88"/>
      <c r="AB1773" s="88"/>
      <c r="AC1773" s="88"/>
      <c r="AD1773" s="88"/>
      <c r="AE1773" s="88"/>
      <c r="AG1773" s="89"/>
      <c r="AN1773" s="88"/>
      <c r="AO1773" s="88"/>
      <c r="AP1773" s="88"/>
      <c r="AQ1773" s="88"/>
      <c r="AR1773" s="88"/>
      <c r="AS1773" s="88"/>
      <c r="AT1773" s="88"/>
      <c r="AU1773" s="88"/>
    </row>
    <row r="1774" spans="27:64" x14ac:dyDescent="0.2">
      <c r="AA1774" s="88"/>
      <c r="AB1774" s="88"/>
      <c r="AC1774" s="88"/>
      <c r="AD1774" s="88"/>
      <c r="AE1774" s="88"/>
      <c r="AG1774" s="89"/>
      <c r="AN1774" s="88"/>
      <c r="AO1774" s="88"/>
      <c r="AP1774" s="88"/>
      <c r="AQ1774" s="88"/>
      <c r="AR1774" s="88"/>
      <c r="AS1774" s="88"/>
      <c r="AT1774" s="88"/>
      <c r="AU1774" s="88"/>
    </row>
    <row r="1775" spans="27:64" x14ac:dyDescent="0.2">
      <c r="AA1775" s="88"/>
      <c r="AB1775" s="88"/>
      <c r="AC1775" s="88"/>
      <c r="AD1775" s="88"/>
      <c r="AE1775" s="88"/>
      <c r="AG1775" s="89"/>
      <c r="AN1775" s="88"/>
      <c r="AO1775" s="88"/>
      <c r="AP1775" s="88"/>
      <c r="AQ1775" s="88"/>
      <c r="AR1775" s="88"/>
      <c r="AS1775" s="88"/>
      <c r="AT1775" s="88"/>
      <c r="AU1775" s="88"/>
    </row>
    <row r="1776" spans="27:64" x14ac:dyDescent="0.2">
      <c r="AA1776" s="88"/>
      <c r="AB1776" s="88"/>
      <c r="AC1776" s="88"/>
      <c r="AD1776" s="88"/>
      <c r="AE1776" s="88"/>
      <c r="AG1776" s="89"/>
      <c r="AN1776" s="88"/>
      <c r="AO1776" s="88"/>
      <c r="AP1776" s="88"/>
      <c r="AQ1776" s="88"/>
      <c r="AR1776" s="88"/>
      <c r="AS1776" s="88"/>
      <c r="AT1776" s="88"/>
      <c r="AU1776" s="88"/>
    </row>
    <row r="1777" spans="27:48" x14ac:dyDescent="0.2">
      <c r="AA1777" s="88"/>
      <c r="AB1777" s="88"/>
      <c r="AC1777" s="88"/>
      <c r="AD1777" s="88"/>
      <c r="AE1777" s="88"/>
      <c r="AG1777" s="89"/>
      <c r="AN1777" s="88"/>
      <c r="AO1777" s="88"/>
      <c r="AP1777" s="88"/>
      <c r="AQ1777" s="88"/>
      <c r="AR1777" s="88"/>
      <c r="AS1777" s="88"/>
      <c r="AT1777" s="88"/>
      <c r="AU1777" s="88"/>
    </row>
    <row r="1778" spans="27:48" x14ac:dyDescent="0.2">
      <c r="AA1778" s="88"/>
      <c r="AB1778" s="88"/>
      <c r="AC1778" s="88"/>
      <c r="AD1778" s="88"/>
      <c r="AE1778" s="88"/>
      <c r="AG1778" s="89"/>
      <c r="AN1778" s="88"/>
      <c r="AO1778" s="88"/>
      <c r="AP1778" s="88"/>
      <c r="AQ1778" s="88"/>
      <c r="AR1778" s="88"/>
      <c r="AS1778" s="88"/>
      <c r="AT1778" s="88"/>
      <c r="AU1778" s="88"/>
    </row>
    <row r="1779" spans="27:48" x14ac:dyDescent="0.2">
      <c r="AA1779" s="88"/>
      <c r="AB1779" s="88"/>
      <c r="AC1779" s="88"/>
      <c r="AD1779" s="88"/>
      <c r="AE1779" s="88"/>
      <c r="AG1779" s="89"/>
      <c r="AN1779" s="88"/>
      <c r="AO1779" s="88"/>
      <c r="AP1779" s="88"/>
      <c r="AQ1779" s="88"/>
      <c r="AR1779" s="88"/>
      <c r="AS1779" s="88"/>
      <c r="AT1779" s="88"/>
      <c r="AU1779" s="88"/>
    </row>
    <row r="1780" spans="27:48" x14ac:dyDescent="0.2">
      <c r="AA1780" s="88"/>
      <c r="AB1780" s="88"/>
      <c r="AC1780" s="88"/>
      <c r="AD1780" s="88"/>
      <c r="AE1780" s="88"/>
      <c r="AG1780" s="89"/>
      <c r="AN1780" s="88"/>
      <c r="AO1780" s="88"/>
      <c r="AP1780" s="88"/>
      <c r="AQ1780" s="88"/>
      <c r="AR1780" s="88"/>
      <c r="AS1780" s="88"/>
      <c r="AT1780" s="88"/>
      <c r="AU1780" s="88"/>
      <c r="AV1780" s="88"/>
    </row>
    <row r="1781" spans="27:48" x14ac:dyDescent="0.2">
      <c r="AA1781" s="88"/>
      <c r="AB1781" s="88"/>
      <c r="AC1781" s="88"/>
      <c r="AD1781" s="88"/>
      <c r="AE1781" s="88"/>
      <c r="AG1781" s="89"/>
      <c r="AN1781" s="88"/>
      <c r="AO1781" s="88"/>
      <c r="AP1781" s="88"/>
      <c r="AQ1781" s="88"/>
      <c r="AR1781" s="88"/>
      <c r="AS1781" s="88"/>
      <c r="AT1781" s="88"/>
      <c r="AU1781" s="88"/>
    </row>
    <row r="1782" spans="27:48" x14ac:dyDescent="0.2">
      <c r="AA1782" s="88"/>
      <c r="AB1782" s="88"/>
      <c r="AC1782" s="88"/>
      <c r="AD1782" s="88"/>
      <c r="AE1782" s="88"/>
      <c r="AG1782" s="89"/>
      <c r="AN1782" s="88"/>
      <c r="AO1782" s="88"/>
      <c r="AP1782" s="88"/>
      <c r="AQ1782" s="88"/>
      <c r="AR1782" s="88"/>
      <c r="AS1782" s="88"/>
      <c r="AT1782" s="88"/>
      <c r="AU1782" s="88"/>
    </row>
    <row r="1783" spans="27:48" x14ac:dyDescent="0.2">
      <c r="AA1783" s="88"/>
      <c r="AB1783" s="88"/>
      <c r="AC1783" s="88"/>
      <c r="AD1783" s="88"/>
      <c r="AE1783" s="88"/>
      <c r="AG1783" s="89"/>
      <c r="AN1783" s="88"/>
      <c r="AO1783" s="88"/>
      <c r="AP1783" s="88"/>
      <c r="AQ1783" s="88"/>
      <c r="AR1783" s="88"/>
      <c r="AS1783" s="88"/>
      <c r="AT1783" s="88"/>
      <c r="AU1783" s="88"/>
    </row>
    <row r="1784" spans="27:48" x14ac:dyDescent="0.2">
      <c r="AA1784" s="88"/>
      <c r="AB1784" s="88"/>
      <c r="AC1784" s="88"/>
      <c r="AD1784" s="88"/>
      <c r="AE1784" s="88"/>
      <c r="AG1784" s="89"/>
      <c r="AN1784" s="88"/>
      <c r="AO1784" s="88"/>
      <c r="AP1784" s="88"/>
      <c r="AQ1784" s="88"/>
      <c r="AR1784" s="88"/>
      <c r="AS1784" s="88"/>
      <c r="AT1784" s="88"/>
      <c r="AU1784" s="88"/>
    </row>
    <row r="1785" spans="27:48" x14ac:dyDescent="0.2">
      <c r="AA1785" s="88"/>
      <c r="AB1785" s="88"/>
      <c r="AC1785" s="88"/>
      <c r="AD1785" s="88"/>
      <c r="AE1785" s="88"/>
      <c r="AG1785" s="89"/>
      <c r="AN1785" s="88"/>
      <c r="AO1785" s="88"/>
      <c r="AP1785" s="88"/>
      <c r="AQ1785" s="88"/>
      <c r="AR1785" s="88"/>
      <c r="AS1785" s="88"/>
      <c r="AT1785" s="88"/>
      <c r="AU1785" s="88"/>
      <c r="AV1785" s="88"/>
    </row>
    <row r="1786" spans="27:48" x14ac:dyDescent="0.2">
      <c r="AA1786" s="88"/>
      <c r="AB1786" s="88"/>
      <c r="AC1786" s="88"/>
      <c r="AD1786" s="88"/>
      <c r="AE1786" s="88"/>
      <c r="AG1786" s="89"/>
      <c r="AN1786" s="88"/>
      <c r="AO1786" s="88"/>
      <c r="AP1786" s="88"/>
      <c r="AQ1786" s="88"/>
      <c r="AR1786" s="88"/>
      <c r="AS1786" s="88"/>
      <c r="AT1786" s="88"/>
      <c r="AU1786" s="88"/>
    </row>
    <row r="1787" spans="27:48" x14ac:dyDescent="0.2">
      <c r="AA1787" s="88"/>
      <c r="AB1787" s="88"/>
      <c r="AC1787" s="88"/>
      <c r="AD1787" s="88"/>
      <c r="AE1787" s="88"/>
      <c r="AG1787" s="89"/>
      <c r="AN1787" s="88"/>
      <c r="AO1787" s="88"/>
      <c r="AP1787" s="88"/>
      <c r="AQ1787" s="88"/>
      <c r="AR1787" s="88"/>
      <c r="AS1787" s="88"/>
      <c r="AT1787" s="88"/>
      <c r="AU1787" s="88"/>
    </row>
    <row r="1788" spans="27:48" x14ac:dyDescent="0.2">
      <c r="AA1788" s="88"/>
      <c r="AB1788" s="88"/>
      <c r="AC1788" s="88"/>
      <c r="AD1788" s="88"/>
      <c r="AE1788" s="88"/>
      <c r="AG1788" s="89"/>
      <c r="AN1788" s="88"/>
      <c r="AO1788" s="88"/>
      <c r="AP1788" s="88"/>
      <c r="AQ1788" s="88"/>
      <c r="AR1788" s="88"/>
      <c r="AS1788" s="88"/>
      <c r="AT1788" s="88"/>
      <c r="AU1788" s="88"/>
    </row>
    <row r="1789" spans="27:48" x14ac:dyDescent="0.2">
      <c r="AA1789" s="88"/>
      <c r="AB1789" s="88"/>
      <c r="AC1789" s="88"/>
      <c r="AD1789" s="88"/>
      <c r="AE1789" s="88"/>
      <c r="AG1789" s="89"/>
      <c r="AN1789" s="88"/>
      <c r="AO1789" s="88"/>
      <c r="AP1789" s="88"/>
      <c r="AQ1789" s="88"/>
      <c r="AR1789" s="88"/>
      <c r="AS1789" s="88"/>
      <c r="AT1789" s="88"/>
      <c r="AU1789" s="88"/>
    </row>
    <row r="1790" spans="27:48" x14ac:dyDescent="0.2">
      <c r="AA1790" s="88"/>
      <c r="AB1790" s="88"/>
      <c r="AC1790" s="88"/>
      <c r="AD1790" s="88"/>
      <c r="AE1790" s="88"/>
      <c r="AG1790" s="89"/>
      <c r="AN1790" s="88"/>
      <c r="AO1790" s="88"/>
      <c r="AP1790" s="88"/>
      <c r="AQ1790" s="88"/>
      <c r="AR1790" s="88"/>
      <c r="AS1790" s="88"/>
      <c r="AT1790" s="88"/>
      <c r="AU1790" s="88"/>
    </row>
    <row r="1791" spans="27:48" x14ac:dyDescent="0.2">
      <c r="AA1791" s="88"/>
      <c r="AB1791" s="88"/>
      <c r="AC1791" s="88"/>
      <c r="AD1791" s="88"/>
      <c r="AE1791" s="88"/>
      <c r="AG1791" s="89"/>
      <c r="AN1791" s="88"/>
      <c r="AO1791" s="88"/>
      <c r="AP1791" s="88"/>
      <c r="AQ1791" s="88"/>
      <c r="AR1791" s="88"/>
      <c r="AS1791" s="88"/>
      <c r="AT1791" s="88"/>
      <c r="AU1791" s="88"/>
    </row>
    <row r="1792" spans="27:48" x14ac:dyDescent="0.2">
      <c r="AA1792" s="88"/>
      <c r="AB1792" s="88"/>
      <c r="AC1792" s="88"/>
      <c r="AD1792" s="88"/>
      <c r="AE1792" s="88"/>
      <c r="AG1792" s="89"/>
      <c r="AN1792" s="88"/>
      <c r="AO1792" s="88"/>
      <c r="AP1792" s="88"/>
      <c r="AQ1792" s="88"/>
      <c r="AR1792" s="88"/>
      <c r="AS1792" s="88"/>
      <c r="AT1792" s="88"/>
      <c r="AU1792" s="88"/>
    </row>
    <row r="1793" spans="27:64" x14ac:dyDescent="0.2">
      <c r="AA1793" s="88"/>
      <c r="AB1793" s="88"/>
      <c r="AC1793" s="88"/>
      <c r="AD1793" s="88"/>
      <c r="AE1793" s="88"/>
      <c r="AG1793" s="89"/>
      <c r="AN1793" s="88"/>
      <c r="AO1793" s="88"/>
      <c r="AP1793" s="88"/>
      <c r="AQ1793" s="88"/>
      <c r="AR1793" s="88"/>
      <c r="AS1793" s="88"/>
      <c r="AT1793" s="88"/>
      <c r="AU1793" s="88"/>
    </row>
    <row r="1794" spans="27:64" x14ac:dyDescent="0.2">
      <c r="AA1794" s="88"/>
      <c r="AB1794" s="88"/>
      <c r="AC1794" s="88"/>
      <c r="AD1794" s="88"/>
      <c r="AE1794" s="88"/>
      <c r="AG1794" s="89"/>
      <c r="AN1794" s="88"/>
      <c r="AO1794" s="88"/>
      <c r="AP1794" s="88"/>
      <c r="AQ1794" s="88"/>
      <c r="AR1794" s="88"/>
      <c r="AS1794" s="88"/>
      <c r="AT1794" s="88"/>
      <c r="AU1794" s="88"/>
      <c r="AV1794" s="88"/>
    </row>
    <row r="1795" spans="27:64" x14ac:dyDescent="0.2">
      <c r="AA1795" s="88"/>
      <c r="AB1795" s="88"/>
      <c r="AC1795" s="88"/>
      <c r="AD1795" s="88"/>
      <c r="AE1795" s="88"/>
      <c r="AG1795" s="89"/>
      <c r="AN1795" s="88"/>
      <c r="AO1795" s="88"/>
      <c r="AP1795" s="88"/>
      <c r="AQ1795" s="88"/>
      <c r="AR1795" s="88"/>
      <c r="AS1795" s="88"/>
      <c r="AT1795" s="88"/>
      <c r="AU1795" s="88"/>
    </row>
    <row r="1796" spans="27:64" x14ac:dyDescent="0.2">
      <c r="AA1796" s="88"/>
      <c r="AB1796" s="88"/>
      <c r="AC1796" s="88"/>
      <c r="AD1796" s="88"/>
      <c r="AE1796" s="88"/>
      <c r="AG1796" s="89"/>
      <c r="AN1796" s="88"/>
      <c r="AO1796" s="88"/>
      <c r="AP1796" s="88"/>
      <c r="AQ1796" s="88"/>
      <c r="AR1796" s="88"/>
      <c r="AS1796" s="88"/>
      <c r="AT1796" s="88"/>
      <c r="AU1796" s="88"/>
      <c r="AV1796" s="88"/>
      <c r="AX1796" s="88"/>
    </row>
    <row r="1797" spans="27:64" x14ac:dyDescent="0.2">
      <c r="AA1797" s="88"/>
      <c r="AB1797" s="88"/>
      <c r="AC1797" s="88"/>
      <c r="AD1797" s="88"/>
      <c r="AE1797" s="88"/>
      <c r="AG1797" s="89"/>
      <c r="AN1797" s="88"/>
      <c r="AO1797" s="88"/>
      <c r="AP1797" s="88"/>
      <c r="AQ1797" s="88"/>
      <c r="AR1797" s="88"/>
      <c r="AS1797" s="88"/>
      <c r="AT1797" s="88"/>
      <c r="AU1797" s="88"/>
      <c r="AV1797" s="88"/>
      <c r="AW1797" s="88"/>
      <c r="AX1797" s="88"/>
      <c r="AY1797" s="88"/>
      <c r="AZ1797" s="88"/>
      <c r="BA1797" s="88"/>
      <c r="BB1797" s="88"/>
      <c r="BC1797" s="88"/>
      <c r="BD1797" s="88"/>
      <c r="BE1797" s="88"/>
      <c r="BF1797" s="88"/>
      <c r="BG1797" s="88"/>
      <c r="BH1797" s="88"/>
      <c r="BI1797" s="88"/>
      <c r="BJ1797" s="88"/>
      <c r="BK1797" s="88"/>
      <c r="BL1797" s="88"/>
    </row>
    <row r="1798" spans="27:64" x14ac:dyDescent="0.2">
      <c r="AA1798" s="88"/>
      <c r="AB1798" s="88"/>
      <c r="AC1798" s="88"/>
      <c r="AD1798" s="88"/>
      <c r="AE1798" s="88"/>
      <c r="AG1798" s="89"/>
      <c r="AN1798" s="88"/>
      <c r="AO1798" s="88"/>
      <c r="AP1798" s="88"/>
      <c r="AQ1798" s="88"/>
      <c r="AR1798" s="88"/>
      <c r="AS1798" s="88"/>
      <c r="AT1798" s="88"/>
      <c r="AU1798" s="88"/>
    </row>
    <row r="1799" spans="27:64" x14ac:dyDescent="0.2">
      <c r="AA1799" s="88"/>
      <c r="AB1799" s="88"/>
      <c r="AC1799" s="88"/>
      <c r="AD1799" s="88"/>
      <c r="AE1799" s="88"/>
      <c r="AG1799" s="89"/>
      <c r="AN1799" s="88"/>
      <c r="AO1799" s="88"/>
      <c r="AP1799" s="88"/>
      <c r="AQ1799" s="88"/>
      <c r="AR1799" s="88"/>
      <c r="AS1799" s="88"/>
      <c r="AT1799" s="88"/>
      <c r="AU1799" s="88"/>
    </row>
    <row r="1800" spans="27:64" x14ac:dyDescent="0.2">
      <c r="AA1800" s="88"/>
      <c r="AB1800" s="88"/>
      <c r="AC1800" s="88"/>
      <c r="AD1800" s="88"/>
      <c r="AE1800" s="88"/>
      <c r="AG1800" s="89"/>
      <c r="AN1800" s="88"/>
      <c r="AO1800" s="88"/>
      <c r="AP1800" s="88"/>
      <c r="AQ1800" s="88"/>
      <c r="AR1800" s="88"/>
      <c r="AS1800" s="88"/>
      <c r="AT1800" s="88"/>
      <c r="AU1800" s="88"/>
    </row>
    <row r="1801" spans="27:64" x14ac:dyDescent="0.2">
      <c r="AA1801" s="88"/>
      <c r="AB1801" s="88"/>
      <c r="AC1801" s="88"/>
      <c r="AD1801" s="88"/>
      <c r="AE1801" s="88"/>
      <c r="AG1801" s="89"/>
      <c r="AN1801" s="88"/>
      <c r="AO1801" s="88"/>
      <c r="AP1801" s="88"/>
      <c r="AQ1801" s="88"/>
      <c r="AR1801" s="88"/>
      <c r="AS1801" s="88"/>
      <c r="AT1801" s="88"/>
      <c r="AU1801" s="88"/>
      <c r="AV1801" s="88"/>
      <c r="AX1801" s="88"/>
    </row>
    <row r="1802" spans="27:64" x14ac:dyDescent="0.2">
      <c r="AA1802" s="88"/>
      <c r="AB1802" s="88"/>
      <c r="AC1802" s="88"/>
      <c r="AD1802" s="88"/>
      <c r="AE1802" s="88"/>
      <c r="AG1802" s="89"/>
      <c r="AN1802" s="88"/>
      <c r="AO1802" s="88"/>
      <c r="AP1802" s="88"/>
      <c r="AQ1802" s="88"/>
      <c r="AR1802" s="88"/>
      <c r="AS1802" s="88"/>
      <c r="AT1802" s="88"/>
      <c r="AU1802" s="88"/>
      <c r="AV1802" s="88"/>
      <c r="AW1802" s="88"/>
      <c r="AX1802" s="88"/>
      <c r="AY1802" s="88"/>
      <c r="AZ1802" s="88"/>
      <c r="BA1802" s="88"/>
      <c r="BB1802" s="88"/>
      <c r="BC1802" s="88"/>
      <c r="BD1802" s="88"/>
      <c r="BE1802" s="88"/>
      <c r="BF1802" s="88"/>
      <c r="BG1802" s="88"/>
      <c r="BH1802" s="88"/>
      <c r="BI1802" s="88"/>
      <c r="BJ1802" s="88"/>
      <c r="BK1802" s="88"/>
      <c r="BL1802" s="88"/>
    </row>
    <row r="1803" spans="27:64" x14ac:dyDescent="0.2">
      <c r="AA1803" s="88"/>
      <c r="AB1803" s="88"/>
      <c r="AC1803" s="88"/>
      <c r="AD1803" s="88"/>
      <c r="AE1803" s="88"/>
      <c r="AG1803" s="89"/>
      <c r="AN1803" s="88"/>
      <c r="AO1803" s="88"/>
      <c r="AP1803" s="88"/>
      <c r="AQ1803" s="88"/>
      <c r="AR1803" s="88"/>
      <c r="AS1803" s="88"/>
      <c r="AT1803" s="88"/>
      <c r="AU1803" s="88"/>
    </row>
    <row r="1804" spans="27:64" x14ac:dyDescent="0.2">
      <c r="AA1804" s="88"/>
      <c r="AB1804" s="88"/>
      <c r="AC1804" s="88"/>
      <c r="AD1804" s="88"/>
      <c r="AE1804" s="88"/>
      <c r="AG1804" s="89"/>
      <c r="AN1804" s="88"/>
      <c r="AO1804" s="88"/>
      <c r="AP1804" s="88"/>
      <c r="AQ1804" s="88"/>
      <c r="AR1804" s="88"/>
      <c r="AS1804" s="88"/>
      <c r="AT1804" s="88"/>
      <c r="AU1804" s="88"/>
    </row>
    <row r="1805" spans="27:64" x14ac:dyDescent="0.2">
      <c r="AA1805" s="88"/>
      <c r="AB1805" s="88"/>
      <c r="AC1805" s="88"/>
      <c r="AD1805" s="88"/>
      <c r="AE1805" s="88"/>
      <c r="AG1805" s="89"/>
      <c r="AN1805" s="88"/>
      <c r="AO1805" s="88"/>
      <c r="AP1805" s="88"/>
      <c r="AQ1805" s="88"/>
      <c r="AR1805" s="88"/>
      <c r="AS1805" s="88"/>
      <c r="AT1805" s="88"/>
      <c r="AU1805" s="88"/>
    </row>
    <row r="1806" spans="27:64" x14ac:dyDescent="0.2">
      <c r="AA1806" s="88"/>
      <c r="AB1806" s="88"/>
      <c r="AC1806" s="88"/>
      <c r="AD1806" s="88"/>
      <c r="AE1806" s="88"/>
      <c r="AG1806" s="89"/>
      <c r="AN1806" s="88"/>
      <c r="AO1806" s="88"/>
      <c r="AP1806" s="88"/>
      <c r="AQ1806" s="88"/>
      <c r="AR1806" s="88"/>
      <c r="AS1806" s="88"/>
      <c r="AT1806" s="88"/>
      <c r="AU1806" s="88"/>
    </row>
    <row r="1807" spans="27:64" x14ac:dyDescent="0.2">
      <c r="AA1807" s="88"/>
      <c r="AB1807" s="88"/>
      <c r="AC1807" s="88"/>
      <c r="AD1807" s="88"/>
      <c r="AE1807" s="88"/>
      <c r="AG1807" s="89"/>
      <c r="AN1807" s="88"/>
      <c r="AO1807" s="88"/>
      <c r="AP1807" s="88"/>
      <c r="AQ1807" s="88"/>
      <c r="AR1807" s="88"/>
      <c r="AS1807" s="88"/>
      <c r="AT1807" s="88"/>
      <c r="AU1807" s="88"/>
      <c r="AV1807" s="88"/>
      <c r="AX1807" s="88"/>
    </row>
    <row r="1808" spans="27:64" x14ac:dyDescent="0.2">
      <c r="AA1808" s="88"/>
      <c r="AB1808" s="88"/>
      <c r="AC1808" s="88"/>
      <c r="AD1808" s="88"/>
      <c r="AE1808" s="88"/>
      <c r="AG1808" s="89"/>
      <c r="AN1808" s="88"/>
      <c r="AO1808" s="88"/>
      <c r="AP1808" s="88"/>
      <c r="AQ1808" s="88"/>
      <c r="AR1808" s="88"/>
      <c r="AS1808" s="88"/>
      <c r="AT1808" s="88"/>
      <c r="AU1808" s="88"/>
    </row>
    <row r="1809" spans="27:64" x14ac:dyDescent="0.2">
      <c r="AA1809" s="88"/>
      <c r="AB1809" s="88"/>
      <c r="AC1809" s="88"/>
      <c r="AD1809" s="88"/>
      <c r="AE1809" s="88"/>
      <c r="AG1809" s="89"/>
      <c r="AN1809" s="88"/>
      <c r="AO1809" s="88"/>
      <c r="AP1809" s="88"/>
      <c r="AQ1809" s="88"/>
      <c r="AR1809" s="88"/>
      <c r="AS1809" s="88"/>
      <c r="AT1809" s="88"/>
      <c r="AU1809" s="88"/>
    </row>
    <row r="1810" spans="27:64" x14ac:dyDescent="0.2">
      <c r="AA1810" s="88"/>
      <c r="AB1810" s="88"/>
      <c r="AC1810" s="88"/>
      <c r="AD1810" s="88"/>
      <c r="AE1810" s="88"/>
      <c r="AG1810" s="89"/>
      <c r="AN1810" s="88"/>
      <c r="AO1810" s="88"/>
      <c r="AP1810" s="88"/>
      <c r="AQ1810" s="88"/>
      <c r="AR1810" s="88"/>
      <c r="AS1810" s="88"/>
      <c r="AT1810" s="88"/>
      <c r="AU1810" s="88"/>
    </row>
    <row r="1811" spans="27:64" x14ac:dyDescent="0.2">
      <c r="AA1811" s="88"/>
      <c r="AB1811" s="88"/>
      <c r="AC1811" s="88"/>
      <c r="AD1811" s="88"/>
      <c r="AE1811" s="88"/>
      <c r="AG1811" s="89"/>
      <c r="AN1811" s="88"/>
      <c r="AO1811" s="88"/>
      <c r="AP1811" s="88"/>
      <c r="AQ1811" s="88"/>
      <c r="AR1811" s="88"/>
      <c r="AS1811" s="88"/>
      <c r="AT1811" s="88"/>
      <c r="AU1811" s="88"/>
    </row>
    <row r="1812" spans="27:64" x14ac:dyDescent="0.2">
      <c r="AA1812" s="88"/>
      <c r="AB1812" s="88"/>
      <c r="AC1812" s="88"/>
      <c r="AD1812" s="88"/>
      <c r="AE1812" s="88"/>
      <c r="AG1812" s="89"/>
      <c r="AN1812" s="88"/>
      <c r="AO1812" s="88"/>
      <c r="AP1812" s="88"/>
      <c r="AQ1812" s="88"/>
      <c r="AR1812" s="88"/>
      <c r="AS1812" s="88"/>
      <c r="AT1812" s="88"/>
      <c r="AU1812" s="88"/>
    </row>
    <row r="1813" spans="27:64" x14ac:dyDescent="0.2">
      <c r="AA1813" s="88"/>
      <c r="AB1813" s="88"/>
      <c r="AC1813" s="88"/>
      <c r="AD1813" s="88"/>
      <c r="AE1813" s="88"/>
      <c r="AG1813" s="89"/>
      <c r="AN1813" s="88"/>
      <c r="AO1813" s="88"/>
      <c r="AP1813" s="88"/>
      <c r="AQ1813" s="88"/>
      <c r="AR1813" s="88"/>
      <c r="AS1813" s="88"/>
      <c r="AT1813" s="88"/>
      <c r="AU1813" s="88"/>
    </row>
    <row r="1814" spans="27:64" x14ac:dyDescent="0.2">
      <c r="AA1814" s="88"/>
      <c r="AB1814" s="88"/>
      <c r="AC1814" s="88"/>
      <c r="AD1814" s="88"/>
      <c r="AE1814" s="88"/>
      <c r="AG1814" s="89"/>
      <c r="AN1814" s="88"/>
      <c r="AO1814" s="88"/>
      <c r="AP1814" s="88"/>
      <c r="AQ1814" s="88"/>
      <c r="AR1814" s="88"/>
      <c r="AS1814" s="88"/>
      <c r="AT1814" s="88"/>
      <c r="AU1814" s="88"/>
      <c r="AV1814" s="88"/>
      <c r="AX1814" s="88"/>
      <c r="AY1814" s="88"/>
      <c r="AZ1814" s="88"/>
      <c r="BA1814" s="88"/>
      <c r="BB1814" s="88"/>
      <c r="BC1814" s="88"/>
      <c r="BD1814" s="88"/>
      <c r="BE1814" s="88"/>
      <c r="BF1814" s="88"/>
      <c r="BG1814" s="88"/>
      <c r="BH1814" s="88"/>
      <c r="BI1814" s="88"/>
      <c r="BJ1814" s="88"/>
      <c r="BK1814" s="88"/>
      <c r="BL1814" s="88"/>
    </row>
    <row r="1815" spans="27:64" x14ac:dyDescent="0.2">
      <c r="AA1815" s="88"/>
      <c r="AB1815" s="88"/>
      <c r="AC1815" s="88"/>
      <c r="AD1815" s="88"/>
      <c r="AE1815" s="88"/>
      <c r="AG1815" s="89"/>
      <c r="AN1815" s="88"/>
      <c r="AO1815" s="88"/>
      <c r="AP1815" s="88"/>
      <c r="AQ1815" s="88"/>
      <c r="AR1815" s="88"/>
      <c r="AS1815" s="88"/>
      <c r="AT1815" s="88"/>
      <c r="AU1815" s="88"/>
      <c r="AV1815" s="88"/>
    </row>
    <row r="1816" spans="27:64" x14ac:dyDescent="0.2">
      <c r="AA1816" s="88"/>
      <c r="AB1816" s="88"/>
      <c r="AC1816" s="88"/>
      <c r="AD1816" s="88"/>
      <c r="AE1816" s="88"/>
      <c r="AG1816" s="89"/>
      <c r="AN1816" s="88"/>
      <c r="AO1816" s="88"/>
      <c r="AP1816" s="88"/>
      <c r="AQ1816" s="88"/>
      <c r="AR1816" s="88"/>
      <c r="AS1816" s="88"/>
      <c r="AT1816" s="88"/>
      <c r="AU1816" s="88"/>
    </row>
    <row r="1817" spans="27:64" x14ac:dyDescent="0.2">
      <c r="AA1817" s="88"/>
      <c r="AB1817" s="88"/>
      <c r="AC1817" s="88"/>
      <c r="AD1817" s="88"/>
      <c r="AE1817" s="88"/>
      <c r="AG1817" s="89"/>
      <c r="AN1817" s="88"/>
      <c r="AO1817" s="88"/>
      <c r="AP1817" s="88"/>
      <c r="AQ1817" s="88"/>
      <c r="AR1817" s="88"/>
      <c r="AS1817" s="88"/>
      <c r="AT1817" s="88"/>
      <c r="AU1817" s="88"/>
      <c r="AV1817" s="88"/>
    </row>
    <row r="1818" spans="27:64" x14ac:dyDescent="0.2">
      <c r="AA1818" s="88"/>
      <c r="AB1818" s="88"/>
      <c r="AC1818" s="88"/>
      <c r="AD1818" s="88"/>
      <c r="AE1818" s="88"/>
      <c r="AG1818" s="89"/>
      <c r="AN1818" s="88"/>
      <c r="AO1818" s="88"/>
      <c r="AP1818" s="88"/>
      <c r="AQ1818" s="88"/>
      <c r="AR1818" s="88"/>
      <c r="AS1818" s="88"/>
      <c r="AT1818" s="88"/>
      <c r="AU1818" s="88"/>
    </row>
    <row r="1819" spans="27:64" x14ac:dyDescent="0.2">
      <c r="AA1819" s="88"/>
      <c r="AB1819" s="88"/>
      <c r="AC1819" s="88"/>
      <c r="AD1819" s="88"/>
      <c r="AE1819" s="88"/>
      <c r="AG1819" s="89"/>
      <c r="AN1819" s="88"/>
      <c r="AO1819" s="88"/>
      <c r="AP1819" s="88"/>
      <c r="AQ1819" s="88"/>
      <c r="AR1819" s="88"/>
      <c r="AS1819" s="88"/>
      <c r="AT1819" s="88"/>
      <c r="AU1819" s="88"/>
    </row>
    <row r="1820" spans="27:64" x14ac:dyDescent="0.2">
      <c r="AA1820" s="88"/>
      <c r="AB1820" s="88"/>
      <c r="AC1820" s="88"/>
      <c r="AD1820" s="88"/>
      <c r="AE1820" s="88"/>
      <c r="AG1820" s="89"/>
      <c r="AN1820" s="88"/>
      <c r="AO1820" s="88"/>
      <c r="AP1820" s="88"/>
      <c r="AQ1820" s="88"/>
      <c r="AR1820" s="88"/>
      <c r="AS1820" s="88"/>
      <c r="AT1820" s="88"/>
      <c r="AU1820" s="88"/>
    </row>
    <row r="1821" spans="27:64" x14ac:dyDescent="0.2">
      <c r="AA1821" s="88"/>
      <c r="AB1821" s="88"/>
      <c r="AC1821" s="88"/>
      <c r="AD1821" s="88"/>
      <c r="AE1821" s="88"/>
      <c r="AG1821" s="89"/>
      <c r="AN1821" s="88"/>
      <c r="AO1821" s="88"/>
      <c r="AP1821" s="88"/>
      <c r="AQ1821" s="88"/>
      <c r="AR1821" s="88"/>
      <c r="AS1821" s="88"/>
      <c r="AT1821" s="88"/>
      <c r="AU1821" s="88"/>
    </row>
    <row r="1822" spans="27:64" x14ac:dyDescent="0.2">
      <c r="AA1822" s="88"/>
      <c r="AB1822" s="88"/>
      <c r="AC1822" s="88"/>
      <c r="AD1822" s="88"/>
      <c r="AE1822" s="88"/>
      <c r="AG1822" s="89"/>
      <c r="AN1822" s="88"/>
      <c r="AO1822" s="88"/>
      <c r="AP1822" s="88"/>
      <c r="AQ1822" s="88"/>
      <c r="AR1822" s="88"/>
      <c r="AS1822" s="88"/>
      <c r="AT1822" s="88"/>
      <c r="AU1822" s="88"/>
    </row>
    <row r="1823" spans="27:64" x14ac:dyDescent="0.2">
      <c r="AA1823" s="88"/>
      <c r="AB1823" s="88"/>
      <c r="AC1823" s="88"/>
      <c r="AD1823" s="88"/>
      <c r="AE1823" s="88"/>
      <c r="AG1823" s="89"/>
      <c r="AN1823" s="88"/>
      <c r="AO1823" s="88"/>
      <c r="AP1823" s="88"/>
      <c r="AQ1823" s="88"/>
      <c r="AR1823" s="88"/>
      <c r="AS1823" s="88"/>
      <c r="AT1823" s="88"/>
      <c r="AU1823" s="88"/>
    </row>
    <row r="1824" spans="27:64" x14ac:dyDescent="0.2">
      <c r="AA1824" s="88"/>
      <c r="AB1824" s="88"/>
      <c r="AC1824" s="88"/>
      <c r="AD1824" s="88"/>
      <c r="AE1824" s="88"/>
      <c r="AG1824" s="89"/>
      <c r="AN1824" s="88"/>
      <c r="AO1824" s="88"/>
      <c r="AP1824" s="88"/>
      <c r="AQ1824" s="88"/>
      <c r="AR1824" s="88"/>
      <c r="AS1824" s="88"/>
      <c r="AT1824" s="88"/>
      <c r="AU1824" s="88"/>
    </row>
    <row r="1825" spans="27:64" x14ac:dyDescent="0.2">
      <c r="AA1825" s="88"/>
      <c r="AB1825" s="88"/>
      <c r="AC1825" s="88"/>
      <c r="AD1825" s="88"/>
      <c r="AE1825" s="88"/>
      <c r="AG1825" s="89"/>
      <c r="AN1825" s="88"/>
      <c r="AO1825" s="88"/>
      <c r="AP1825" s="88"/>
      <c r="AQ1825" s="88"/>
      <c r="AR1825" s="88"/>
      <c r="AS1825" s="88"/>
      <c r="AT1825" s="88"/>
      <c r="AU1825" s="88"/>
    </row>
    <row r="1826" spans="27:64" x14ac:dyDescent="0.2">
      <c r="AA1826" s="88"/>
      <c r="AB1826" s="88"/>
      <c r="AC1826" s="88"/>
      <c r="AD1826" s="88"/>
      <c r="AE1826" s="88"/>
      <c r="AG1826" s="89"/>
      <c r="AN1826" s="88"/>
      <c r="AO1826" s="88"/>
      <c r="AP1826" s="88"/>
      <c r="AQ1826" s="88"/>
      <c r="AR1826" s="88"/>
      <c r="AS1826" s="88"/>
      <c r="AT1826" s="88"/>
      <c r="AU1826" s="88"/>
    </row>
    <row r="1827" spans="27:64" x14ac:dyDescent="0.2">
      <c r="AA1827" s="88"/>
      <c r="AB1827" s="88"/>
      <c r="AC1827" s="88"/>
      <c r="AD1827" s="88"/>
      <c r="AE1827" s="88"/>
      <c r="AG1827" s="89"/>
      <c r="AN1827" s="88"/>
      <c r="AO1827" s="88"/>
      <c r="AP1827" s="88"/>
      <c r="AQ1827" s="88"/>
      <c r="AR1827" s="88"/>
      <c r="AS1827" s="88"/>
      <c r="AT1827" s="88"/>
      <c r="AU1827" s="88"/>
      <c r="AV1827" s="88"/>
      <c r="AW1827" s="88"/>
      <c r="AX1827" s="88"/>
      <c r="AY1827" s="88"/>
      <c r="AZ1827" s="88"/>
      <c r="BA1827" s="88"/>
      <c r="BB1827" s="88"/>
      <c r="BC1827" s="88"/>
      <c r="BD1827" s="88"/>
      <c r="BE1827" s="88"/>
      <c r="BF1827" s="88"/>
      <c r="BG1827" s="88"/>
      <c r="BH1827" s="88"/>
      <c r="BI1827" s="88"/>
      <c r="BJ1827" s="88"/>
      <c r="BK1827" s="88"/>
      <c r="BL1827" s="88"/>
    </row>
    <row r="1828" spans="27:64" x14ac:dyDescent="0.2">
      <c r="AA1828" s="88"/>
      <c r="AB1828" s="88"/>
      <c r="AC1828" s="88"/>
      <c r="AD1828" s="88"/>
      <c r="AE1828" s="88"/>
      <c r="AG1828" s="89"/>
      <c r="AN1828" s="88"/>
      <c r="AO1828" s="88"/>
      <c r="AP1828" s="88"/>
      <c r="AQ1828" s="88"/>
      <c r="AR1828" s="88"/>
      <c r="AS1828" s="88"/>
      <c r="AT1828" s="88"/>
      <c r="AU1828" s="88"/>
    </row>
    <row r="1829" spans="27:64" x14ac:dyDescent="0.2">
      <c r="AA1829" s="88"/>
      <c r="AB1829" s="88"/>
      <c r="AC1829" s="88"/>
      <c r="AD1829" s="88"/>
      <c r="AE1829" s="88"/>
      <c r="AG1829" s="89"/>
      <c r="AN1829" s="88"/>
      <c r="AO1829" s="88"/>
      <c r="AP1829" s="88"/>
      <c r="AQ1829" s="88"/>
      <c r="AR1829" s="88"/>
      <c r="AS1829" s="88"/>
      <c r="AT1829" s="88"/>
      <c r="AU1829" s="88"/>
    </row>
    <row r="1830" spans="27:64" x14ac:dyDescent="0.2">
      <c r="AA1830" s="88"/>
      <c r="AB1830" s="88"/>
      <c r="AC1830" s="88"/>
      <c r="AD1830" s="88"/>
      <c r="AE1830" s="88"/>
      <c r="AG1830" s="89"/>
      <c r="AN1830" s="88"/>
      <c r="AO1830" s="88"/>
      <c r="AP1830" s="88"/>
      <c r="AQ1830" s="88"/>
      <c r="AR1830" s="88"/>
      <c r="AS1830" s="88"/>
      <c r="AT1830" s="88"/>
      <c r="AU1830" s="88"/>
    </row>
    <row r="1831" spans="27:64" x14ac:dyDescent="0.2">
      <c r="AA1831" s="88"/>
      <c r="AB1831" s="88"/>
      <c r="AC1831" s="88"/>
      <c r="AD1831" s="88"/>
      <c r="AE1831" s="88"/>
      <c r="AG1831" s="89"/>
      <c r="AN1831" s="88"/>
      <c r="AO1831" s="88"/>
      <c r="AP1831" s="88"/>
      <c r="AQ1831" s="88"/>
      <c r="AR1831" s="88"/>
      <c r="AS1831" s="88"/>
      <c r="AT1831" s="88"/>
      <c r="AU1831" s="88"/>
    </row>
    <row r="1832" spans="27:64" x14ac:dyDescent="0.2">
      <c r="AA1832" s="88"/>
      <c r="AB1832" s="88"/>
      <c r="AC1832" s="88"/>
      <c r="AD1832" s="88"/>
      <c r="AE1832" s="88"/>
      <c r="AG1832" s="89"/>
      <c r="AN1832" s="88"/>
      <c r="AO1832" s="88"/>
      <c r="AP1832" s="88"/>
      <c r="AQ1832" s="88"/>
      <c r="AR1832" s="88"/>
      <c r="AS1832" s="88"/>
      <c r="AT1832" s="88"/>
      <c r="AU1832" s="88"/>
    </row>
    <row r="1833" spans="27:64" x14ac:dyDescent="0.2">
      <c r="AA1833" s="88"/>
      <c r="AB1833" s="88"/>
      <c r="AC1833" s="88"/>
      <c r="AD1833" s="88"/>
      <c r="AE1833" s="88"/>
      <c r="AG1833" s="89"/>
      <c r="AN1833" s="88"/>
      <c r="AO1833" s="88"/>
      <c r="AP1833" s="88"/>
      <c r="AQ1833" s="88"/>
      <c r="AR1833" s="88"/>
      <c r="AS1833" s="88"/>
      <c r="AT1833" s="88"/>
      <c r="AU1833" s="88"/>
    </row>
    <row r="1834" spans="27:64" x14ac:dyDescent="0.2">
      <c r="AA1834" s="88"/>
      <c r="AB1834" s="88"/>
      <c r="AC1834" s="88"/>
      <c r="AD1834" s="88"/>
      <c r="AE1834" s="88"/>
      <c r="AG1834" s="89"/>
      <c r="AN1834" s="88"/>
      <c r="AO1834" s="88"/>
      <c r="AP1834" s="88"/>
      <c r="AQ1834" s="88"/>
      <c r="AR1834" s="88"/>
      <c r="AS1834" s="88"/>
      <c r="AT1834" s="88"/>
      <c r="AU1834" s="88"/>
    </row>
    <row r="1835" spans="27:64" x14ac:dyDescent="0.2">
      <c r="AA1835" s="88"/>
      <c r="AB1835" s="88"/>
      <c r="AC1835" s="88"/>
      <c r="AD1835" s="88"/>
      <c r="AE1835" s="88"/>
      <c r="AG1835" s="89"/>
      <c r="AN1835" s="88"/>
      <c r="AO1835" s="88"/>
      <c r="AP1835" s="88"/>
      <c r="AQ1835" s="88"/>
      <c r="AR1835" s="88"/>
      <c r="AS1835" s="88"/>
      <c r="AT1835" s="88"/>
      <c r="AU1835" s="88"/>
    </row>
    <row r="1836" spans="27:64" x14ac:dyDescent="0.2">
      <c r="AA1836" s="88"/>
      <c r="AB1836" s="88"/>
      <c r="AC1836" s="88"/>
      <c r="AD1836" s="88"/>
      <c r="AE1836" s="88"/>
      <c r="AG1836" s="89"/>
      <c r="AN1836" s="88"/>
      <c r="AO1836" s="88"/>
      <c r="AP1836" s="88"/>
      <c r="AQ1836" s="88"/>
      <c r="AR1836" s="88"/>
      <c r="AS1836" s="88"/>
      <c r="AT1836" s="88"/>
      <c r="AU1836" s="88"/>
    </row>
    <row r="1837" spans="27:64" x14ac:dyDescent="0.2">
      <c r="AA1837" s="88"/>
      <c r="AB1837" s="88"/>
      <c r="AC1837" s="88"/>
      <c r="AD1837" s="88"/>
      <c r="AE1837" s="88"/>
      <c r="AG1837" s="89"/>
      <c r="AN1837" s="88"/>
      <c r="AO1837" s="88"/>
      <c r="AP1837" s="88"/>
      <c r="AQ1837" s="88"/>
      <c r="AR1837" s="88"/>
      <c r="AS1837" s="88"/>
      <c r="AT1837" s="88"/>
      <c r="AU1837" s="88"/>
    </row>
    <row r="1838" spans="27:64" x14ac:dyDescent="0.2">
      <c r="AA1838" s="88"/>
      <c r="AB1838" s="88"/>
      <c r="AC1838" s="88"/>
      <c r="AD1838" s="88"/>
      <c r="AE1838" s="88"/>
      <c r="AG1838" s="89"/>
      <c r="AN1838" s="88"/>
      <c r="AO1838" s="88"/>
      <c r="AP1838" s="88"/>
      <c r="AQ1838" s="88"/>
      <c r="AR1838" s="88"/>
      <c r="AS1838" s="88"/>
      <c r="AT1838" s="88"/>
      <c r="AU1838" s="88"/>
    </row>
    <row r="1839" spans="27:64" x14ac:dyDescent="0.2">
      <c r="AA1839" s="88"/>
      <c r="AB1839" s="88"/>
      <c r="AC1839" s="88"/>
      <c r="AD1839" s="88"/>
      <c r="AE1839" s="88"/>
      <c r="AG1839" s="89"/>
      <c r="AN1839" s="88"/>
      <c r="AO1839" s="88"/>
      <c r="AP1839" s="88"/>
      <c r="AQ1839" s="88"/>
      <c r="AR1839" s="88"/>
      <c r="AS1839" s="88"/>
      <c r="AT1839" s="88"/>
      <c r="AU1839" s="88"/>
    </row>
    <row r="1840" spans="27:64" x14ac:dyDescent="0.2">
      <c r="AA1840" s="88"/>
      <c r="AB1840" s="88"/>
      <c r="AC1840" s="88"/>
      <c r="AD1840" s="88"/>
      <c r="AE1840" s="88"/>
      <c r="AG1840" s="89"/>
      <c r="AN1840" s="88"/>
      <c r="AO1840" s="88"/>
      <c r="AP1840" s="88"/>
      <c r="AQ1840" s="88"/>
      <c r="AR1840" s="88"/>
      <c r="AS1840" s="88"/>
      <c r="AT1840" s="88"/>
      <c r="AU1840" s="88"/>
    </row>
    <row r="1841" spans="27:64" x14ac:dyDescent="0.2">
      <c r="AA1841" s="88"/>
      <c r="AB1841" s="88"/>
      <c r="AC1841" s="88"/>
      <c r="AD1841" s="88"/>
      <c r="AE1841" s="88"/>
      <c r="AG1841" s="89"/>
      <c r="AN1841" s="88"/>
      <c r="AO1841" s="88"/>
      <c r="AP1841" s="88"/>
      <c r="AQ1841" s="88"/>
      <c r="AR1841" s="88"/>
      <c r="AS1841" s="88"/>
      <c r="AT1841" s="88"/>
      <c r="AU1841" s="88"/>
    </row>
    <row r="1842" spans="27:64" x14ac:dyDescent="0.2">
      <c r="AA1842" s="88"/>
      <c r="AB1842" s="88"/>
      <c r="AC1842" s="88"/>
      <c r="AD1842" s="88"/>
      <c r="AE1842" s="88"/>
      <c r="AG1842" s="89"/>
      <c r="AN1842" s="88"/>
      <c r="AO1842" s="88"/>
      <c r="AP1842" s="88"/>
      <c r="AQ1842" s="88"/>
      <c r="AR1842" s="88"/>
      <c r="AS1842" s="88"/>
      <c r="AT1842" s="88"/>
      <c r="AU1842" s="88"/>
    </row>
    <row r="1843" spans="27:64" x14ac:dyDescent="0.2">
      <c r="AA1843" s="88"/>
      <c r="AB1843" s="88"/>
      <c r="AC1843" s="88"/>
      <c r="AD1843" s="88"/>
      <c r="AE1843" s="88"/>
      <c r="AG1843" s="89"/>
      <c r="AN1843" s="88"/>
      <c r="AO1843" s="88"/>
      <c r="AP1843" s="88"/>
      <c r="AQ1843" s="88"/>
      <c r="AR1843" s="88"/>
      <c r="AS1843" s="88"/>
      <c r="AT1843" s="88"/>
      <c r="AU1843" s="88"/>
    </row>
    <row r="1844" spans="27:64" x14ac:dyDescent="0.2">
      <c r="AA1844" s="88"/>
      <c r="AB1844" s="88"/>
      <c r="AC1844" s="88"/>
      <c r="AD1844" s="88"/>
      <c r="AE1844" s="88"/>
      <c r="AG1844" s="89"/>
      <c r="AN1844" s="88"/>
      <c r="AO1844" s="88"/>
      <c r="AP1844" s="88"/>
      <c r="AQ1844" s="88"/>
      <c r="AR1844" s="88"/>
      <c r="AS1844" s="88"/>
      <c r="AT1844" s="88"/>
      <c r="AU1844" s="88"/>
    </row>
    <row r="1845" spans="27:64" x14ac:dyDescent="0.2">
      <c r="AA1845" s="88"/>
      <c r="AB1845" s="88"/>
      <c r="AC1845" s="88"/>
      <c r="AD1845" s="88"/>
      <c r="AE1845" s="88"/>
      <c r="AG1845" s="89"/>
      <c r="AN1845" s="88"/>
      <c r="AO1845" s="88"/>
      <c r="AP1845" s="88"/>
      <c r="AQ1845" s="88"/>
      <c r="AR1845" s="88"/>
      <c r="AS1845" s="88"/>
      <c r="AT1845" s="88"/>
      <c r="AU1845" s="88"/>
    </row>
    <row r="1846" spans="27:64" x14ac:dyDescent="0.2">
      <c r="AA1846" s="88"/>
      <c r="AB1846" s="88"/>
      <c r="AC1846" s="88"/>
      <c r="AD1846" s="88"/>
      <c r="AE1846" s="88"/>
      <c r="AG1846" s="89"/>
      <c r="AN1846" s="88"/>
      <c r="AO1846" s="88"/>
      <c r="AP1846" s="88"/>
      <c r="AQ1846" s="88"/>
      <c r="AR1846" s="88"/>
      <c r="AS1846" s="88"/>
      <c r="AT1846" s="88"/>
      <c r="AU1846" s="88"/>
      <c r="AV1846" s="88"/>
    </row>
    <row r="1847" spans="27:64" x14ac:dyDescent="0.2">
      <c r="AA1847" s="88"/>
      <c r="AB1847" s="88"/>
      <c r="AC1847" s="88"/>
      <c r="AD1847" s="88"/>
      <c r="AE1847" s="88"/>
      <c r="AG1847" s="89"/>
      <c r="AN1847" s="88"/>
      <c r="AO1847" s="88"/>
      <c r="AP1847" s="88"/>
      <c r="AQ1847" s="88"/>
      <c r="AR1847" s="88"/>
      <c r="AS1847" s="88"/>
      <c r="AT1847" s="88"/>
      <c r="AU1847" s="88"/>
    </row>
    <row r="1848" spans="27:64" x14ac:dyDescent="0.2">
      <c r="AA1848" s="88"/>
      <c r="AB1848" s="88"/>
      <c r="AC1848" s="88"/>
      <c r="AD1848" s="88"/>
      <c r="AE1848" s="88"/>
      <c r="AG1848" s="89"/>
      <c r="AN1848" s="88"/>
      <c r="AO1848" s="88"/>
      <c r="AP1848" s="88"/>
      <c r="AQ1848" s="88"/>
      <c r="AR1848" s="88"/>
      <c r="AS1848" s="88"/>
      <c r="AT1848" s="88"/>
      <c r="AU1848" s="88"/>
      <c r="AV1848" s="88"/>
      <c r="AW1848" s="88"/>
      <c r="AX1848" s="88"/>
      <c r="AY1848" s="88"/>
      <c r="AZ1848" s="88"/>
      <c r="BA1848" s="88"/>
      <c r="BB1848" s="88"/>
      <c r="BC1848" s="88"/>
      <c r="BD1848" s="88"/>
      <c r="BE1848" s="88"/>
      <c r="BF1848" s="88"/>
      <c r="BG1848" s="88"/>
      <c r="BH1848" s="88"/>
      <c r="BI1848" s="88"/>
      <c r="BJ1848" s="88"/>
      <c r="BK1848" s="88"/>
      <c r="BL1848" s="88"/>
    </row>
    <row r="1849" spans="27:64" x14ac:dyDescent="0.2">
      <c r="AA1849" s="88"/>
      <c r="AB1849" s="88"/>
      <c r="AC1849" s="88"/>
      <c r="AD1849" s="88"/>
      <c r="AE1849" s="88"/>
      <c r="AG1849" s="89"/>
      <c r="AN1849" s="88"/>
      <c r="AO1849" s="88"/>
      <c r="AP1849" s="88"/>
      <c r="AQ1849" s="88"/>
      <c r="AR1849" s="88"/>
      <c r="AS1849" s="88"/>
      <c r="AT1849" s="88"/>
      <c r="AU1849" s="88"/>
      <c r="AV1849" s="88"/>
    </row>
    <row r="1850" spans="27:64" x14ac:dyDescent="0.2">
      <c r="AA1850" s="88"/>
      <c r="AB1850" s="88"/>
      <c r="AC1850" s="88"/>
      <c r="AD1850" s="88"/>
      <c r="AE1850" s="88"/>
      <c r="AG1850" s="89"/>
      <c r="AN1850" s="88"/>
      <c r="AO1850" s="88"/>
      <c r="AP1850" s="88"/>
      <c r="AQ1850" s="88"/>
      <c r="AR1850" s="88"/>
      <c r="AS1850" s="88"/>
      <c r="AT1850" s="88"/>
      <c r="AU1850" s="88"/>
    </row>
    <row r="1851" spans="27:64" x14ac:dyDescent="0.2">
      <c r="AA1851" s="88"/>
      <c r="AB1851" s="88"/>
      <c r="AC1851" s="88"/>
      <c r="AD1851" s="88"/>
      <c r="AE1851" s="88"/>
      <c r="AG1851" s="89"/>
      <c r="AN1851" s="88"/>
      <c r="AO1851" s="88"/>
      <c r="AP1851" s="88"/>
      <c r="AQ1851" s="88"/>
      <c r="AR1851" s="88"/>
      <c r="AS1851" s="88"/>
      <c r="AT1851" s="88"/>
      <c r="AU1851" s="88"/>
    </row>
    <row r="1852" spans="27:64" x14ac:dyDescent="0.2">
      <c r="AA1852" s="88"/>
      <c r="AB1852" s="88"/>
      <c r="AC1852" s="88"/>
      <c r="AD1852" s="88"/>
      <c r="AE1852" s="88"/>
      <c r="AG1852" s="89"/>
      <c r="AN1852" s="88"/>
      <c r="AO1852" s="88"/>
      <c r="AP1852" s="88"/>
      <c r="AQ1852" s="88"/>
      <c r="AR1852" s="88"/>
      <c r="AS1852" s="88"/>
      <c r="AT1852" s="88"/>
      <c r="AU1852" s="88"/>
    </row>
    <row r="1853" spans="27:64" x14ac:dyDescent="0.2">
      <c r="AA1853" s="88"/>
      <c r="AB1853" s="88"/>
      <c r="AC1853" s="88"/>
      <c r="AD1853" s="88"/>
      <c r="AE1853" s="88"/>
      <c r="AG1853" s="89"/>
      <c r="AN1853" s="88"/>
      <c r="AO1853" s="88"/>
      <c r="AP1853" s="88"/>
      <c r="AQ1853" s="88"/>
      <c r="AR1853" s="88"/>
      <c r="AS1853" s="88"/>
      <c r="AT1853" s="88"/>
      <c r="AU1853" s="88"/>
    </row>
    <row r="1854" spans="27:64" x14ac:dyDescent="0.2">
      <c r="AA1854" s="88"/>
      <c r="AB1854" s="88"/>
      <c r="AC1854" s="88"/>
      <c r="AD1854" s="88"/>
      <c r="AE1854" s="88"/>
      <c r="AG1854" s="89"/>
      <c r="AN1854" s="88"/>
      <c r="AO1854" s="88"/>
      <c r="AP1854" s="88"/>
      <c r="AQ1854" s="88"/>
      <c r="AR1854" s="88"/>
      <c r="AS1854" s="88"/>
      <c r="AT1854" s="88"/>
      <c r="AU1854" s="88"/>
    </row>
    <row r="1855" spans="27:64" x14ac:dyDescent="0.2">
      <c r="AA1855" s="88"/>
      <c r="AB1855" s="88"/>
      <c r="AC1855" s="88"/>
      <c r="AD1855" s="88"/>
      <c r="AE1855" s="88"/>
      <c r="AG1855" s="89"/>
      <c r="AN1855" s="88"/>
      <c r="AO1855" s="88"/>
      <c r="AP1855" s="88"/>
      <c r="AQ1855" s="88"/>
      <c r="AR1855" s="88"/>
      <c r="AS1855" s="88"/>
      <c r="AT1855" s="88"/>
      <c r="AU1855" s="88"/>
    </row>
    <row r="1856" spans="27:64" x14ac:dyDescent="0.2">
      <c r="AA1856" s="88"/>
      <c r="AB1856" s="88"/>
      <c r="AC1856" s="88"/>
      <c r="AD1856" s="88"/>
      <c r="AE1856" s="88"/>
      <c r="AG1856" s="89"/>
      <c r="AN1856" s="88"/>
      <c r="AO1856" s="88"/>
      <c r="AP1856" s="88"/>
      <c r="AQ1856" s="88"/>
      <c r="AR1856" s="88"/>
      <c r="AS1856" s="88"/>
      <c r="AT1856" s="88"/>
      <c r="AU1856" s="88"/>
    </row>
    <row r="1857" spans="27:47" x14ac:dyDescent="0.2">
      <c r="AA1857" s="88"/>
      <c r="AB1857" s="88"/>
      <c r="AC1857" s="88"/>
      <c r="AD1857" s="88"/>
      <c r="AE1857" s="88"/>
      <c r="AG1857" s="89"/>
      <c r="AN1857" s="88"/>
      <c r="AO1857" s="88"/>
      <c r="AP1857" s="88"/>
      <c r="AQ1857" s="88"/>
      <c r="AR1857" s="88"/>
      <c r="AS1857" s="88"/>
      <c r="AT1857" s="88"/>
      <c r="AU1857" s="88"/>
    </row>
    <row r="1858" spans="27:47" x14ac:dyDescent="0.2">
      <c r="AA1858" s="88"/>
      <c r="AB1858" s="88"/>
      <c r="AC1858" s="88"/>
      <c r="AD1858" s="88"/>
      <c r="AE1858" s="88"/>
      <c r="AG1858" s="89"/>
      <c r="AN1858" s="88"/>
      <c r="AO1858" s="88"/>
      <c r="AP1858" s="88"/>
      <c r="AQ1858" s="88"/>
      <c r="AR1858" s="88"/>
      <c r="AS1858" s="88"/>
      <c r="AT1858" s="88"/>
      <c r="AU1858" s="88"/>
    </row>
    <row r="1859" spans="27:47" x14ac:dyDescent="0.2">
      <c r="AA1859" s="88"/>
      <c r="AB1859" s="88"/>
      <c r="AC1859" s="88"/>
      <c r="AD1859" s="88"/>
      <c r="AE1859" s="88"/>
      <c r="AG1859" s="89"/>
      <c r="AN1859" s="88"/>
      <c r="AO1859" s="88"/>
      <c r="AP1859" s="88"/>
      <c r="AQ1859" s="88"/>
      <c r="AR1859" s="88"/>
      <c r="AS1859" s="88"/>
      <c r="AT1859" s="88"/>
      <c r="AU1859" s="88"/>
    </row>
    <row r="1860" spans="27:47" x14ac:dyDescent="0.2">
      <c r="AA1860" s="88"/>
      <c r="AB1860" s="88"/>
      <c r="AC1860" s="88"/>
      <c r="AD1860" s="88"/>
      <c r="AE1860" s="88"/>
      <c r="AG1860" s="89"/>
      <c r="AN1860" s="88"/>
      <c r="AO1860" s="88"/>
      <c r="AP1860" s="88"/>
      <c r="AQ1860" s="88"/>
      <c r="AR1860" s="88"/>
      <c r="AS1860" s="88"/>
      <c r="AT1860" s="88"/>
      <c r="AU1860" s="88"/>
    </row>
    <row r="1861" spans="27:47" x14ac:dyDescent="0.2">
      <c r="AA1861" s="88"/>
      <c r="AB1861" s="88"/>
      <c r="AC1861" s="88"/>
      <c r="AD1861" s="88"/>
      <c r="AE1861" s="88"/>
      <c r="AG1861" s="89"/>
      <c r="AN1861" s="88"/>
      <c r="AO1861" s="88"/>
      <c r="AP1861" s="88"/>
      <c r="AQ1861" s="88"/>
      <c r="AR1861" s="88"/>
      <c r="AS1861" s="88"/>
      <c r="AT1861" s="88"/>
      <c r="AU1861" s="88"/>
    </row>
    <row r="1862" spans="27:47" x14ac:dyDescent="0.2">
      <c r="AA1862" s="88"/>
      <c r="AB1862" s="88"/>
      <c r="AC1862" s="88"/>
      <c r="AD1862" s="88"/>
      <c r="AE1862" s="88"/>
      <c r="AG1862" s="89"/>
      <c r="AN1862" s="88"/>
      <c r="AO1862" s="88"/>
      <c r="AP1862" s="88"/>
      <c r="AQ1862" s="88"/>
      <c r="AR1862" s="88"/>
      <c r="AS1862" s="88"/>
      <c r="AT1862" s="88"/>
      <c r="AU1862" s="88"/>
    </row>
    <row r="1863" spans="27:47" x14ac:dyDescent="0.2">
      <c r="AA1863" s="88"/>
      <c r="AB1863" s="88"/>
      <c r="AC1863" s="88"/>
      <c r="AD1863" s="88"/>
      <c r="AE1863" s="88"/>
      <c r="AG1863" s="89"/>
      <c r="AN1863" s="88"/>
      <c r="AO1863" s="88"/>
      <c r="AP1863" s="88"/>
      <c r="AQ1863" s="88"/>
      <c r="AR1863" s="88"/>
      <c r="AS1863" s="88"/>
      <c r="AT1863" s="88"/>
      <c r="AU1863" s="88"/>
    </row>
    <row r="1864" spans="27:47" x14ac:dyDescent="0.2">
      <c r="AA1864" s="88"/>
      <c r="AB1864" s="88"/>
      <c r="AC1864" s="88"/>
      <c r="AD1864" s="88"/>
      <c r="AE1864" s="88"/>
      <c r="AG1864" s="89"/>
      <c r="AN1864" s="88"/>
      <c r="AO1864" s="88"/>
      <c r="AP1864" s="88"/>
      <c r="AQ1864" s="88"/>
      <c r="AR1864" s="88"/>
      <c r="AS1864" s="88"/>
      <c r="AT1864" s="88"/>
      <c r="AU1864" s="88"/>
    </row>
    <row r="1865" spans="27:47" x14ac:dyDescent="0.2">
      <c r="AA1865" s="88"/>
      <c r="AB1865" s="88"/>
      <c r="AC1865" s="88"/>
      <c r="AD1865" s="88"/>
      <c r="AE1865" s="88"/>
      <c r="AG1865" s="89"/>
      <c r="AN1865" s="88"/>
      <c r="AO1865" s="88"/>
      <c r="AP1865" s="88"/>
      <c r="AQ1865" s="88"/>
      <c r="AR1865" s="88"/>
      <c r="AS1865" s="88"/>
      <c r="AT1865" s="88"/>
      <c r="AU1865" s="88"/>
    </row>
    <row r="1866" spans="27:47" x14ac:dyDescent="0.2">
      <c r="AA1866" s="88"/>
      <c r="AB1866" s="88"/>
      <c r="AC1866" s="88"/>
      <c r="AD1866" s="88"/>
      <c r="AE1866" s="88"/>
      <c r="AG1866" s="89"/>
      <c r="AN1866" s="88"/>
      <c r="AO1866" s="88"/>
      <c r="AP1866" s="88"/>
      <c r="AQ1866" s="88"/>
      <c r="AR1866" s="88"/>
      <c r="AS1866" s="88"/>
      <c r="AT1866" s="88"/>
      <c r="AU1866" s="88"/>
    </row>
    <row r="1867" spans="27:47" x14ac:dyDescent="0.2">
      <c r="AA1867" s="88"/>
      <c r="AB1867" s="88"/>
      <c r="AC1867" s="88"/>
      <c r="AD1867" s="88"/>
      <c r="AE1867" s="88"/>
      <c r="AG1867" s="89"/>
      <c r="AN1867" s="88"/>
      <c r="AO1867" s="88"/>
      <c r="AP1867" s="88"/>
      <c r="AQ1867" s="88"/>
      <c r="AR1867" s="88"/>
      <c r="AS1867" s="88"/>
      <c r="AT1867" s="88"/>
      <c r="AU1867" s="88"/>
    </row>
    <row r="1868" spans="27:47" x14ac:dyDescent="0.2">
      <c r="AA1868" s="88"/>
      <c r="AB1868" s="88"/>
      <c r="AC1868" s="88"/>
      <c r="AD1868" s="88"/>
      <c r="AE1868" s="88"/>
      <c r="AG1868" s="89"/>
      <c r="AN1868" s="88"/>
      <c r="AO1868" s="88"/>
      <c r="AP1868" s="88"/>
      <c r="AQ1868" s="88"/>
      <c r="AR1868" s="88"/>
      <c r="AS1868" s="88"/>
      <c r="AT1868" s="88"/>
      <c r="AU1868" s="88"/>
    </row>
    <row r="1869" spans="27:47" x14ac:dyDescent="0.2">
      <c r="AA1869" s="88"/>
      <c r="AB1869" s="88"/>
      <c r="AC1869" s="88"/>
      <c r="AD1869" s="88"/>
      <c r="AE1869" s="88"/>
      <c r="AG1869" s="89"/>
      <c r="AN1869" s="88"/>
      <c r="AO1869" s="88"/>
      <c r="AP1869" s="88"/>
      <c r="AQ1869" s="88"/>
      <c r="AR1869" s="88"/>
      <c r="AS1869" s="88"/>
      <c r="AT1869" s="88"/>
      <c r="AU1869" s="88"/>
    </row>
    <row r="1870" spans="27:47" x14ac:dyDescent="0.2">
      <c r="AA1870" s="88"/>
      <c r="AB1870" s="88"/>
      <c r="AC1870" s="88"/>
      <c r="AD1870" s="88"/>
      <c r="AE1870" s="88"/>
      <c r="AG1870" s="89"/>
      <c r="AN1870" s="88"/>
      <c r="AO1870" s="88"/>
      <c r="AP1870" s="88"/>
      <c r="AQ1870" s="88"/>
      <c r="AR1870" s="88"/>
      <c r="AS1870" s="88"/>
      <c r="AT1870" s="88"/>
      <c r="AU1870" s="88"/>
    </row>
    <row r="1871" spans="27:47" x14ac:dyDescent="0.2">
      <c r="AA1871" s="88"/>
      <c r="AB1871" s="88"/>
      <c r="AC1871" s="88"/>
      <c r="AD1871" s="88"/>
      <c r="AE1871" s="88"/>
      <c r="AG1871" s="89"/>
      <c r="AN1871" s="88"/>
      <c r="AO1871" s="88"/>
      <c r="AP1871" s="88"/>
      <c r="AQ1871" s="88"/>
      <c r="AR1871" s="88"/>
      <c r="AS1871" s="88"/>
      <c r="AT1871" s="88"/>
      <c r="AU1871" s="88"/>
    </row>
    <row r="1872" spans="27:47" x14ac:dyDescent="0.2">
      <c r="AA1872" s="88"/>
      <c r="AB1872" s="88"/>
      <c r="AC1872" s="88"/>
      <c r="AD1872" s="88"/>
      <c r="AE1872" s="88"/>
      <c r="AG1872" s="89"/>
      <c r="AN1872" s="88"/>
      <c r="AO1872" s="88"/>
      <c r="AP1872" s="88"/>
      <c r="AQ1872" s="88"/>
      <c r="AR1872" s="88"/>
      <c r="AS1872" s="88"/>
      <c r="AT1872" s="88"/>
      <c r="AU1872" s="88"/>
    </row>
    <row r="1873" spans="27:47" x14ac:dyDescent="0.2">
      <c r="AA1873" s="88"/>
      <c r="AB1873" s="88"/>
      <c r="AC1873" s="88"/>
      <c r="AD1873" s="88"/>
      <c r="AE1873" s="88"/>
      <c r="AG1873" s="89"/>
      <c r="AN1873" s="88"/>
      <c r="AO1873" s="88"/>
      <c r="AP1873" s="88"/>
      <c r="AQ1873" s="88"/>
      <c r="AR1873" s="88"/>
      <c r="AS1873" s="88"/>
      <c r="AT1873" s="88"/>
      <c r="AU1873" s="88"/>
    </row>
    <row r="1874" spans="27:47" x14ac:dyDescent="0.2">
      <c r="AA1874" s="88"/>
      <c r="AB1874" s="88"/>
      <c r="AC1874" s="88"/>
      <c r="AD1874" s="88"/>
      <c r="AE1874" s="88"/>
      <c r="AG1874" s="89"/>
      <c r="AN1874" s="88"/>
      <c r="AO1874" s="88"/>
      <c r="AP1874" s="88"/>
      <c r="AQ1874" s="88"/>
      <c r="AR1874" s="88"/>
      <c r="AS1874" s="88"/>
      <c r="AT1874" s="88"/>
      <c r="AU1874" s="88"/>
    </row>
    <row r="1875" spans="27:47" x14ac:dyDescent="0.2">
      <c r="AA1875" s="88"/>
      <c r="AB1875" s="88"/>
      <c r="AC1875" s="88"/>
      <c r="AD1875" s="88"/>
      <c r="AE1875" s="88"/>
      <c r="AG1875" s="89"/>
      <c r="AN1875" s="88"/>
      <c r="AO1875" s="88"/>
      <c r="AP1875" s="88"/>
      <c r="AQ1875" s="88"/>
      <c r="AR1875" s="88"/>
      <c r="AS1875" s="88"/>
      <c r="AT1875" s="88"/>
      <c r="AU1875" s="88"/>
    </row>
    <row r="1876" spans="27:47" x14ac:dyDescent="0.2">
      <c r="AA1876" s="88"/>
      <c r="AB1876" s="88"/>
      <c r="AC1876" s="88"/>
      <c r="AD1876" s="88"/>
      <c r="AE1876" s="88"/>
      <c r="AG1876" s="89"/>
      <c r="AN1876" s="88"/>
      <c r="AO1876" s="88"/>
      <c r="AP1876" s="88"/>
      <c r="AQ1876" s="88"/>
      <c r="AR1876" s="88"/>
      <c r="AS1876" s="88"/>
      <c r="AT1876" s="88"/>
      <c r="AU1876" s="88"/>
    </row>
    <row r="1877" spans="27:47" x14ac:dyDescent="0.2">
      <c r="AA1877" s="88"/>
      <c r="AB1877" s="88"/>
      <c r="AC1877" s="88"/>
      <c r="AD1877" s="88"/>
      <c r="AE1877" s="88"/>
      <c r="AG1877" s="89"/>
      <c r="AN1877" s="88"/>
      <c r="AO1877" s="88"/>
      <c r="AP1877" s="88"/>
      <c r="AQ1877" s="88"/>
      <c r="AR1877" s="88"/>
      <c r="AS1877" s="88"/>
      <c r="AT1877" s="88"/>
      <c r="AU1877" s="88"/>
    </row>
    <row r="1878" spans="27:47" x14ac:dyDescent="0.2">
      <c r="AA1878" s="88"/>
      <c r="AB1878" s="88"/>
      <c r="AC1878" s="88"/>
      <c r="AD1878" s="88"/>
      <c r="AE1878" s="88"/>
      <c r="AG1878" s="89"/>
      <c r="AN1878" s="88"/>
      <c r="AO1878" s="88"/>
      <c r="AP1878" s="88"/>
      <c r="AQ1878" s="88"/>
      <c r="AR1878" s="88"/>
      <c r="AS1878" s="88"/>
      <c r="AT1878" s="88"/>
      <c r="AU1878" s="88"/>
    </row>
    <row r="1879" spans="27:47" x14ac:dyDescent="0.2">
      <c r="AA1879" s="88"/>
      <c r="AB1879" s="88"/>
      <c r="AC1879" s="88"/>
      <c r="AD1879" s="88"/>
      <c r="AE1879" s="88"/>
      <c r="AG1879" s="89"/>
      <c r="AN1879" s="88"/>
      <c r="AO1879" s="88"/>
      <c r="AP1879" s="88"/>
      <c r="AQ1879" s="88"/>
      <c r="AR1879" s="88"/>
      <c r="AS1879" s="88"/>
      <c r="AT1879" s="88"/>
      <c r="AU1879" s="88"/>
    </row>
    <row r="1880" spans="27:47" x14ac:dyDescent="0.2">
      <c r="AA1880" s="88"/>
      <c r="AB1880" s="88"/>
      <c r="AC1880" s="88"/>
      <c r="AD1880" s="88"/>
      <c r="AE1880" s="88"/>
      <c r="AG1880" s="89"/>
      <c r="AN1880" s="88"/>
      <c r="AO1880" s="88"/>
      <c r="AP1880" s="88"/>
      <c r="AQ1880" s="88"/>
      <c r="AR1880" s="88"/>
      <c r="AS1880" s="88"/>
      <c r="AT1880" s="88"/>
      <c r="AU1880" s="88"/>
    </row>
    <row r="1881" spans="27:47" x14ac:dyDescent="0.2">
      <c r="AA1881" s="88"/>
      <c r="AB1881" s="88"/>
      <c r="AC1881" s="88"/>
      <c r="AD1881" s="88"/>
      <c r="AE1881" s="88"/>
      <c r="AG1881" s="89"/>
      <c r="AN1881" s="88"/>
      <c r="AO1881" s="88"/>
      <c r="AP1881" s="88"/>
      <c r="AQ1881" s="88"/>
      <c r="AR1881" s="88"/>
      <c r="AS1881" s="88"/>
      <c r="AT1881" s="88"/>
      <c r="AU1881" s="88"/>
    </row>
    <row r="1882" spans="27:47" x14ac:dyDescent="0.2">
      <c r="AA1882" s="88"/>
      <c r="AB1882" s="88"/>
      <c r="AC1882" s="88"/>
      <c r="AD1882" s="88"/>
      <c r="AE1882" s="88"/>
      <c r="AG1882" s="89"/>
      <c r="AN1882" s="88"/>
      <c r="AO1882" s="88"/>
      <c r="AP1882" s="88"/>
      <c r="AQ1882" s="88"/>
      <c r="AR1882" s="88"/>
      <c r="AS1882" s="88"/>
      <c r="AT1882" s="88"/>
      <c r="AU1882" s="88"/>
    </row>
    <row r="1883" spans="27:47" x14ac:dyDescent="0.2">
      <c r="AA1883" s="88"/>
      <c r="AB1883" s="88"/>
      <c r="AC1883" s="88"/>
      <c r="AD1883" s="88"/>
      <c r="AE1883" s="88"/>
      <c r="AG1883" s="89"/>
      <c r="AN1883" s="88"/>
      <c r="AO1883" s="88"/>
      <c r="AP1883" s="88"/>
      <c r="AQ1883" s="88"/>
      <c r="AR1883" s="88"/>
      <c r="AS1883" s="88"/>
      <c r="AT1883" s="88"/>
      <c r="AU1883" s="88"/>
    </row>
    <row r="1884" spans="27:47" x14ac:dyDescent="0.2">
      <c r="AA1884" s="88"/>
      <c r="AB1884" s="88"/>
      <c r="AC1884" s="88"/>
      <c r="AD1884" s="88"/>
      <c r="AE1884" s="88"/>
      <c r="AG1884" s="89"/>
      <c r="AN1884" s="88"/>
      <c r="AO1884" s="88"/>
      <c r="AP1884" s="88"/>
      <c r="AQ1884" s="88"/>
      <c r="AR1884" s="88"/>
      <c r="AS1884" s="88"/>
      <c r="AT1884" s="88"/>
      <c r="AU1884" s="88"/>
    </row>
    <row r="1885" spans="27:47" x14ac:dyDescent="0.2">
      <c r="AA1885" s="88"/>
      <c r="AB1885" s="88"/>
      <c r="AC1885" s="88"/>
      <c r="AD1885" s="88"/>
      <c r="AE1885" s="88"/>
      <c r="AG1885" s="89"/>
      <c r="AN1885" s="88"/>
      <c r="AO1885" s="88"/>
      <c r="AP1885" s="88"/>
      <c r="AQ1885" s="88"/>
      <c r="AR1885" s="88"/>
      <c r="AS1885" s="88"/>
      <c r="AT1885" s="88"/>
      <c r="AU1885" s="88"/>
    </row>
    <row r="1886" spans="27:47" x14ac:dyDescent="0.2">
      <c r="AA1886" s="88"/>
      <c r="AB1886" s="88"/>
      <c r="AC1886" s="88"/>
      <c r="AD1886" s="88"/>
      <c r="AE1886" s="88"/>
      <c r="AG1886" s="89"/>
      <c r="AN1886" s="88"/>
      <c r="AO1886" s="88"/>
      <c r="AP1886" s="88"/>
      <c r="AQ1886" s="88"/>
      <c r="AR1886" s="88"/>
      <c r="AS1886" s="88"/>
      <c r="AT1886" s="88"/>
      <c r="AU1886" s="88"/>
    </row>
    <row r="1887" spans="27:47" x14ac:dyDescent="0.2">
      <c r="AA1887" s="88"/>
      <c r="AB1887" s="88"/>
      <c r="AC1887" s="88"/>
      <c r="AD1887" s="88"/>
      <c r="AE1887" s="88"/>
      <c r="AG1887" s="89"/>
      <c r="AN1887" s="88"/>
      <c r="AO1887" s="88"/>
      <c r="AP1887" s="88"/>
      <c r="AQ1887" s="88"/>
      <c r="AR1887" s="88"/>
      <c r="AS1887" s="88"/>
      <c r="AT1887" s="88"/>
      <c r="AU1887" s="88"/>
    </row>
    <row r="1888" spans="27:47" x14ac:dyDescent="0.2">
      <c r="AA1888" s="88"/>
      <c r="AB1888" s="88"/>
      <c r="AC1888" s="88"/>
      <c r="AD1888" s="88"/>
      <c r="AE1888" s="88"/>
      <c r="AG1888" s="89"/>
      <c r="AN1888" s="88"/>
      <c r="AO1888" s="88"/>
      <c r="AP1888" s="88"/>
      <c r="AQ1888" s="88"/>
      <c r="AR1888" s="88"/>
      <c r="AS1888" s="88"/>
      <c r="AT1888" s="88"/>
      <c r="AU1888" s="88"/>
    </row>
    <row r="1889" spans="27:47" x14ac:dyDescent="0.2">
      <c r="AA1889" s="88"/>
      <c r="AB1889" s="88"/>
      <c r="AC1889" s="88"/>
      <c r="AD1889" s="88"/>
      <c r="AE1889" s="88"/>
      <c r="AG1889" s="89"/>
      <c r="AN1889" s="88"/>
      <c r="AO1889" s="88"/>
      <c r="AP1889" s="88"/>
      <c r="AQ1889" s="88"/>
      <c r="AR1889" s="88"/>
      <c r="AS1889" s="88"/>
      <c r="AT1889" s="88"/>
      <c r="AU1889" s="88"/>
    </row>
    <row r="1890" spans="27:47" x14ac:dyDescent="0.2">
      <c r="AA1890" s="88"/>
      <c r="AB1890" s="88"/>
      <c r="AC1890" s="88"/>
      <c r="AD1890" s="88"/>
      <c r="AE1890" s="88"/>
      <c r="AG1890" s="89"/>
      <c r="AN1890" s="88"/>
      <c r="AO1890" s="88"/>
      <c r="AP1890" s="88"/>
      <c r="AQ1890" s="88"/>
      <c r="AR1890" s="88"/>
      <c r="AS1890" s="88"/>
      <c r="AT1890" s="88"/>
      <c r="AU1890" s="88"/>
    </row>
    <row r="1891" spans="27:47" x14ac:dyDescent="0.2">
      <c r="AA1891" s="88"/>
      <c r="AB1891" s="88"/>
      <c r="AC1891" s="88"/>
      <c r="AD1891" s="88"/>
      <c r="AE1891" s="88"/>
      <c r="AG1891" s="89"/>
      <c r="AN1891" s="88"/>
      <c r="AO1891" s="88"/>
      <c r="AP1891" s="88"/>
      <c r="AQ1891" s="88"/>
      <c r="AR1891" s="88"/>
      <c r="AS1891" s="88"/>
      <c r="AT1891" s="88"/>
      <c r="AU1891" s="88"/>
    </row>
    <row r="1892" spans="27:47" x14ac:dyDescent="0.2">
      <c r="AA1892" s="88"/>
      <c r="AB1892" s="88"/>
      <c r="AC1892" s="88"/>
      <c r="AD1892" s="88"/>
      <c r="AE1892" s="88"/>
      <c r="AG1892" s="89"/>
      <c r="AN1892" s="88"/>
      <c r="AO1892" s="88"/>
      <c r="AP1892" s="88"/>
      <c r="AQ1892" s="88"/>
      <c r="AR1892" s="88"/>
      <c r="AS1892" s="88"/>
      <c r="AT1892" s="88"/>
      <c r="AU1892" s="88"/>
    </row>
    <row r="1893" spans="27:47" x14ac:dyDescent="0.2">
      <c r="AA1893" s="88"/>
      <c r="AB1893" s="88"/>
      <c r="AC1893" s="88"/>
      <c r="AD1893" s="88"/>
      <c r="AE1893" s="88"/>
      <c r="AG1893" s="89"/>
      <c r="AN1893" s="88"/>
      <c r="AO1893" s="88"/>
      <c r="AP1893" s="88"/>
      <c r="AQ1893" s="88"/>
      <c r="AR1893" s="88"/>
      <c r="AS1893" s="88"/>
      <c r="AT1893" s="88"/>
      <c r="AU1893" s="88"/>
    </row>
    <row r="1894" spans="27:47" x14ac:dyDescent="0.2">
      <c r="AA1894" s="88"/>
      <c r="AB1894" s="88"/>
      <c r="AC1894" s="88"/>
      <c r="AD1894" s="88"/>
      <c r="AE1894" s="88"/>
      <c r="AG1894" s="89"/>
      <c r="AN1894" s="88"/>
      <c r="AO1894" s="88"/>
      <c r="AP1894" s="88"/>
      <c r="AQ1894" s="88"/>
      <c r="AR1894" s="88"/>
      <c r="AS1894" s="88"/>
      <c r="AT1894" s="88"/>
      <c r="AU1894" s="88"/>
    </row>
    <row r="1895" spans="27:47" x14ac:dyDescent="0.2">
      <c r="AA1895" s="88"/>
      <c r="AB1895" s="88"/>
      <c r="AC1895" s="88"/>
      <c r="AD1895" s="88"/>
      <c r="AE1895" s="88"/>
      <c r="AG1895" s="89"/>
      <c r="AN1895" s="88"/>
      <c r="AO1895" s="88"/>
      <c r="AP1895" s="88"/>
      <c r="AQ1895" s="88"/>
      <c r="AR1895" s="88"/>
      <c r="AS1895" s="88"/>
      <c r="AT1895" s="88"/>
      <c r="AU1895" s="88"/>
    </row>
    <row r="1896" spans="27:47" x14ac:dyDescent="0.2">
      <c r="AA1896" s="88"/>
      <c r="AB1896" s="88"/>
      <c r="AC1896" s="88"/>
      <c r="AD1896" s="88"/>
      <c r="AE1896" s="88"/>
      <c r="AG1896" s="89"/>
      <c r="AN1896" s="88"/>
      <c r="AO1896" s="88"/>
      <c r="AP1896" s="88"/>
      <c r="AQ1896" s="88"/>
      <c r="AR1896" s="88"/>
      <c r="AS1896" s="88"/>
      <c r="AT1896" s="88"/>
      <c r="AU1896" s="88"/>
    </row>
    <row r="1897" spans="27:47" x14ac:dyDescent="0.2">
      <c r="AA1897" s="88"/>
      <c r="AB1897" s="88"/>
      <c r="AC1897" s="88"/>
      <c r="AD1897" s="88"/>
      <c r="AE1897" s="88"/>
      <c r="AG1897" s="89"/>
      <c r="AN1897" s="88"/>
      <c r="AO1897" s="88"/>
      <c r="AP1897" s="88"/>
      <c r="AQ1897" s="88"/>
      <c r="AR1897" s="88"/>
      <c r="AS1897" s="88"/>
      <c r="AT1897" s="88"/>
      <c r="AU1897" s="88"/>
    </row>
    <row r="1898" spans="27:47" x14ac:dyDescent="0.2">
      <c r="AA1898" s="88"/>
      <c r="AB1898" s="88"/>
      <c r="AC1898" s="88"/>
      <c r="AD1898" s="88"/>
      <c r="AE1898" s="88"/>
      <c r="AG1898" s="89"/>
      <c r="AN1898" s="88"/>
      <c r="AO1898" s="88"/>
      <c r="AP1898" s="88"/>
      <c r="AQ1898" s="88"/>
      <c r="AR1898" s="88"/>
      <c r="AS1898" s="88"/>
      <c r="AT1898" s="88"/>
      <c r="AU1898" s="88"/>
    </row>
    <row r="1899" spans="27:47" x14ac:dyDescent="0.2">
      <c r="AA1899" s="88"/>
      <c r="AB1899" s="88"/>
      <c r="AC1899" s="88"/>
      <c r="AD1899" s="88"/>
      <c r="AE1899" s="88"/>
      <c r="AG1899" s="89"/>
      <c r="AN1899" s="88"/>
      <c r="AO1899" s="88"/>
      <c r="AP1899" s="88"/>
      <c r="AQ1899" s="88"/>
      <c r="AR1899" s="88"/>
      <c r="AS1899" s="88"/>
      <c r="AT1899" s="88"/>
      <c r="AU1899" s="88"/>
    </row>
    <row r="1900" spans="27:47" x14ac:dyDescent="0.2">
      <c r="AA1900" s="88"/>
      <c r="AB1900" s="88"/>
      <c r="AC1900" s="88"/>
      <c r="AD1900" s="88"/>
      <c r="AE1900" s="88"/>
      <c r="AG1900" s="89"/>
      <c r="AN1900" s="88"/>
      <c r="AO1900" s="88"/>
      <c r="AP1900" s="88"/>
      <c r="AQ1900" s="88"/>
      <c r="AR1900" s="88"/>
      <c r="AS1900" s="88"/>
      <c r="AT1900" s="88"/>
      <c r="AU1900" s="88"/>
    </row>
    <row r="1901" spans="27:47" x14ac:dyDescent="0.2">
      <c r="AA1901" s="88"/>
      <c r="AB1901" s="88"/>
      <c r="AC1901" s="88"/>
      <c r="AD1901" s="88"/>
      <c r="AE1901" s="88"/>
      <c r="AG1901" s="89"/>
      <c r="AN1901" s="88"/>
      <c r="AO1901" s="88"/>
      <c r="AP1901" s="88"/>
      <c r="AQ1901" s="88"/>
      <c r="AR1901" s="88"/>
      <c r="AS1901" s="88"/>
      <c r="AT1901" s="88"/>
      <c r="AU1901" s="88"/>
    </row>
    <row r="1902" spans="27:47" x14ac:dyDescent="0.2">
      <c r="AA1902" s="88"/>
      <c r="AB1902" s="88"/>
      <c r="AC1902" s="88"/>
      <c r="AD1902" s="88"/>
      <c r="AE1902" s="88"/>
      <c r="AG1902" s="89"/>
      <c r="AN1902" s="88"/>
      <c r="AO1902" s="88"/>
      <c r="AP1902" s="88"/>
      <c r="AQ1902" s="88"/>
      <c r="AR1902" s="88"/>
      <c r="AS1902" s="88"/>
      <c r="AT1902" s="88"/>
      <c r="AU1902" s="88"/>
    </row>
    <row r="1903" spans="27:47" x14ac:dyDescent="0.2">
      <c r="AA1903" s="88"/>
      <c r="AB1903" s="88"/>
      <c r="AC1903" s="88"/>
      <c r="AD1903" s="88"/>
      <c r="AE1903" s="88"/>
      <c r="AG1903" s="89"/>
      <c r="AN1903" s="88"/>
      <c r="AO1903" s="88"/>
      <c r="AP1903" s="88"/>
      <c r="AQ1903" s="88"/>
      <c r="AR1903" s="88"/>
      <c r="AS1903" s="88"/>
      <c r="AT1903" s="88"/>
      <c r="AU1903" s="88"/>
    </row>
    <row r="1904" spans="27:47" x14ac:dyDescent="0.2">
      <c r="AA1904" s="88"/>
      <c r="AB1904" s="88"/>
      <c r="AC1904" s="88"/>
      <c r="AD1904" s="88"/>
      <c r="AE1904" s="88"/>
      <c r="AG1904" s="89"/>
      <c r="AN1904" s="88"/>
      <c r="AO1904" s="88"/>
      <c r="AP1904" s="88"/>
      <c r="AQ1904" s="88"/>
      <c r="AR1904" s="88"/>
      <c r="AS1904" s="88"/>
      <c r="AT1904" s="88"/>
      <c r="AU1904" s="88"/>
    </row>
    <row r="1905" spans="27:48" x14ac:dyDescent="0.2">
      <c r="AA1905" s="88"/>
      <c r="AB1905" s="88"/>
      <c r="AC1905" s="88"/>
      <c r="AD1905" s="88"/>
      <c r="AE1905" s="88"/>
      <c r="AG1905" s="89"/>
      <c r="AN1905" s="88"/>
      <c r="AO1905" s="88"/>
      <c r="AP1905" s="88"/>
      <c r="AQ1905" s="88"/>
      <c r="AR1905" s="88"/>
      <c r="AS1905" s="88"/>
      <c r="AT1905" s="88"/>
      <c r="AU1905" s="88"/>
    </row>
    <row r="1906" spans="27:48" x14ac:dyDescent="0.2">
      <c r="AA1906" s="88"/>
      <c r="AB1906" s="88"/>
      <c r="AC1906" s="88"/>
      <c r="AD1906" s="88"/>
      <c r="AE1906" s="88"/>
      <c r="AG1906" s="89"/>
      <c r="AN1906" s="88"/>
      <c r="AO1906" s="88"/>
      <c r="AP1906" s="88"/>
      <c r="AQ1906" s="88"/>
      <c r="AR1906" s="88"/>
      <c r="AS1906" s="88"/>
      <c r="AT1906" s="88"/>
      <c r="AU1906" s="88"/>
    </row>
    <row r="1907" spans="27:48" x14ac:dyDescent="0.2">
      <c r="AA1907" s="88"/>
      <c r="AB1907" s="88"/>
      <c r="AC1907" s="88"/>
      <c r="AD1907" s="88"/>
      <c r="AE1907" s="88"/>
      <c r="AG1907" s="89"/>
      <c r="AN1907" s="88"/>
      <c r="AO1907" s="88"/>
      <c r="AP1907" s="88"/>
      <c r="AQ1907" s="88"/>
      <c r="AR1907" s="88"/>
      <c r="AS1907" s="88"/>
      <c r="AT1907" s="88"/>
      <c r="AU1907" s="88"/>
    </row>
    <row r="1908" spans="27:48" x14ac:dyDescent="0.2">
      <c r="AA1908" s="88"/>
      <c r="AB1908" s="88"/>
      <c r="AC1908" s="88"/>
      <c r="AD1908" s="88"/>
      <c r="AE1908" s="88"/>
      <c r="AG1908" s="89"/>
      <c r="AN1908" s="88"/>
      <c r="AO1908" s="88"/>
      <c r="AP1908" s="88"/>
      <c r="AQ1908" s="88"/>
      <c r="AR1908" s="88"/>
      <c r="AS1908" s="88"/>
      <c r="AT1908" s="88"/>
      <c r="AU1908" s="88"/>
    </row>
    <row r="1909" spans="27:48" x14ac:dyDescent="0.2">
      <c r="AA1909" s="88"/>
      <c r="AB1909" s="88"/>
      <c r="AC1909" s="88"/>
      <c r="AD1909" s="88"/>
      <c r="AE1909" s="88"/>
      <c r="AG1909" s="89"/>
      <c r="AN1909" s="88"/>
      <c r="AO1909" s="88"/>
      <c r="AP1909" s="88"/>
      <c r="AQ1909" s="88"/>
      <c r="AR1909" s="88"/>
      <c r="AS1909" s="88"/>
      <c r="AT1909" s="88"/>
      <c r="AU1909" s="88"/>
    </row>
    <row r="1910" spans="27:48" x14ac:dyDescent="0.2">
      <c r="AA1910" s="88"/>
      <c r="AB1910" s="88"/>
      <c r="AC1910" s="88"/>
      <c r="AD1910" s="88"/>
      <c r="AE1910" s="88"/>
      <c r="AG1910" s="89"/>
      <c r="AN1910" s="88"/>
      <c r="AO1910" s="88"/>
      <c r="AP1910" s="88"/>
      <c r="AQ1910" s="88"/>
      <c r="AR1910" s="88"/>
      <c r="AS1910" s="88"/>
      <c r="AT1910" s="88"/>
      <c r="AU1910" s="88"/>
    </row>
    <row r="1911" spans="27:48" x14ac:dyDescent="0.2">
      <c r="AA1911" s="88"/>
      <c r="AB1911" s="88"/>
      <c r="AC1911" s="88"/>
      <c r="AD1911" s="88"/>
      <c r="AE1911" s="88"/>
      <c r="AG1911" s="89"/>
      <c r="AN1911" s="88"/>
      <c r="AO1911" s="88"/>
      <c r="AP1911" s="88"/>
      <c r="AQ1911" s="88"/>
      <c r="AR1911" s="88"/>
      <c r="AS1911" s="88"/>
      <c r="AT1911" s="88"/>
      <c r="AU1911" s="88"/>
    </row>
    <row r="1912" spans="27:48" x14ac:dyDescent="0.2">
      <c r="AA1912" s="88"/>
      <c r="AB1912" s="88"/>
      <c r="AC1912" s="88"/>
      <c r="AD1912" s="88"/>
      <c r="AE1912" s="88"/>
      <c r="AG1912" s="89"/>
      <c r="AN1912" s="88"/>
      <c r="AO1912" s="88"/>
      <c r="AP1912" s="88"/>
      <c r="AQ1912" s="88"/>
      <c r="AR1912" s="88"/>
      <c r="AS1912" s="88"/>
      <c r="AT1912" s="88"/>
      <c r="AU1912" s="88"/>
      <c r="AV1912" s="88"/>
    </row>
    <row r="1913" spans="27:48" x14ac:dyDescent="0.2">
      <c r="AA1913" s="88"/>
      <c r="AB1913" s="88"/>
      <c r="AC1913" s="88"/>
      <c r="AD1913" s="88"/>
      <c r="AE1913" s="88"/>
      <c r="AG1913" s="89"/>
      <c r="AN1913" s="88"/>
      <c r="AO1913" s="88"/>
      <c r="AP1913" s="88"/>
      <c r="AQ1913" s="88"/>
      <c r="AR1913" s="88"/>
      <c r="AS1913" s="88"/>
      <c r="AT1913" s="88"/>
      <c r="AU1913" s="88"/>
    </row>
    <row r="1914" spans="27:48" x14ac:dyDescent="0.2">
      <c r="AA1914" s="88"/>
      <c r="AB1914" s="88"/>
      <c r="AC1914" s="88"/>
      <c r="AD1914" s="88"/>
      <c r="AE1914" s="88"/>
      <c r="AG1914" s="89"/>
      <c r="AN1914" s="88"/>
      <c r="AO1914" s="88"/>
      <c r="AP1914" s="88"/>
      <c r="AQ1914" s="88"/>
      <c r="AR1914" s="88"/>
      <c r="AS1914" s="88"/>
      <c r="AT1914" s="88"/>
      <c r="AU1914" s="88"/>
    </row>
    <row r="1915" spans="27:48" x14ac:dyDescent="0.2">
      <c r="AA1915" s="88"/>
      <c r="AB1915" s="88"/>
      <c r="AC1915" s="88"/>
      <c r="AD1915" s="88"/>
      <c r="AE1915" s="88"/>
      <c r="AG1915" s="89"/>
      <c r="AN1915" s="88"/>
      <c r="AO1915" s="88"/>
      <c r="AP1915" s="88"/>
      <c r="AQ1915" s="88"/>
      <c r="AR1915" s="88"/>
      <c r="AS1915" s="88"/>
      <c r="AT1915" s="88"/>
      <c r="AU1915" s="88"/>
    </row>
    <row r="1916" spans="27:48" x14ac:dyDescent="0.2">
      <c r="AA1916" s="88"/>
      <c r="AB1916" s="88"/>
      <c r="AC1916" s="88"/>
      <c r="AD1916" s="88"/>
      <c r="AE1916" s="88"/>
      <c r="AG1916" s="89"/>
      <c r="AN1916" s="88"/>
      <c r="AO1916" s="88"/>
      <c r="AP1916" s="88"/>
      <c r="AQ1916" s="88"/>
      <c r="AR1916" s="88"/>
      <c r="AS1916" s="88"/>
      <c r="AT1916" s="88"/>
      <c r="AU1916" s="88"/>
      <c r="AV1916" s="88"/>
    </row>
    <row r="1917" spans="27:48" x14ac:dyDescent="0.2">
      <c r="AA1917" s="88"/>
      <c r="AB1917" s="88"/>
      <c r="AC1917" s="88"/>
      <c r="AD1917" s="88"/>
      <c r="AE1917" s="88"/>
      <c r="AG1917" s="89"/>
      <c r="AN1917" s="88"/>
      <c r="AO1917" s="88"/>
      <c r="AP1917" s="88"/>
      <c r="AQ1917" s="88"/>
      <c r="AR1917" s="88"/>
      <c r="AS1917" s="88"/>
      <c r="AT1917" s="88"/>
      <c r="AU1917" s="88"/>
    </row>
    <row r="1918" spans="27:48" x14ac:dyDescent="0.2">
      <c r="AA1918" s="88"/>
      <c r="AB1918" s="88"/>
      <c r="AC1918" s="88"/>
      <c r="AD1918" s="88"/>
      <c r="AE1918" s="88"/>
      <c r="AG1918" s="89"/>
      <c r="AN1918" s="88"/>
      <c r="AO1918" s="88"/>
      <c r="AP1918" s="88"/>
      <c r="AQ1918" s="88"/>
      <c r="AR1918" s="88"/>
      <c r="AS1918" s="88"/>
      <c r="AT1918" s="88"/>
      <c r="AU1918" s="88"/>
    </row>
    <row r="1919" spans="27:48" x14ac:dyDescent="0.2">
      <c r="AA1919" s="88"/>
      <c r="AB1919" s="88"/>
      <c r="AC1919" s="88"/>
      <c r="AD1919" s="88"/>
      <c r="AE1919" s="88"/>
      <c r="AG1919" s="89"/>
      <c r="AN1919" s="88"/>
      <c r="AO1919" s="88"/>
      <c r="AP1919" s="88"/>
      <c r="AQ1919" s="88"/>
      <c r="AR1919" s="88"/>
      <c r="AS1919" s="88"/>
      <c r="AT1919" s="88"/>
      <c r="AU1919" s="88"/>
      <c r="AV1919" s="88"/>
    </row>
    <row r="1920" spans="27:48" x14ac:dyDescent="0.2">
      <c r="AA1920" s="88"/>
      <c r="AB1920" s="88"/>
      <c r="AC1920" s="88"/>
      <c r="AD1920" s="88"/>
      <c r="AE1920" s="88"/>
      <c r="AG1920" s="89"/>
      <c r="AN1920" s="88"/>
      <c r="AO1920" s="88"/>
      <c r="AP1920" s="88"/>
      <c r="AQ1920" s="88"/>
      <c r="AR1920" s="88"/>
      <c r="AS1920" s="88"/>
      <c r="AT1920" s="88"/>
      <c r="AU1920" s="88"/>
    </row>
    <row r="1921" spans="27:47" x14ac:dyDescent="0.2">
      <c r="AA1921" s="88"/>
      <c r="AB1921" s="88"/>
      <c r="AC1921" s="88"/>
      <c r="AD1921" s="88"/>
      <c r="AE1921" s="88"/>
      <c r="AG1921" s="89"/>
      <c r="AN1921" s="88"/>
      <c r="AO1921" s="88"/>
      <c r="AP1921" s="88"/>
      <c r="AQ1921" s="88"/>
      <c r="AR1921" s="88"/>
      <c r="AS1921" s="88"/>
      <c r="AT1921" s="88"/>
      <c r="AU1921" s="88"/>
    </row>
    <row r="1922" spans="27:47" x14ac:dyDescent="0.2">
      <c r="AA1922" s="88"/>
      <c r="AB1922" s="88"/>
      <c r="AC1922" s="88"/>
      <c r="AD1922" s="88"/>
      <c r="AE1922" s="88"/>
      <c r="AG1922" s="89"/>
      <c r="AN1922" s="88"/>
      <c r="AO1922" s="88"/>
      <c r="AP1922" s="88"/>
      <c r="AQ1922" s="88"/>
      <c r="AR1922" s="88"/>
      <c r="AS1922" s="88"/>
      <c r="AT1922" s="88"/>
      <c r="AU1922" s="88"/>
    </row>
    <row r="1923" spans="27:47" x14ac:dyDescent="0.2">
      <c r="AA1923" s="88"/>
      <c r="AB1923" s="88"/>
      <c r="AC1923" s="88"/>
      <c r="AD1923" s="88"/>
      <c r="AE1923" s="88"/>
      <c r="AG1923" s="89"/>
      <c r="AN1923" s="88"/>
      <c r="AO1923" s="88"/>
      <c r="AP1923" s="88"/>
      <c r="AQ1923" s="88"/>
      <c r="AR1923" s="88"/>
      <c r="AS1923" s="88"/>
      <c r="AT1923" s="88"/>
      <c r="AU1923" s="88"/>
    </row>
    <row r="1924" spans="27:47" x14ac:dyDescent="0.2">
      <c r="AA1924" s="88"/>
      <c r="AB1924" s="88"/>
      <c r="AC1924" s="88"/>
      <c r="AD1924" s="88"/>
      <c r="AE1924" s="88"/>
      <c r="AG1924" s="89"/>
      <c r="AN1924" s="88"/>
      <c r="AO1924" s="88"/>
      <c r="AP1924" s="88"/>
      <c r="AQ1924" s="88"/>
      <c r="AR1924" s="88"/>
      <c r="AS1924" s="88"/>
      <c r="AT1924" s="88"/>
      <c r="AU1924" s="88"/>
    </row>
    <row r="1925" spans="27:47" x14ac:dyDescent="0.2">
      <c r="AA1925" s="88"/>
      <c r="AB1925" s="88"/>
      <c r="AC1925" s="88"/>
      <c r="AD1925" s="88"/>
      <c r="AE1925" s="88"/>
      <c r="AG1925" s="89"/>
      <c r="AN1925" s="88"/>
      <c r="AO1925" s="88"/>
      <c r="AP1925" s="88"/>
      <c r="AQ1925" s="88"/>
      <c r="AR1925" s="88"/>
      <c r="AS1925" s="88"/>
      <c r="AT1925" s="88"/>
      <c r="AU1925" s="88"/>
    </row>
    <row r="1926" spans="27:47" x14ac:dyDescent="0.2">
      <c r="AA1926" s="88"/>
      <c r="AB1926" s="88"/>
      <c r="AC1926" s="88"/>
      <c r="AD1926" s="88"/>
      <c r="AE1926" s="88"/>
      <c r="AG1926" s="89"/>
      <c r="AN1926" s="88"/>
      <c r="AO1926" s="88"/>
      <c r="AP1926" s="88"/>
      <c r="AQ1926" s="88"/>
      <c r="AR1926" s="88"/>
      <c r="AS1926" s="88"/>
      <c r="AT1926" s="88"/>
      <c r="AU1926" s="88"/>
    </row>
    <row r="1927" spans="27:47" x14ac:dyDescent="0.2">
      <c r="AA1927" s="88"/>
      <c r="AB1927" s="88"/>
      <c r="AC1927" s="88"/>
      <c r="AD1927" s="88"/>
      <c r="AE1927" s="88"/>
      <c r="AG1927" s="89"/>
      <c r="AN1927" s="88"/>
      <c r="AO1927" s="88"/>
      <c r="AP1927" s="88"/>
      <c r="AQ1927" s="88"/>
      <c r="AR1927" s="88"/>
      <c r="AS1927" s="88"/>
      <c r="AT1927" s="88"/>
      <c r="AU1927" s="88"/>
    </row>
    <row r="1928" spans="27:47" x14ac:dyDescent="0.2">
      <c r="AA1928" s="88"/>
      <c r="AB1928" s="88"/>
      <c r="AC1928" s="88"/>
      <c r="AD1928" s="88"/>
      <c r="AE1928" s="88"/>
      <c r="AG1928" s="89"/>
      <c r="AN1928" s="88"/>
      <c r="AO1928" s="88"/>
      <c r="AP1928" s="88"/>
      <c r="AQ1928" s="88"/>
      <c r="AR1928" s="88"/>
      <c r="AS1928" s="88"/>
      <c r="AT1928" s="88"/>
      <c r="AU1928" s="88"/>
    </row>
    <row r="1929" spans="27:47" x14ac:dyDescent="0.2">
      <c r="AA1929" s="88"/>
      <c r="AB1929" s="88"/>
      <c r="AC1929" s="88"/>
      <c r="AD1929" s="88"/>
      <c r="AE1929" s="88"/>
      <c r="AG1929" s="89"/>
      <c r="AN1929" s="88"/>
      <c r="AO1929" s="88"/>
      <c r="AP1929" s="88"/>
      <c r="AQ1929" s="88"/>
      <c r="AR1929" s="88"/>
      <c r="AS1929" s="88"/>
      <c r="AT1929" s="88"/>
      <c r="AU1929" s="88"/>
    </row>
    <row r="1930" spans="27:47" x14ac:dyDescent="0.2">
      <c r="AA1930" s="88"/>
      <c r="AB1930" s="88"/>
      <c r="AC1930" s="88"/>
      <c r="AD1930" s="88"/>
      <c r="AE1930" s="88"/>
      <c r="AG1930" s="89"/>
      <c r="AN1930" s="88"/>
      <c r="AO1930" s="88"/>
      <c r="AP1930" s="88"/>
      <c r="AQ1930" s="88"/>
      <c r="AR1930" s="88"/>
      <c r="AS1930" s="88"/>
      <c r="AT1930" s="88"/>
      <c r="AU1930" s="88"/>
    </row>
    <row r="1931" spans="27:47" x14ac:dyDescent="0.2">
      <c r="AA1931" s="88"/>
      <c r="AB1931" s="88"/>
      <c r="AC1931" s="88"/>
      <c r="AD1931" s="88"/>
      <c r="AE1931" s="88"/>
      <c r="AG1931" s="89"/>
      <c r="AN1931" s="88"/>
      <c r="AO1931" s="88"/>
      <c r="AP1931" s="88"/>
      <c r="AQ1931" s="88"/>
      <c r="AR1931" s="88"/>
      <c r="AS1931" s="88"/>
      <c r="AT1931" s="88"/>
      <c r="AU1931" s="88"/>
    </row>
    <row r="1932" spans="27:47" x14ac:dyDescent="0.2">
      <c r="AA1932" s="88"/>
      <c r="AB1932" s="88"/>
      <c r="AC1932" s="88"/>
      <c r="AD1932" s="88"/>
      <c r="AE1932" s="88"/>
      <c r="AG1932" s="89"/>
      <c r="AN1932" s="88"/>
      <c r="AO1932" s="88"/>
      <c r="AP1932" s="88"/>
      <c r="AQ1932" s="88"/>
      <c r="AR1932" s="88"/>
      <c r="AS1932" s="88"/>
      <c r="AT1932" s="88"/>
      <c r="AU1932" s="88"/>
    </row>
    <row r="1933" spans="27:47" x14ac:dyDescent="0.2">
      <c r="AA1933" s="88"/>
      <c r="AB1933" s="88"/>
      <c r="AC1933" s="88"/>
      <c r="AD1933" s="88"/>
      <c r="AE1933" s="88"/>
      <c r="AG1933" s="89"/>
      <c r="AN1933" s="88"/>
      <c r="AO1933" s="88"/>
      <c r="AP1933" s="88"/>
      <c r="AQ1933" s="88"/>
      <c r="AR1933" s="88"/>
      <c r="AS1933" s="88"/>
      <c r="AT1933" s="88"/>
      <c r="AU1933" s="88"/>
    </row>
    <row r="1934" spans="27:47" x14ac:dyDescent="0.2">
      <c r="AA1934" s="88"/>
      <c r="AB1934" s="88"/>
      <c r="AC1934" s="88"/>
      <c r="AD1934" s="88"/>
      <c r="AE1934" s="88"/>
      <c r="AG1934" s="89"/>
      <c r="AN1934" s="88"/>
      <c r="AO1934" s="88"/>
      <c r="AP1934" s="88"/>
      <c r="AQ1934" s="88"/>
      <c r="AR1934" s="88"/>
      <c r="AS1934" s="88"/>
      <c r="AT1934" s="88"/>
      <c r="AU1934" s="88"/>
    </row>
    <row r="1935" spans="27:47" x14ac:dyDescent="0.2">
      <c r="AA1935" s="88"/>
      <c r="AB1935" s="88"/>
      <c r="AC1935" s="88"/>
      <c r="AD1935" s="88"/>
      <c r="AE1935" s="88"/>
      <c r="AG1935" s="89"/>
      <c r="AN1935" s="88"/>
      <c r="AO1935" s="88"/>
      <c r="AP1935" s="88"/>
      <c r="AQ1935" s="88"/>
      <c r="AR1935" s="88"/>
      <c r="AS1935" s="88"/>
      <c r="AT1935" s="88"/>
      <c r="AU1935" s="88"/>
    </row>
    <row r="1936" spans="27:47" x14ac:dyDescent="0.2">
      <c r="AA1936" s="88"/>
      <c r="AB1936" s="88"/>
      <c r="AC1936" s="88"/>
      <c r="AD1936" s="88"/>
      <c r="AE1936" s="88"/>
      <c r="AG1936" s="89"/>
      <c r="AN1936" s="88"/>
      <c r="AO1936" s="88"/>
      <c r="AP1936" s="88"/>
      <c r="AQ1936" s="88"/>
      <c r="AR1936" s="88"/>
      <c r="AS1936" s="88"/>
      <c r="AT1936" s="88"/>
      <c r="AU1936" s="88"/>
    </row>
    <row r="1937" spans="27:47" x14ac:dyDescent="0.2">
      <c r="AA1937" s="88"/>
      <c r="AB1937" s="88"/>
      <c r="AC1937" s="88"/>
      <c r="AD1937" s="88"/>
      <c r="AE1937" s="88"/>
      <c r="AG1937" s="89"/>
      <c r="AN1937" s="88"/>
      <c r="AO1937" s="88"/>
      <c r="AP1937" s="88"/>
      <c r="AQ1937" s="88"/>
      <c r="AR1937" s="88"/>
      <c r="AS1937" s="88"/>
      <c r="AT1937" s="88"/>
      <c r="AU1937" s="88"/>
    </row>
    <row r="1938" spans="27:47" x14ac:dyDescent="0.2">
      <c r="AA1938" s="88"/>
      <c r="AB1938" s="88"/>
      <c r="AC1938" s="88"/>
      <c r="AD1938" s="88"/>
      <c r="AE1938" s="88"/>
      <c r="AG1938" s="89"/>
      <c r="AN1938" s="88"/>
      <c r="AO1938" s="88"/>
      <c r="AP1938" s="88"/>
      <c r="AQ1938" s="88"/>
      <c r="AR1938" s="88"/>
      <c r="AS1938" s="88"/>
      <c r="AT1938" s="88"/>
      <c r="AU1938" s="88"/>
    </row>
    <row r="1939" spans="27:47" x14ac:dyDescent="0.2">
      <c r="AA1939" s="88"/>
      <c r="AB1939" s="88"/>
      <c r="AC1939" s="88"/>
      <c r="AD1939" s="88"/>
      <c r="AE1939" s="88"/>
      <c r="AG1939" s="89"/>
      <c r="AN1939" s="88"/>
      <c r="AO1939" s="88"/>
      <c r="AP1939" s="88"/>
      <c r="AQ1939" s="88"/>
      <c r="AR1939" s="88"/>
      <c r="AS1939" s="88"/>
      <c r="AT1939" s="88"/>
      <c r="AU1939" s="88"/>
    </row>
    <row r="1940" spans="27:47" x14ac:dyDescent="0.2">
      <c r="AA1940" s="88"/>
      <c r="AB1940" s="88"/>
      <c r="AC1940" s="88"/>
      <c r="AD1940" s="88"/>
      <c r="AE1940" s="88"/>
      <c r="AG1940" s="89"/>
      <c r="AN1940" s="88"/>
      <c r="AO1940" s="88"/>
      <c r="AP1940" s="88"/>
      <c r="AQ1940" s="88"/>
      <c r="AR1940" s="88"/>
      <c r="AS1940" s="88"/>
      <c r="AT1940" s="88"/>
      <c r="AU1940" s="88"/>
    </row>
    <row r="1941" spans="27:47" x14ac:dyDescent="0.2">
      <c r="AA1941" s="88"/>
      <c r="AB1941" s="88"/>
      <c r="AC1941" s="88"/>
      <c r="AD1941" s="88"/>
      <c r="AE1941" s="88"/>
      <c r="AG1941" s="89"/>
      <c r="AN1941" s="88"/>
      <c r="AO1941" s="88"/>
      <c r="AP1941" s="88"/>
      <c r="AQ1941" s="88"/>
      <c r="AR1941" s="88"/>
      <c r="AS1941" s="88"/>
      <c r="AT1941" s="88"/>
      <c r="AU1941" s="88"/>
    </row>
    <row r="1942" spans="27:47" x14ac:dyDescent="0.2">
      <c r="AA1942" s="88"/>
      <c r="AB1942" s="88"/>
      <c r="AC1942" s="88"/>
      <c r="AD1942" s="88"/>
      <c r="AE1942" s="88"/>
      <c r="AG1942" s="89"/>
      <c r="AN1942" s="88"/>
      <c r="AO1942" s="88"/>
      <c r="AP1942" s="88"/>
      <c r="AQ1942" s="88"/>
      <c r="AR1942" s="88"/>
      <c r="AS1942" s="88"/>
      <c r="AT1942" s="88"/>
      <c r="AU1942" s="88"/>
    </row>
    <row r="1943" spans="27:47" x14ac:dyDescent="0.2">
      <c r="AA1943" s="88"/>
      <c r="AB1943" s="88"/>
      <c r="AC1943" s="88"/>
      <c r="AD1943" s="88"/>
      <c r="AE1943" s="88"/>
      <c r="AG1943" s="89"/>
      <c r="AN1943" s="88"/>
      <c r="AO1943" s="88"/>
      <c r="AP1943" s="88"/>
      <c r="AQ1943" s="88"/>
      <c r="AR1943" s="88"/>
      <c r="AS1943" s="88"/>
      <c r="AT1943" s="88"/>
      <c r="AU1943" s="88"/>
    </row>
    <row r="1944" spans="27:47" x14ac:dyDescent="0.2">
      <c r="AA1944" s="88"/>
      <c r="AB1944" s="88"/>
      <c r="AC1944" s="88"/>
      <c r="AD1944" s="88"/>
      <c r="AE1944" s="88"/>
      <c r="AG1944" s="89"/>
      <c r="AN1944" s="88"/>
      <c r="AO1944" s="88"/>
      <c r="AP1944" s="88"/>
      <c r="AQ1944" s="88"/>
      <c r="AR1944" s="88"/>
      <c r="AS1944" s="88"/>
      <c r="AT1944" s="88"/>
      <c r="AU1944" s="88"/>
    </row>
    <row r="1945" spans="27:47" x14ac:dyDescent="0.2">
      <c r="AA1945" s="88"/>
      <c r="AB1945" s="88"/>
      <c r="AC1945" s="88"/>
      <c r="AD1945" s="88"/>
      <c r="AE1945" s="88"/>
      <c r="AG1945" s="89"/>
      <c r="AN1945" s="88"/>
      <c r="AO1945" s="88"/>
      <c r="AP1945" s="88"/>
      <c r="AQ1945" s="88"/>
      <c r="AR1945" s="88"/>
      <c r="AS1945" s="88"/>
      <c r="AT1945" s="88"/>
      <c r="AU1945" s="88"/>
    </row>
    <row r="1946" spans="27:47" x14ac:dyDescent="0.2">
      <c r="AA1946" s="88"/>
      <c r="AB1946" s="88"/>
      <c r="AC1946" s="88"/>
      <c r="AD1946" s="88"/>
      <c r="AE1946" s="88"/>
      <c r="AG1946" s="89"/>
      <c r="AN1946" s="88"/>
      <c r="AO1946" s="88"/>
      <c r="AP1946" s="88"/>
      <c r="AQ1946" s="88"/>
      <c r="AR1946" s="88"/>
      <c r="AS1946" s="88"/>
      <c r="AT1946" s="88"/>
      <c r="AU1946" s="88"/>
    </row>
    <row r="1947" spans="27:47" x14ac:dyDescent="0.2">
      <c r="AA1947" s="88"/>
      <c r="AB1947" s="88"/>
      <c r="AC1947" s="88"/>
      <c r="AD1947" s="88"/>
      <c r="AE1947" s="88"/>
      <c r="AG1947" s="89"/>
      <c r="AN1947" s="88"/>
      <c r="AO1947" s="88"/>
      <c r="AP1947" s="88"/>
      <c r="AQ1947" s="88"/>
      <c r="AR1947" s="88"/>
      <c r="AS1947" s="88"/>
      <c r="AT1947" s="88"/>
      <c r="AU1947" s="88"/>
    </row>
    <row r="1948" spans="27:47" x14ac:dyDescent="0.2">
      <c r="AA1948" s="88"/>
      <c r="AB1948" s="88"/>
      <c r="AC1948" s="88"/>
      <c r="AD1948" s="88"/>
      <c r="AE1948" s="88"/>
      <c r="AG1948" s="89"/>
      <c r="AN1948" s="88"/>
      <c r="AO1948" s="88"/>
      <c r="AP1948" s="88"/>
      <c r="AQ1948" s="88"/>
      <c r="AR1948" s="88"/>
      <c r="AS1948" s="88"/>
      <c r="AT1948" s="88"/>
      <c r="AU1948" s="88"/>
    </row>
    <row r="1949" spans="27:47" x14ac:dyDescent="0.2">
      <c r="AA1949" s="88"/>
      <c r="AB1949" s="88"/>
      <c r="AC1949" s="88"/>
      <c r="AD1949" s="88"/>
      <c r="AE1949" s="88"/>
      <c r="AG1949" s="89"/>
      <c r="AN1949" s="88"/>
      <c r="AO1949" s="88"/>
      <c r="AP1949" s="88"/>
      <c r="AQ1949" s="88"/>
      <c r="AR1949" s="88"/>
      <c r="AS1949" s="88"/>
      <c r="AT1949" s="88"/>
      <c r="AU1949" s="88"/>
    </row>
    <row r="1950" spans="27:47" x14ac:dyDescent="0.2">
      <c r="AA1950" s="88"/>
      <c r="AB1950" s="88"/>
      <c r="AC1950" s="88"/>
      <c r="AD1950" s="88"/>
      <c r="AE1950" s="88"/>
      <c r="AG1950" s="89"/>
      <c r="AN1950" s="88"/>
      <c r="AO1950" s="88"/>
      <c r="AP1950" s="88"/>
      <c r="AQ1950" s="88"/>
      <c r="AR1950" s="88"/>
      <c r="AS1950" s="88"/>
      <c r="AT1950" s="88"/>
      <c r="AU1950" s="88"/>
    </row>
    <row r="1951" spans="27:47" x14ac:dyDescent="0.2">
      <c r="AA1951" s="88"/>
      <c r="AB1951" s="88"/>
      <c r="AC1951" s="88"/>
      <c r="AD1951" s="88"/>
      <c r="AE1951" s="88"/>
      <c r="AG1951" s="89"/>
      <c r="AN1951" s="88"/>
      <c r="AO1951" s="88"/>
      <c r="AP1951" s="88"/>
      <c r="AQ1951" s="88"/>
      <c r="AR1951" s="88"/>
      <c r="AS1951" s="88"/>
      <c r="AT1951" s="88"/>
      <c r="AU1951" s="88"/>
    </row>
    <row r="1952" spans="27:47" x14ac:dyDescent="0.2">
      <c r="AA1952" s="88"/>
      <c r="AB1952" s="88"/>
      <c r="AC1952" s="88"/>
      <c r="AD1952" s="88"/>
      <c r="AE1952" s="88"/>
      <c r="AG1952" s="89"/>
      <c r="AN1952" s="88"/>
      <c r="AO1952" s="88"/>
      <c r="AP1952" s="88"/>
      <c r="AQ1952" s="88"/>
      <c r="AR1952" s="88"/>
      <c r="AS1952" s="88"/>
      <c r="AT1952" s="88"/>
      <c r="AU1952" s="88"/>
    </row>
    <row r="1953" spans="27:47" x14ac:dyDescent="0.2">
      <c r="AA1953" s="88"/>
      <c r="AB1953" s="88"/>
      <c r="AC1953" s="88"/>
      <c r="AD1953" s="88"/>
      <c r="AE1953" s="88"/>
      <c r="AG1953" s="89"/>
      <c r="AN1953" s="88"/>
      <c r="AO1953" s="88"/>
      <c r="AP1953" s="88"/>
      <c r="AQ1953" s="88"/>
      <c r="AR1953" s="88"/>
      <c r="AS1953" s="88"/>
      <c r="AT1953" s="88"/>
      <c r="AU1953" s="88"/>
    </row>
    <row r="1954" spans="27:47" x14ac:dyDescent="0.2">
      <c r="AA1954" s="88"/>
      <c r="AB1954" s="88"/>
      <c r="AC1954" s="88"/>
      <c r="AD1954" s="88"/>
      <c r="AE1954" s="88"/>
      <c r="AG1954" s="89"/>
      <c r="AN1954" s="88"/>
      <c r="AO1954" s="88"/>
      <c r="AP1954" s="88"/>
      <c r="AQ1954" s="88"/>
      <c r="AR1954" s="88"/>
      <c r="AS1954" s="88"/>
      <c r="AT1954" s="88"/>
      <c r="AU1954" s="88"/>
    </row>
    <row r="1955" spans="27:47" x14ac:dyDescent="0.2">
      <c r="AA1955" s="88"/>
      <c r="AB1955" s="88"/>
      <c r="AC1955" s="88"/>
      <c r="AD1955" s="88"/>
      <c r="AE1955" s="88"/>
      <c r="AG1955" s="89"/>
      <c r="AN1955" s="88"/>
      <c r="AO1955" s="88"/>
      <c r="AP1955" s="88"/>
      <c r="AQ1955" s="88"/>
      <c r="AR1955" s="88"/>
      <c r="AS1955" s="88"/>
      <c r="AT1955" s="88"/>
      <c r="AU1955" s="88"/>
    </row>
    <row r="1956" spans="27:47" x14ac:dyDescent="0.2">
      <c r="AA1956" s="88"/>
      <c r="AB1956" s="88"/>
      <c r="AC1956" s="88"/>
      <c r="AD1956" s="88"/>
      <c r="AE1956" s="88"/>
      <c r="AG1956" s="89"/>
      <c r="AN1956" s="88"/>
      <c r="AO1956" s="88"/>
      <c r="AP1956" s="88"/>
      <c r="AQ1956" s="88"/>
      <c r="AR1956" s="88"/>
      <c r="AS1956" s="88"/>
      <c r="AT1956" s="88"/>
      <c r="AU1956" s="88"/>
    </row>
    <row r="1957" spans="27:47" x14ac:dyDescent="0.2">
      <c r="AA1957" s="88"/>
      <c r="AB1957" s="88"/>
      <c r="AC1957" s="88"/>
      <c r="AD1957" s="88"/>
      <c r="AE1957" s="88"/>
      <c r="AG1957" s="89"/>
      <c r="AN1957" s="88"/>
      <c r="AO1957" s="88"/>
      <c r="AP1957" s="88"/>
      <c r="AQ1957" s="88"/>
      <c r="AR1957" s="88"/>
      <c r="AS1957" s="88"/>
      <c r="AT1957" s="88"/>
      <c r="AU1957" s="88"/>
    </row>
    <row r="1958" spans="27:47" x14ac:dyDescent="0.2">
      <c r="AA1958" s="88"/>
      <c r="AB1958" s="88"/>
      <c r="AC1958" s="88"/>
      <c r="AD1958" s="88"/>
      <c r="AE1958" s="88"/>
      <c r="AG1958" s="89"/>
      <c r="AN1958" s="88"/>
      <c r="AO1958" s="88"/>
      <c r="AP1958" s="88"/>
      <c r="AQ1958" s="88"/>
      <c r="AR1958" s="88"/>
      <c r="AS1958" s="88"/>
      <c r="AT1958" s="88"/>
      <c r="AU1958" s="88"/>
    </row>
    <row r="1959" spans="27:47" x14ac:dyDescent="0.2">
      <c r="AA1959" s="88"/>
      <c r="AB1959" s="88"/>
      <c r="AC1959" s="88"/>
      <c r="AD1959" s="88"/>
      <c r="AE1959" s="88"/>
      <c r="AG1959" s="89"/>
      <c r="AN1959" s="88"/>
      <c r="AO1959" s="88"/>
      <c r="AP1959" s="88"/>
      <c r="AQ1959" s="88"/>
      <c r="AR1959" s="88"/>
      <c r="AS1959" s="88"/>
      <c r="AT1959" s="88"/>
      <c r="AU1959" s="88"/>
    </row>
    <row r="1960" spans="27:47" x14ac:dyDescent="0.2">
      <c r="AA1960" s="88"/>
      <c r="AB1960" s="88"/>
      <c r="AC1960" s="88"/>
      <c r="AD1960" s="88"/>
      <c r="AE1960" s="88"/>
      <c r="AG1960" s="89"/>
      <c r="AN1960" s="88"/>
      <c r="AO1960" s="88"/>
      <c r="AP1960" s="88"/>
      <c r="AQ1960" s="88"/>
      <c r="AR1960" s="88"/>
      <c r="AS1960" s="88"/>
      <c r="AT1960" s="88"/>
      <c r="AU1960" s="88"/>
    </row>
    <row r="1961" spans="27:47" x14ac:dyDescent="0.2">
      <c r="AA1961" s="88"/>
      <c r="AB1961" s="88"/>
      <c r="AC1961" s="88"/>
      <c r="AD1961" s="88"/>
      <c r="AE1961" s="88"/>
      <c r="AG1961" s="89"/>
      <c r="AN1961" s="88"/>
      <c r="AO1961" s="88"/>
      <c r="AP1961" s="88"/>
      <c r="AQ1961" s="88"/>
      <c r="AR1961" s="88"/>
      <c r="AS1961" s="88"/>
      <c r="AT1961" s="88"/>
      <c r="AU1961" s="88"/>
    </row>
    <row r="1962" spans="27:47" x14ac:dyDescent="0.2">
      <c r="AA1962" s="88"/>
      <c r="AB1962" s="88"/>
      <c r="AC1962" s="88"/>
      <c r="AD1962" s="88"/>
      <c r="AE1962" s="88"/>
      <c r="AG1962" s="89"/>
      <c r="AN1962" s="88"/>
      <c r="AO1962" s="88"/>
      <c r="AP1962" s="88"/>
      <c r="AQ1962" s="88"/>
      <c r="AR1962" s="88"/>
      <c r="AS1962" s="88"/>
      <c r="AT1962" s="88"/>
      <c r="AU1962" s="88"/>
    </row>
    <row r="1963" spans="27:47" x14ac:dyDescent="0.2">
      <c r="AA1963" s="88"/>
      <c r="AB1963" s="88"/>
      <c r="AC1963" s="88"/>
      <c r="AD1963" s="88"/>
      <c r="AE1963" s="88"/>
      <c r="AG1963" s="89"/>
      <c r="AN1963" s="88"/>
      <c r="AO1963" s="88"/>
      <c r="AP1963" s="88"/>
      <c r="AQ1963" s="88"/>
      <c r="AR1963" s="88"/>
      <c r="AS1963" s="88"/>
      <c r="AT1963" s="88"/>
      <c r="AU1963" s="88"/>
    </row>
    <row r="1964" spans="27:47" x14ac:dyDescent="0.2">
      <c r="AA1964" s="88"/>
      <c r="AB1964" s="88"/>
      <c r="AC1964" s="88"/>
      <c r="AD1964" s="88"/>
      <c r="AE1964" s="88"/>
      <c r="AG1964" s="89"/>
      <c r="AN1964" s="88"/>
      <c r="AO1964" s="88"/>
      <c r="AP1964" s="88"/>
      <c r="AQ1964" s="88"/>
      <c r="AR1964" s="88"/>
      <c r="AS1964" s="88"/>
      <c r="AT1964" s="88"/>
      <c r="AU1964" s="88"/>
    </row>
    <row r="1965" spans="27:47" x14ac:dyDescent="0.2">
      <c r="AA1965" s="88"/>
      <c r="AB1965" s="88"/>
      <c r="AC1965" s="88"/>
      <c r="AD1965" s="88"/>
      <c r="AE1965" s="88"/>
      <c r="AG1965" s="89"/>
      <c r="AN1965" s="88"/>
      <c r="AO1965" s="88"/>
      <c r="AP1965" s="88"/>
      <c r="AQ1965" s="88"/>
      <c r="AR1965" s="88"/>
      <c r="AS1965" s="88"/>
      <c r="AT1965" s="88"/>
      <c r="AU1965" s="88"/>
    </row>
    <row r="1966" spans="27:47" x14ac:dyDescent="0.2">
      <c r="AA1966" s="88"/>
      <c r="AB1966" s="88"/>
      <c r="AC1966" s="88"/>
      <c r="AD1966" s="88"/>
      <c r="AE1966" s="88"/>
      <c r="AG1966" s="89"/>
      <c r="AN1966" s="88"/>
      <c r="AO1966" s="88"/>
      <c r="AP1966" s="88"/>
      <c r="AQ1966" s="88"/>
      <c r="AR1966" s="88"/>
      <c r="AS1966" s="88"/>
      <c r="AT1966" s="88"/>
      <c r="AU1966" s="88"/>
    </row>
    <row r="1967" spans="27:47" x14ac:dyDescent="0.2">
      <c r="AA1967" s="88"/>
      <c r="AB1967" s="88"/>
      <c r="AC1967" s="88"/>
      <c r="AD1967" s="88"/>
      <c r="AE1967" s="88"/>
      <c r="AG1967" s="89"/>
      <c r="AN1967" s="88"/>
      <c r="AO1967" s="88"/>
      <c r="AP1967" s="88"/>
      <c r="AQ1967" s="88"/>
      <c r="AR1967" s="88"/>
      <c r="AS1967" s="88"/>
      <c r="AT1967" s="88"/>
      <c r="AU1967" s="88"/>
    </row>
    <row r="1968" spans="27:47" x14ac:dyDescent="0.2">
      <c r="AA1968" s="88"/>
      <c r="AB1968" s="88"/>
      <c r="AC1968" s="88"/>
      <c r="AD1968" s="88"/>
      <c r="AE1968" s="88"/>
      <c r="AG1968" s="89"/>
      <c r="AN1968" s="88"/>
      <c r="AO1968" s="88"/>
      <c r="AP1968" s="88"/>
      <c r="AQ1968" s="88"/>
      <c r="AR1968" s="88"/>
      <c r="AS1968" s="88"/>
      <c r="AT1968" s="88"/>
      <c r="AU1968" s="88"/>
    </row>
    <row r="1969" spans="27:47" x14ac:dyDescent="0.2">
      <c r="AA1969" s="88"/>
      <c r="AB1969" s="88"/>
      <c r="AC1969" s="88"/>
      <c r="AD1969" s="88"/>
      <c r="AE1969" s="88"/>
      <c r="AG1969" s="89"/>
      <c r="AN1969" s="88"/>
      <c r="AO1969" s="88"/>
      <c r="AP1969" s="88"/>
      <c r="AQ1969" s="88"/>
      <c r="AR1969" s="88"/>
      <c r="AS1969" s="88"/>
      <c r="AT1969" s="88"/>
      <c r="AU1969" s="88"/>
    </row>
    <row r="1970" spans="27:47" x14ac:dyDescent="0.2">
      <c r="AA1970" s="88"/>
      <c r="AB1970" s="88"/>
      <c r="AC1970" s="88"/>
      <c r="AD1970" s="88"/>
      <c r="AE1970" s="88"/>
      <c r="AG1970" s="89"/>
      <c r="AN1970" s="88"/>
      <c r="AO1970" s="88"/>
      <c r="AP1970" s="88"/>
      <c r="AQ1970" s="88"/>
      <c r="AR1970" s="88"/>
      <c r="AS1970" s="88"/>
      <c r="AT1970" s="88"/>
      <c r="AU1970" s="88"/>
    </row>
    <row r="1971" spans="27:47" x14ac:dyDescent="0.2">
      <c r="AA1971" s="88"/>
      <c r="AB1971" s="88"/>
      <c r="AC1971" s="88"/>
      <c r="AD1971" s="88"/>
      <c r="AE1971" s="88"/>
      <c r="AG1971" s="89"/>
      <c r="AN1971" s="88"/>
      <c r="AO1971" s="88"/>
      <c r="AP1971" s="88"/>
      <c r="AQ1971" s="88"/>
      <c r="AR1971" s="88"/>
      <c r="AS1971" s="88"/>
      <c r="AT1971" s="88"/>
      <c r="AU1971" s="88"/>
    </row>
    <row r="1972" spans="27:47" x14ac:dyDescent="0.2">
      <c r="AA1972" s="88"/>
      <c r="AB1972" s="88"/>
      <c r="AC1972" s="88"/>
      <c r="AD1972" s="88"/>
      <c r="AE1972" s="88"/>
      <c r="AG1972" s="89"/>
      <c r="AN1972" s="88"/>
      <c r="AO1972" s="88"/>
      <c r="AP1972" s="88"/>
      <c r="AQ1972" s="88"/>
      <c r="AR1972" s="88"/>
      <c r="AS1972" s="88"/>
      <c r="AT1972" s="88"/>
      <c r="AU1972" s="88"/>
    </row>
    <row r="1973" spans="27:47" x14ac:dyDescent="0.2">
      <c r="AA1973" s="88"/>
      <c r="AB1973" s="88"/>
      <c r="AC1973" s="88"/>
      <c r="AD1973" s="88"/>
      <c r="AE1973" s="88"/>
      <c r="AG1973" s="89"/>
      <c r="AN1973" s="88"/>
      <c r="AO1973" s="88"/>
      <c r="AP1973" s="88"/>
      <c r="AQ1973" s="88"/>
      <c r="AR1973" s="88"/>
      <c r="AS1973" s="88"/>
      <c r="AT1973" s="88"/>
      <c r="AU1973" s="88"/>
    </row>
    <row r="1974" spans="27:47" x14ac:dyDescent="0.2">
      <c r="AA1974" s="88"/>
      <c r="AB1974" s="88"/>
      <c r="AC1974" s="88"/>
      <c r="AD1974" s="88"/>
      <c r="AE1974" s="88"/>
      <c r="AG1974" s="89"/>
      <c r="AN1974" s="88"/>
      <c r="AO1974" s="88"/>
      <c r="AP1974" s="88"/>
      <c r="AQ1974" s="88"/>
      <c r="AR1974" s="88"/>
      <c r="AS1974" s="88"/>
      <c r="AT1974" s="88"/>
      <c r="AU1974" s="88"/>
    </row>
    <row r="1975" spans="27:47" x14ac:dyDescent="0.2">
      <c r="AA1975" s="88"/>
      <c r="AB1975" s="88"/>
      <c r="AC1975" s="88"/>
      <c r="AD1975" s="88"/>
      <c r="AE1975" s="88"/>
      <c r="AG1975" s="89"/>
      <c r="AN1975" s="88"/>
      <c r="AO1975" s="88"/>
      <c r="AP1975" s="88"/>
      <c r="AQ1975" s="88"/>
      <c r="AR1975" s="88"/>
      <c r="AS1975" s="88"/>
      <c r="AT1975" s="88"/>
      <c r="AU1975" s="88"/>
    </row>
    <row r="1976" spans="27:47" x14ac:dyDescent="0.2">
      <c r="AA1976" s="88"/>
      <c r="AB1976" s="88"/>
      <c r="AC1976" s="88"/>
      <c r="AD1976" s="88"/>
      <c r="AE1976" s="88"/>
      <c r="AG1976" s="89"/>
      <c r="AN1976" s="88"/>
      <c r="AO1976" s="88"/>
      <c r="AP1976" s="88"/>
      <c r="AQ1976" s="88"/>
      <c r="AR1976" s="88"/>
      <c r="AS1976" s="88"/>
      <c r="AT1976" s="88"/>
      <c r="AU1976" s="88"/>
    </row>
    <row r="1977" spans="27:47" x14ac:dyDescent="0.2">
      <c r="AA1977" s="88"/>
      <c r="AB1977" s="88"/>
      <c r="AC1977" s="88"/>
      <c r="AD1977" s="88"/>
      <c r="AE1977" s="88"/>
      <c r="AG1977" s="89"/>
      <c r="AN1977" s="88"/>
      <c r="AO1977" s="88"/>
      <c r="AP1977" s="88"/>
      <c r="AQ1977" s="88"/>
      <c r="AR1977" s="88"/>
      <c r="AS1977" s="88"/>
      <c r="AT1977" s="88"/>
      <c r="AU1977" s="88"/>
    </row>
    <row r="1978" spans="27:47" x14ac:dyDescent="0.2">
      <c r="AA1978" s="88"/>
      <c r="AB1978" s="88"/>
      <c r="AC1978" s="88"/>
      <c r="AD1978" s="88"/>
      <c r="AE1978" s="88"/>
      <c r="AG1978" s="89"/>
      <c r="AN1978" s="88"/>
      <c r="AO1978" s="88"/>
      <c r="AP1978" s="88"/>
      <c r="AQ1978" s="88"/>
      <c r="AR1978" s="88"/>
      <c r="AS1978" s="88"/>
      <c r="AT1978" s="88"/>
      <c r="AU1978" s="88"/>
    </row>
    <row r="1979" spans="27:47" x14ac:dyDescent="0.2">
      <c r="AA1979" s="88"/>
      <c r="AB1979" s="88"/>
      <c r="AC1979" s="88"/>
      <c r="AD1979" s="88"/>
      <c r="AE1979" s="88"/>
      <c r="AG1979" s="89"/>
      <c r="AN1979" s="88"/>
      <c r="AO1979" s="88"/>
      <c r="AP1979" s="88"/>
      <c r="AQ1979" s="88"/>
      <c r="AR1979" s="88"/>
      <c r="AS1979" s="88"/>
      <c r="AT1979" s="88"/>
      <c r="AU1979" s="88"/>
    </row>
    <row r="1980" spans="27:47" x14ac:dyDescent="0.2">
      <c r="AA1980" s="88"/>
      <c r="AB1980" s="88"/>
      <c r="AC1980" s="88"/>
      <c r="AD1980" s="88"/>
      <c r="AE1980" s="88"/>
      <c r="AG1980" s="89"/>
      <c r="AN1980" s="88"/>
      <c r="AO1980" s="88"/>
      <c r="AP1980" s="88"/>
      <c r="AQ1980" s="88"/>
      <c r="AR1980" s="88"/>
      <c r="AS1980" s="88"/>
      <c r="AT1980" s="88"/>
      <c r="AU1980" s="88"/>
    </row>
    <row r="1981" spans="27:47" x14ac:dyDescent="0.2">
      <c r="AA1981" s="88"/>
      <c r="AB1981" s="88"/>
      <c r="AC1981" s="88"/>
      <c r="AD1981" s="88"/>
      <c r="AE1981" s="88"/>
      <c r="AG1981" s="89"/>
      <c r="AN1981" s="88"/>
      <c r="AO1981" s="88"/>
      <c r="AP1981" s="88"/>
      <c r="AQ1981" s="88"/>
      <c r="AR1981" s="88"/>
      <c r="AS1981" s="88"/>
      <c r="AT1981" s="88"/>
      <c r="AU1981" s="88"/>
    </row>
    <row r="1982" spans="27:47" x14ac:dyDescent="0.2">
      <c r="AA1982" s="88"/>
      <c r="AB1982" s="88"/>
      <c r="AC1982" s="88"/>
      <c r="AD1982" s="88"/>
      <c r="AE1982" s="88"/>
      <c r="AG1982" s="89"/>
      <c r="AN1982" s="88"/>
      <c r="AO1982" s="88"/>
      <c r="AP1982" s="88"/>
      <c r="AQ1982" s="88"/>
      <c r="AR1982" s="88"/>
      <c r="AS1982" s="88"/>
      <c r="AT1982" s="88"/>
      <c r="AU1982" s="88"/>
    </row>
    <row r="1983" spans="27:47" x14ac:dyDescent="0.2">
      <c r="AA1983" s="88"/>
      <c r="AB1983" s="88"/>
      <c r="AC1983" s="88"/>
      <c r="AD1983" s="88"/>
      <c r="AE1983" s="88"/>
      <c r="AG1983" s="89"/>
      <c r="AN1983" s="88"/>
      <c r="AO1983" s="88"/>
      <c r="AP1983" s="88"/>
      <c r="AQ1983" s="88"/>
      <c r="AR1983" s="88"/>
      <c r="AS1983" s="88"/>
      <c r="AT1983" s="88"/>
      <c r="AU1983" s="88"/>
    </row>
    <row r="1984" spans="27:47" x14ac:dyDescent="0.2">
      <c r="AA1984" s="88"/>
      <c r="AB1984" s="88"/>
      <c r="AC1984" s="88"/>
      <c r="AD1984" s="88"/>
      <c r="AE1984" s="88"/>
      <c r="AG1984" s="89"/>
      <c r="AN1984" s="88"/>
      <c r="AO1984" s="88"/>
      <c r="AP1984" s="88"/>
      <c r="AQ1984" s="88"/>
      <c r="AR1984" s="88"/>
      <c r="AS1984" s="88"/>
      <c r="AT1984" s="88"/>
      <c r="AU1984" s="88"/>
    </row>
    <row r="1985" spans="27:47" x14ac:dyDescent="0.2">
      <c r="AA1985" s="88"/>
      <c r="AB1985" s="88"/>
      <c r="AC1985" s="88"/>
      <c r="AD1985" s="88"/>
      <c r="AE1985" s="88"/>
      <c r="AG1985" s="89"/>
      <c r="AN1985" s="88"/>
      <c r="AO1985" s="88"/>
      <c r="AP1985" s="88"/>
      <c r="AQ1985" s="88"/>
      <c r="AR1985" s="88"/>
      <c r="AS1985" s="88"/>
      <c r="AT1985" s="88"/>
      <c r="AU1985" s="88"/>
    </row>
    <row r="1986" spans="27:47" x14ac:dyDescent="0.2">
      <c r="AA1986" s="88"/>
      <c r="AB1986" s="88"/>
      <c r="AC1986" s="88"/>
      <c r="AD1986" s="88"/>
      <c r="AE1986" s="88"/>
      <c r="AG1986" s="89"/>
      <c r="AN1986" s="88"/>
      <c r="AO1986" s="88"/>
      <c r="AP1986" s="88"/>
      <c r="AQ1986" s="88"/>
      <c r="AR1986" s="88"/>
      <c r="AS1986" s="88"/>
      <c r="AT1986" s="88"/>
      <c r="AU1986" s="88"/>
    </row>
    <row r="1987" spans="27:47" x14ac:dyDescent="0.2">
      <c r="AA1987" s="88"/>
      <c r="AB1987" s="88"/>
      <c r="AC1987" s="88"/>
      <c r="AD1987" s="88"/>
      <c r="AE1987" s="88"/>
      <c r="AG1987" s="89"/>
      <c r="AN1987" s="88"/>
      <c r="AO1987" s="88"/>
      <c r="AP1987" s="88"/>
      <c r="AQ1987" s="88"/>
      <c r="AR1987" s="88"/>
      <c r="AS1987" s="88"/>
      <c r="AT1987" s="88"/>
      <c r="AU1987" s="88"/>
    </row>
    <row r="1988" spans="27:47" x14ac:dyDescent="0.2">
      <c r="AA1988" s="88"/>
      <c r="AB1988" s="88"/>
      <c r="AC1988" s="88"/>
      <c r="AD1988" s="88"/>
      <c r="AE1988" s="88"/>
      <c r="AG1988" s="89"/>
      <c r="AN1988" s="88"/>
      <c r="AO1988" s="88"/>
      <c r="AP1988" s="88"/>
      <c r="AQ1988" s="88"/>
      <c r="AR1988" s="88"/>
      <c r="AS1988" s="88"/>
      <c r="AT1988" s="88"/>
      <c r="AU1988" s="88"/>
    </row>
    <row r="1989" spans="27:47" x14ac:dyDescent="0.2">
      <c r="AA1989" s="88"/>
      <c r="AB1989" s="88"/>
      <c r="AC1989" s="88"/>
      <c r="AD1989" s="88"/>
      <c r="AE1989" s="88"/>
      <c r="AG1989" s="89"/>
      <c r="AN1989" s="88"/>
      <c r="AO1989" s="88"/>
      <c r="AP1989" s="88"/>
      <c r="AQ1989" s="88"/>
      <c r="AR1989" s="88"/>
      <c r="AS1989" s="88"/>
      <c r="AT1989" s="88"/>
      <c r="AU1989" s="88"/>
    </row>
    <row r="1990" spans="27:47" x14ac:dyDescent="0.2">
      <c r="AA1990" s="88"/>
      <c r="AB1990" s="88"/>
      <c r="AC1990" s="88"/>
      <c r="AD1990" s="88"/>
      <c r="AE1990" s="88"/>
      <c r="AG1990" s="89"/>
      <c r="AN1990" s="88"/>
      <c r="AO1990" s="88"/>
      <c r="AP1990" s="88"/>
      <c r="AQ1990" s="88"/>
      <c r="AR1990" s="88"/>
      <c r="AS1990" s="88"/>
      <c r="AT1990" s="88"/>
      <c r="AU1990" s="88"/>
    </row>
    <row r="1991" spans="27:47" x14ac:dyDescent="0.2">
      <c r="AA1991" s="88"/>
      <c r="AB1991" s="88"/>
      <c r="AC1991" s="88"/>
      <c r="AD1991" s="88"/>
      <c r="AE1991" s="88"/>
      <c r="AG1991" s="89"/>
      <c r="AN1991" s="88"/>
      <c r="AO1991" s="88"/>
      <c r="AP1991" s="88"/>
      <c r="AQ1991" s="88"/>
      <c r="AR1991" s="88"/>
      <c r="AS1991" s="88"/>
      <c r="AT1991" s="88"/>
      <c r="AU1991" s="88"/>
    </row>
    <row r="1992" spans="27:47" x14ac:dyDescent="0.2">
      <c r="AA1992" s="88"/>
      <c r="AB1992" s="88"/>
      <c r="AC1992" s="88"/>
      <c r="AD1992" s="88"/>
      <c r="AE1992" s="88"/>
      <c r="AG1992" s="89"/>
      <c r="AN1992" s="88"/>
      <c r="AO1992" s="88"/>
      <c r="AP1992" s="88"/>
      <c r="AQ1992" s="88"/>
      <c r="AR1992" s="88"/>
      <c r="AS1992" s="88"/>
      <c r="AT1992" s="88"/>
      <c r="AU1992" s="88"/>
    </row>
    <row r="1993" spans="27:47" x14ac:dyDescent="0.2">
      <c r="AA1993" s="88"/>
      <c r="AB1993" s="88"/>
      <c r="AC1993" s="88"/>
      <c r="AD1993" s="88"/>
      <c r="AE1993" s="88"/>
      <c r="AG1993" s="89"/>
      <c r="AN1993" s="88"/>
      <c r="AO1993" s="88"/>
      <c r="AP1993" s="88"/>
      <c r="AQ1993" s="88"/>
      <c r="AR1993" s="88"/>
      <c r="AS1993" s="88"/>
      <c r="AT1993" s="88"/>
      <c r="AU1993" s="88"/>
    </row>
    <row r="1994" spans="27:47" x14ac:dyDescent="0.2">
      <c r="AA1994" s="88"/>
      <c r="AB1994" s="88"/>
      <c r="AC1994" s="88"/>
      <c r="AD1994" s="88"/>
      <c r="AE1994" s="88"/>
      <c r="AG1994" s="89"/>
      <c r="AN1994" s="88"/>
      <c r="AO1994" s="88"/>
      <c r="AP1994" s="88"/>
      <c r="AQ1994" s="88"/>
      <c r="AR1994" s="88"/>
      <c r="AS1994" s="88"/>
      <c r="AT1994" s="88"/>
      <c r="AU1994" s="88"/>
    </row>
    <row r="1995" spans="27:47" x14ac:dyDescent="0.2">
      <c r="AA1995" s="88"/>
      <c r="AB1995" s="88"/>
      <c r="AC1995" s="88"/>
      <c r="AD1995" s="88"/>
      <c r="AE1995" s="88"/>
      <c r="AG1995" s="89"/>
      <c r="AN1995" s="88"/>
      <c r="AO1995" s="88"/>
      <c r="AP1995" s="88"/>
      <c r="AQ1995" s="88"/>
      <c r="AR1995" s="88"/>
      <c r="AS1995" s="88"/>
      <c r="AT1995" s="88"/>
      <c r="AU1995" s="88"/>
    </row>
    <row r="1996" spans="27:47" x14ac:dyDescent="0.2">
      <c r="AA1996" s="88"/>
      <c r="AB1996" s="88"/>
      <c r="AC1996" s="88"/>
      <c r="AD1996" s="88"/>
      <c r="AE1996" s="88"/>
      <c r="AG1996" s="89"/>
      <c r="AN1996" s="88"/>
      <c r="AO1996" s="88"/>
      <c r="AP1996" s="88"/>
      <c r="AQ1996" s="88"/>
      <c r="AR1996" s="88"/>
      <c r="AS1996" s="88"/>
      <c r="AT1996" s="88"/>
      <c r="AU1996" s="88"/>
    </row>
    <row r="1997" spans="27:47" x14ac:dyDescent="0.2">
      <c r="AA1997" s="88"/>
      <c r="AB1997" s="88"/>
      <c r="AC1997" s="88"/>
      <c r="AD1997" s="88"/>
      <c r="AE1997" s="88"/>
      <c r="AG1997" s="89"/>
      <c r="AN1997" s="88"/>
      <c r="AO1997" s="88"/>
      <c r="AP1997" s="88"/>
      <c r="AQ1997" s="88"/>
      <c r="AR1997" s="88"/>
      <c r="AS1997" s="88"/>
      <c r="AT1997" s="88"/>
      <c r="AU1997" s="88"/>
    </row>
    <row r="1998" spans="27:47" x14ac:dyDescent="0.2">
      <c r="AA1998" s="88"/>
      <c r="AB1998" s="88"/>
      <c r="AC1998" s="88"/>
      <c r="AD1998" s="88"/>
      <c r="AE1998" s="88"/>
      <c r="AG1998" s="89"/>
      <c r="AN1998" s="88"/>
      <c r="AO1998" s="88"/>
      <c r="AP1998" s="88"/>
      <c r="AQ1998" s="88"/>
      <c r="AR1998" s="88"/>
      <c r="AS1998" s="88"/>
      <c r="AT1998" s="88"/>
      <c r="AU1998" s="88"/>
    </row>
    <row r="1999" spans="27:47" x14ac:dyDescent="0.2">
      <c r="AA1999" s="88"/>
      <c r="AB1999" s="88"/>
      <c r="AC1999" s="88"/>
      <c r="AD1999" s="88"/>
      <c r="AE1999" s="88"/>
      <c r="AG1999" s="89"/>
      <c r="AN1999" s="88"/>
      <c r="AO1999" s="88"/>
      <c r="AP1999" s="88"/>
      <c r="AQ1999" s="88"/>
      <c r="AR1999" s="88"/>
      <c r="AS1999" s="88"/>
      <c r="AT1999" s="88"/>
      <c r="AU1999" s="88"/>
    </row>
    <row r="2000" spans="27:47" x14ac:dyDescent="0.2">
      <c r="AA2000" s="88"/>
      <c r="AB2000" s="88"/>
      <c r="AC2000" s="88"/>
      <c r="AD2000" s="88"/>
      <c r="AE2000" s="88"/>
      <c r="AG2000" s="89"/>
      <c r="AN2000" s="88"/>
      <c r="AO2000" s="88"/>
      <c r="AP2000" s="88"/>
      <c r="AQ2000" s="88"/>
      <c r="AR2000" s="88"/>
      <c r="AS2000" s="88"/>
      <c r="AT2000" s="88"/>
      <c r="AU2000" s="88"/>
    </row>
    <row r="2001" spans="27:47" x14ac:dyDescent="0.2">
      <c r="AA2001" s="88"/>
      <c r="AB2001" s="88"/>
      <c r="AC2001" s="88"/>
      <c r="AD2001" s="88"/>
      <c r="AE2001" s="88"/>
      <c r="AG2001" s="89"/>
      <c r="AN2001" s="88"/>
      <c r="AO2001" s="88"/>
      <c r="AP2001" s="88"/>
      <c r="AQ2001" s="88"/>
      <c r="AR2001" s="88"/>
      <c r="AS2001" s="88"/>
      <c r="AT2001" s="88"/>
      <c r="AU2001" s="88"/>
    </row>
    <row r="2002" spans="27:47" x14ac:dyDescent="0.2">
      <c r="AA2002" s="88"/>
      <c r="AB2002" s="88"/>
      <c r="AC2002" s="88"/>
      <c r="AD2002" s="88"/>
      <c r="AE2002" s="88"/>
      <c r="AG2002" s="89"/>
      <c r="AN2002" s="88"/>
      <c r="AO2002" s="88"/>
      <c r="AP2002" s="88"/>
      <c r="AQ2002" s="88"/>
      <c r="AR2002" s="88"/>
      <c r="AS2002" s="88"/>
      <c r="AT2002" s="88"/>
      <c r="AU2002" s="88"/>
    </row>
    <row r="2003" spans="27:47" x14ac:dyDescent="0.2">
      <c r="AA2003" s="88"/>
      <c r="AB2003" s="88"/>
      <c r="AC2003" s="88"/>
      <c r="AD2003" s="88"/>
      <c r="AE2003" s="88"/>
      <c r="AG2003" s="89"/>
      <c r="AN2003" s="88"/>
      <c r="AO2003" s="88"/>
      <c r="AP2003" s="88"/>
      <c r="AQ2003" s="88"/>
      <c r="AR2003" s="88"/>
      <c r="AS2003" s="88"/>
      <c r="AT2003" s="88"/>
      <c r="AU2003" s="88"/>
    </row>
    <row r="2004" spans="27:47" x14ac:dyDescent="0.2">
      <c r="AA2004" s="88"/>
      <c r="AB2004" s="88"/>
      <c r="AC2004" s="88"/>
      <c r="AD2004" s="88"/>
      <c r="AE2004" s="88"/>
      <c r="AG2004" s="89"/>
      <c r="AN2004" s="88"/>
      <c r="AO2004" s="88"/>
      <c r="AP2004" s="88"/>
      <c r="AQ2004" s="88"/>
      <c r="AR2004" s="88"/>
      <c r="AS2004" s="88"/>
      <c r="AT2004" s="88"/>
      <c r="AU2004" s="88"/>
    </row>
    <row r="2005" spans="27:47" x14ac:dyDescent="0.2">
      <c r="AA2005" s="88"/>
      <c r="AB2005" s="88"/>
      <c r="AC2005" s="88"/>
      <c r="AD2005" s="88"/>
      <c r="AE2005" s="88"/>
      <c r="AG2005" s="89"/>
      <c r="AN2005" s="88"/>
      <c r="AO2005" s="88"/>
      <c r="AP2005" s="88"/>
      <c r="AQ2005" s="88"/>
      <c r="AR2005" s="88"/>
      <c r="AS2005" s="88"/>
      <c r="AT2005" s="88"/>
      <c r="AU2005" s="88"/>
    </row>
    <row r="2006" spans="27:47" x14ac:dyDescent="0.2">
      <c r="AA2006" s="88"/>
      <c r="AB2006" s="88"/>
      <c r="AC2006" s="88"/>
      <c r="AD2006" s="88"/>
      <c r="AE2006" s="88"/>
      <c r="AG2006" s="89"/>
      <c r="AN2006" s="88"/>
      <c r="AO2006" s="88"/>
      <c r="AP2006" s="88"/>
      <c r="AQ2006" s="88"/>
      <c r="AR2006" s="88"/>
      <c r="AS2006" s="88"/>
      <c r="AT2006" s="88"/>
      <c r="AU2006" s="88"/>
    </row>
    <row r="2007" spans="27:47" x14ac:dyDescent="0.2">
      <c r="AA2007" s="88"/>
      <c r="AB2007" s="88"/>
      <c r="AC2007" s="88"/>
      <c r="AD2007" s="88"/>
      <c r="AE2007" s="88"/>
      <c r="AG2007" s="89"/>
      <c r="AN2007" s="88"/>
      <c r="AO2007" s="88"/>
      <c r="AP2007" s="88"/>
      <c r="AQ2007" s="88"/>
      <c r="AR2007" s="88"/>
      <c r="AS2007" s="88"/>
      <c r="AT2007" s="88"/>
      <c r="AU2007" s="88"/>
    </row>
    <row r="2008" spans="27:47" x14ac:dyDescent="0.2">
      <c r="AA2008" s="88"/>
      <c r="AB2008" s="88"/>
      <c r="AC2008" s="88"/>
      <c r="AD2008" s="88"/>
      <c r="AE2008" s="88"/>
      <c r="AG2008" s="89"/>
      <c r="AN2008" s="88"/>
      <c r="AO2008" s="88"/>
      <c r="AP2008" s="88"/>
      <c r="AQ2008" s="88"/>
      <c r="AR2008" s="88"/>
      <c r="AS2008" s="88"/>
      <c r="AT2008" s="88"/>
      <c r="AU2008" s="88"/>
    </row>
    <row r="2009" spans="27:47" x14ac:dyDescent="0.2">
      <c r="AA2009" s="88"/>
      <c r="AB2009" s="88"/>
      <c r="AC2009" s="88"/>
      <c r="AD2009" s="88"/>
      <c r="AE2009" s="88"/>
      <c r="AG2009" s="89"/>
      <c r="AN2009" s="88"/>
      <c r="AO2009" s="88"/>
      <c r="AP2009" s="88"/>
      <c r="AQ2009" s="88"/>
      <c r="AR2009" s="88"/>
      <c r="AS2009" s="88"/>
      <c r="AT2009" s="88"/>
      <c r="AU2009" s="88"/>
    </row>
    <row r="2010" spans="27:47" x14ac:dyDescent="0.2">
      <c r="AA2010" s="88"/>
      <c r="AB2010" s="88"/>
      <c r="AC2010" s="88"/>
      <c r="AD2010" s="88"/>
      <c r="AE2010" s="88"/>
      <c r="AG2010" s="89"/>
      <c r="AN2010" s="88"/>
      <c r="AO2010" s="88"/>
      <c r="AP2010" s="88"/>
      <c r="AQ2010" s="88"/>
      <c r="AR2010" s="88"/>
      <c r="AS2010" s="88"/>
      <c r="AT2010" s="88"/>
      <c r="AU2010" s="88"/>
    </row>
    <row r="2011" spans="27:47" x14ac:dyDescent="0.2">
      <c r="AA2011" s="88"/>
      <c r="AB2011" s="88"/>
      <c r="AC2011" s="88"/>
      <c r="AD2011" s="88"/>
      <c r="AE2011" s="88"/>
      <c r="AG2011" s="89"/>
      <c r="AN2011" s="88"/>
      <c r="AO2011" s="88"/>
      <c r="AP2011" s="88"/>
      <c r="AQ2011" s="88"/>
      <c r="AR2011" s="88"/>
      <c r="AS2011" s="88"/>
      <c r="AT2011" s="88"/>
      <c r="AU2011" s="88"/>
    </row>
    <row r="2012" spans="27:47" x14ac:dyDescent="0.2">
      <c r="AA2012" s="88"/>
      <c r="AB2012" s="88"/>
      <c r="AC2012" s="88"/>
      <c r="AD2012" s="88"/>
      <c r="AE2012" s="88"/>
      <c r="AG2012" s="89"/>
      <c r="AN2012" s="88"/>
      <c r="AO2012" s="88"/>
      <c r="AP2012" s="88"/>
      <c r="AQ2012" s="88"/>
      <c r="AR2012" s="88"/>
      <c r="AS2012" s="88"/>
      <c r="AT2012" s="88"/>
      <c r="AU2012" s="88"/>
    </row>
    <row r="2013" spans="27:47" x14ac:dyDescent="0.2">
      <c r="AA2013" s="88"/>
      <c r="AB2013" s="88"/>
      <c r="AC2013" s="88"/>
      <c r="AD2013" s="88"/>
      <c r="AE2013" s="88"/>
      <c r="AG2013" s="89"/>
      <c r="AN2013" s="88"/>
      <c r="AO2013" s="88"/>
      <c r="AP2013" s="88"/>
      <c r="AQ2013" s="88"/>
      <c r="AR2013" s="88"/>
      <c r="AS2013" s="88"/>
      <c r="AT2013" s="88"/>
      <c r="AU2013" s="88"/>
    </row>
    <row r="2014" spans="27:47" x14ac:dyDescent="0.2">
      <c r="AA2014" s="88"/>
      <c r="AB2014" s="88"/>
      <c r="AC2014" s="88"/>
      <c r="AD2014" s="88"/>
      <c r="AE2014" s="88"/>
      <c r="AG2014" s="89"/>
      <c r="AN2014" s="88"/>
      <c r="AO2014" s="88"/>
      <c r="AP2014" s="88"/>
      <c r="AQ2014" s="88"/>
      <c r="AR2014" s="88"/>
      <c r="AS2014" s="88"/>
      <c r="AT2014" s="88"/>
      <c r="AU2014" s="88"/>
    </row>
    <row r="2015" spans="27:47" x14ac:dyDescent="0.2">
      <c r="AA2015" s="88"/>
      <c r="AB2015" s="88"/>
      <c r="AC2015" s="88"/>
      <c r="AD2015" s="88"/>
      <c r="AE2015" s="88"/>
      <c r="AG2015" s="89"/>
      <c r="AN2015" s="88"/>
      <c r="AO2015" s="88"/>
      <c r="AP2015" s="88"/>
      <c r="AQ2015" s="88"/>
      <c r="AR2015" s="88"/>
      <c r="AS2015" s="88"/>
      <c r="AT2015" s="88"/>
      <c r="AU2015" s="88"/>
    </row>
    <row r="2016" spans="27:47" x14ac:dyDescent="0.2">
      <c r="AA2016" s="88"/>
      <c r="AB2016" s="88"/>
      <c r="AC2016" s="88"/>
      <c r="AD2016" s="88"/>
      <c r="AE2016" s="88"/>
      <c r="AG2016" s="89"/>
      <c r="AN2016" s="88"/>
      <c r="AO2016" s="88"/>
      <c r="AP2016" s="88"/>
      <c r="AQ2016" s="88"/>
      <c r="AR2016" s="88"/>
      <c r="AS2016" s="88"/>
      <c r="AT2016" s="88"/>
      <c r="AU2016" s="88"/>
    </row>
    <row r="2017" spans="27:47" x14ac:dyDescent="0.2">
      <c r="AA2017" s="88"/>
      <c r="AB2017" s="88"/>
      <c r="AC2017" s="88"/>
      <c r="AD2017" s="88"/>
      <c r="AE2017" s="88"/>
      <c r="AG2017" s="89"/>
      <c r="AN2017" s="88"/>
      <c r="AO2017" s="88"/>
      <c r="AP2017" s="88"/>
      <c r="AQ2017" s="88"/>
      <c r="AR2017" s="88"/>
      <c r="AS2017" s="88"/>
      <c r="AT2017" s="88"/>
      <c r="AU2017" s="88"/>
    </row>
    <row r="2018" spans="27:47" x14ac:dyDescent="0.2">
      <c r="AA2018" s="88"/>
      <c r="AB2018" s="88"/>
      <c r="AC2018" s="88"/>
      <c r="AD2018" s="88"/>
      <c r="AE2018" s="88"/>
      <c r="AG2018" s="89"/>
      <c r="AN2018" s="88"/>
      <c r="AO2018" s="88"/>
      <c r="AP2018" s="88"/>
      <c r="AQ2018" s="88"/>
      <c r="AR2018" s="88"/>
      <c r="AS2018" s="88"/>
      <c r="AT2018" s="88"/>
      <c r="AU2018" s="88"/>
    </row>
    <row r="2019" spans="27:47" x14ac:dyDescent="0.2">
      <c r="AA2019" s="88"/>
      <c r="AB2019" s="88"/>
      <c r="AC2019" s="88"/>
      <c r="AD2019" s="88"/>
      <c r="AE2019" s="88"/>
      <c r="AG2019" s="89"/>
      <c r="AN2019" s="88"/>
      <c r="AO2019" s="88"/>
      <c r="AP2019" s="88"/>
      <c r="AQ2019" s="88"/>
      <c r="AR2019" s="88"/>
      <c r="AS2019" s="88"/>
      <c r="AT2019" s="88"/>
      <c r="AU2019" s="88"/>
    </row>
    <row r="2020" spans="27:47" x14ac:dyDescent="0.2">
      <c r="AA2020" s="88"/>
      <c r="AB2020" s="88"/>
      <c r="AC2020" s="88"/>
      <c r="AD2020" s="88"/>
      <c r="AE2020" s="88"/>
      <c r="AG2020" s="89"/>
      <c r="AN2020" s="88"/>
      <c r="AO2020" s="88"/>
      <c r="AP2020" s="88"/>
      <c r="AQ2020" s="88"/>
      <c r="AR2020" s="88"/>
      <c r="AS2020" s="88"/>
      <c r="AT2020" s="88"/>
      <c r="AU2020" s="88"/>
    </row>
    <row r="2021" spans="27:47" x14ac:dyDescent="0.2">
      <c r="AA2021" s="88"/>
      <c r="AB2021" s="88"/>
      <c r="AC2021" s="88"/>
      <c r="AD2021" s="88"/>
      <c r="AE2021" s="88"/>
      <c r="AG2021" s="89"/>
      <c r="AN2021" s="88"/>
      <c r="AO2021" s="88"/>
      <c r="AP2021" s="88"/>
      <c r="AQ2021" s="88"/>
      <c r="AR2021" s="88"/>
      <c r="AS2021" s="88"/>
      <c r="AT2021" s="88"/>
      <c r="AU2021" s="88"/>
    </row>
    <row r="2022" spans="27:47" x14ac:dyDescent="0.2">
      <c r="AA2022" s="88"/>
      <c r="AB2022" s="88"/>
      <c r="AC2022" s="88"/>
      <c r="AD2022" s="88"/>
      <c r="AE2022" s="88"/>
      <c r="AG2022" s="89"/>
      <c r="AN2022" s="88"/>
      <c r="AO2022" s="88"/>
      <c r="AP2022" s="88"/>
      <c r="AQ2022" s="88"/>
      <c r="AR2022" s="88"/>
      <c r="AS2022" s="88"/>
      <c r="AT2022" s="88"/>
      <c r="AU2022" s="88"/>
    </row>
    <row r="2023" spans="27:47" x14ac:dyDescent="0.2">
      <c r="AA2023" s="88"/>
      <c r="AB2023" s="88"/>
      <c r="AC2023" s="88"/>
      <c r="AD2023" s="88"/>
      <c r="AE2023" s="88"/>
      <c r="AG2023" s="89"/>
      <c r="AN2023" s="88"/>
      <c r="AO2023" s="88"/>
      <c r="AP2023" s="88"/>
      <c r="AQ2023" s="88"/>
      <c r="AR2023" s="88"/>
      <c r="AS2023" s="88"/>
      <c r="AT2023" s="88"/>
      <c r="AU2023" s="88"/>
    </row>
    <row r="2024" spans="27:47" x14ac:dyDescent="0.2">
      <c r="AA2024" s="88"/>
      <c r="AB2024" s="88"/>
      <c r="AC2024" s="88"/>
      <c r="AD2024" s="88"/>
      <c r="AE2024" s="88"/>
      <c r="AG2024" s="89"/>
      <c r="AN2024" s="88"/>
      <c r="AO2024" s="88"/>
      <c r="AP2024" s="88"/>
      <c r="AQ2024" s="88"/>
      <c r="AR2024" s="88"/>
      <c r="AS2024" s="88"/>
      <c r="AT2024" s="88"/>
      <c r="AU2024" s="88"/>
    </row>
    <row r="2025" spans="27:47" x14ac:dyDescent="0.2">
      <c r="AA2025" s="88"/>
      <c r="AB2025" s="88"/>
      <c r="AC2025" s="88"/>
      <c r="AD2025" s="88"/>
      <c r="AE2025" s="88"/>
      <c r="AG2025" s="89"/>
      <c r="AN2025" s="88"/>
      <c r="AO2025" s="88"/>
      <c r="AP2025" s="88"/>
      <c r="AQ2025" s="88"/>
      <c r="AR2025" s="88"/>
      <c r="AS2025" s="88"/>
      <c r="AT2025" s="88"/>
      <c r="AU2025" s="88"/>
    </row>
    <row r="2026" spans="27:47" x14ac:dyDescent="0.2">
      <c r="AA2026" s="88"/>
      <c r="AB2026" s="88"/>
      <c r="AC2026" s="88"/>
      <c r="AD2026" s="88"/>
      <c r="AE2026" s="88"/>
      <c r="AG2026" s="89"/>
      <c r="AN2026" s="88"/>
      <c r="AO2026" s="88"/>
      <c r="AP2026" s="88"/>
      <c r="AQ2026" s="88"/>
      <c r="AR2026" s="88"/>
      <c r="AS2026" s="88"/>
      <c r="AT2026" s="88"/>
      <c r="AU2026" s="88"/>
    </row>
    <row r="2027" spans="27:47" x14ac:dyDescent="0.2">
      <c r="AA2027" s="88"/>
      <c r="AB2027" s="88"/>
      <c r="AC2027" s="88"/>
      <c r="AD2027" s="88"/>
      <c r="AE2027" s="88"/>
      <c r="AG2027" s="89"/>
      <c r="AN2027" s="88"/>
      <c r="AO2027" s="88"/>
      <c r="AP2027" s="88"/>
      <c r="AQ2027" s="88"/>
      <c r="AR2027" s="88"/>
      <c r="AS2027" s="88"/>
      <c r="AT2027" s="88"/>
      <c r="AU2027" s="88"/>
    </row>
    <row r="2028" spans="27:47" x14ac:dyDescent="0.2">
      <c r="AA2028" s="88"/>
      <c r="AB2028" s="88"/>
      <c r="AC2028" s="88"/>
      <c r="AD2028" s="88"/>
      <c r="AE2028" s="88"/>
      <c r="AG2028" s="89"/>
      <c r="AN2028" s="88"/>
      <c r="AO2028" s="88"/>
      <c r="AP2028" s="88"/>
      <c r="AQ2028" s="88"/>
      <c r="AR2028" s="88"/>
      <c r="AS2028" s="88"/>
      <c r="AT2028" s="88"/>
      <c r="AU2028" s="88"/>
    </row>
    <row r="2029" spans="27:47" x14ac:dyDescent="0.2">
      <c r="AA2029" s="88"/>
      <c r="AB2029" s="88"/>
      <c r="AC2029" s="88"/>
      <c r="AD2029" s="88"/>
      <c r="AE2029" s="88"/>
      <c r="AG2029" s="89"/>
      <c r="AN2029" s="88"/>
      <c r="AO2029" s="88"/>
      <c r="AP2029" s="88"/>
      <c r="AQ2029" s="88"/>
      <c r="AR2029" s="88"/>
      <c r="AS2029" s="88"/>
      <c r="AT2029" s="88"/>
      <c r="AU2029" s="88"/>
    </row>
    <row r="2030" spans="27:47" x14ac:dyDescent="0.2">
      <c r="AA2030" s="88"/>
      <c r="AB2030" s="88"/>
      <c r="AC2030" s="88"/>
      <c r="AD2030" s="88"/>
      <c r="AE2030" s="88"/>
      <c r="AG2030" s="89"/>
      <c r="AN2030" s="88"/>
      <c r="AO2030" s="88"/>
      <c r="AP2030" s="88"/>
      <c r="AQ2030" s="88"/>
      <c r="AR2030" s="88"/>
      <c r="AS2030" s="88"/>
      <c r="AT2030" s="88"/>
      <c r="AU2030" s="88"/>
    </row>
    <row r="2031" spans="27:47" x14ac:dyDescent="0.2">
      <c r="AA2031" s="88"/>
      <c r="AB2031" s="88"/>
      <c r="AC2031" s="88"/>
      <c r="AD2031" s="88"/>
      <c r="AE2031" s="88"/>
      <c r="AG2031" s="89"/>
      <c r="AN2031" s="88"/>
      <c r="AO2031" s="88"/>
      <c r="AP2031" s="88"/>
      <c r="AQ2031" s="88"/>
      <c r="AR2031" s="88"/>
      <c r="AS2031" s="88"/>
      <c r="AT2031" s="88"/>
      <c r="AU2031" s="88"/>
    </row>
    <row r="2032" spans="27:47" x14ac:dyDescent="0.2">
      <c r="AA2032" s="88"/>
      <c r="AB2032" s="88"/>
      <c r="AC2032" s="88"/>
      <c r="AD2032" s="88"/>
      <c r="AE2032" s="88"/>
      <c r="AG2032" s="89"/>
      <c r="AN2032" s="88"/>
      <c r="AO2032" s="88"/>
      <c r="AP2032" s="88"/>
      <c r="AQ2032" s="88"/>
      <c r="AR2032" s="88"/>
      <c r="AS2032" s="88"/>
      <c r="AT2032" s="88"/>
      <c r="AU2032" s="88"/>
    </row>
    <row r="2033" spans="27:47" x14ac:dyDescent="0.2">
      <c r="AA2033" s="88"/>
      <c r="AB2033" s="88"/>
      <c r="AC2033" s="88"/>
      <c r="AD2033" s="88"/>
      <c r="AE2033" s="88"/>
      <c r="AG2033" s="89"/>
      <c r="AN2033" s="88"/>
      <c r="AO2033" s="88"/>
      <c r="AP2033" s="88"/>
      <c r="AQ2033" s="88"/>
      <c r="AR2033" s="88"/>
      <c r="AS2033" s="88"/>
      <c r="AT2033" s="88"/>
      <c r="AU2033" s="88"/>
    </row>
    <row r="2034" spans="27:47" x14ac:dyDescent="0.2">
      <c r="AA2034" s="88"/>
      <c r="AB2034" s="88"/>
      <c r="AC2034" s="88"/>
      <c r="AD2034" s="88"/>
      <c r="AE2034" s="88"/>
      <c r="AG2034" s="89"/>
      <c r="AN2034" s="88"/>
      <c r="AO2034" s="88"/>
      <c r="AP2034" s="88"/>
      <c r="AQ2034" s="88"/>
      <c r="AR2034" s="88"/>
      <c r="AS2034" s="88"/>
      <c r="AT2034" s="88"/>
      <c r="AU2034" s="88"/>
    </row>
    <row r="2035" spans="27:47" x14ac:dyDescent="0.2">
      <c r="AA2035" s="88"/>
      <c r="AB2035" s="88"/>
      <c r="AC2035" s="88"/>
      <c r="AD2035" s="88"/>
      <c r="AE2035" s="88"/>
      <c r="AG2035" s="89"/>
      <c r="AN2035" s="88"/>
      <c r="AO2035" s="88"/>
      <c r="AP2035" s="88"/>
      <c r="AQ2035" s="88"/>
      <c r="AR2035" s="88"/>
      <c r="AS2035" s="88"/>
      <c r="AT2035" s="88"/>
      <c r="AU2035" s="88"/>
    </row>
    <row r="2036" spans="27:47" x14ac:dyDescent="0.2">
      <c r="AA2036" s="88"/>
      <c r="AB2036" s="88"/>
      <c r="AC2036" s="88"/>
      <c r="AD2036" s="88"/>
      <c r="AE2036" s="88"/>
      <c r="AG2036" s="89"/>
      <c r="AN2036" s="88"/>
      <c r="AO2036" s="88"/>
      <c r="AP2036" s="88"/>
      <c r="AQ2036" s="88"/>
      <c r="AR2036" s="88"/>
      <c r="AS2036" s="88"/>
      <c r="AT2036" s="88"/>
      <c r="AU2036" s="88"/>
    </row>
    <row r="2037" spans="27:47" x14ac:dyDescent="0.2">
      <c r="AA2037" s="88"/>
      <c r="AB2037" s="88"/>
      <c r="AC2037" s="88"/>
      <c r="AD2037" s="88"/>
      <c r="AE2037" s="88"/>
      <c r="AG2037" s="89"/>
      <c r="AN2037" s="88"/>
      <c r="AO2037" s="88"/>
      <c r="AP2037" s="88"/>
      <c r="AQ2037" s="88"/>
      <c r="AR2037" s="88"/>
      <c r="AS2037" s="88"/>
      <c r="AT2037" s="88"/>
      <c r="AU2037" s="88"/>
    </row>
    <row r="2038" spans="27:47" x14ac:dyDescent="0.2">
      <c r="AA2038" s="88"/>
      <c r="AB2038" s="88"/>
      <c r="AC2038" s="88"/>
      <c r="AD2038" s="88"/>
      <c r="AE2038" s="88"/>
      <c r="AG2038" s="89"/>
      <c r="AN2038" s="88"/>
      <c r="AO2038" s="88"/>
      <c r="AP2038" s="88"/>
      <c r="AQ2038" s="88"/>
      <c r="AR2038" s="88"/>
      <c r="AS2038" s="88"/>
      <c r="AT2038" s="88"/>
      <c r="AU2038" s="88"/>
    </row>
    <row r="2039" spans="27:47" x14ac:dyDescent="0.2">
      <c r="AA2039" s="88"/>
      <c r="AB2039" s="88"/>
      <c r="AC2039" s="88"/>
      <c r="AD2039" s="88"/>
      <c r="AE2039" s="88"/>
      <c r="AG2039" s="89"/>
      <c r="AN2039" s="88"/>
      <c r="AO2039" s="88"/>
      <c r="AP2039" s="88"/>
      <c r="AQ2039" s="88"/>
      <c r="AR2039" s="88"/>
      <c r="AS2039" s="88"/>
      <c r="AT2039" s="88"/>
      <c r="AU2039" s="88"/>
    </row>
    <row r="2040" spans="27:47" x14ac:dyDescent="0.2">
      <c r="AA2040" s="88"/>
      <c r="AB2040" s="88"/>
      <c r="AC2040" s="88"/>
      <c r="AD2040" s="88"/>
      <c r="AE2040" s="88"/>
      <c r="AG2040" s="89"/>
      <c r="AN2040" s="88"/>
      <c r="AO2040" s="88"/>
      <c r="AP2040" s="88"/>
      <c r="AQ2040" s="88"/>
      <c r="AR2040" s="88"/>
      <c r="AS2040" s="88"/>
      <c r="AT2040" s="88"/>
      <c r="AU2040" s="88"/>
    </row>
    <row r="2041" spans="27:47" x14ac:dyDescent="0.2">
      <c r="AA2041" s="88"/>
      <c r="AB2041" s="88"/>
      <c r="AC2041" s="88"/>
      <c r="AD2041" s="88"/>
      <c r="AE2041" s="88"/>
      <c r="AG2041" s="89"/>
      <c r="AN2041" s="88"/>
      <c r="AO2041" s="88"/>
      <c r="AP2041" s="88"/>
      <c r="AQ2041" s="88"/>
      <c r="AR2041" s="88"/>
      <c r="AS2041" s="88"/>
      <c r="AT2041" s="88"/>
      <c r="AU2041" s="88"/>
    </row>
    <row r="2042" spans="27:47" x14ac:dyDescent="0.2">
      <c r="AA2042" s="88"/>
      <c r="AB2042" s="88"/>
      <c r="AC2042" s="88"/>
      <c r="AD2042" s="88"/>
      <c r="AE2042" s="88"/>
      <c r="AG2042" s="89"/>
      <c r="AN2042" s="88"/>
      <c r="AO2042" s="88"/>
      <c r="AP2042" s="88"/>
      <c r="AQ2042" s="88"/>
      <c r="AR2042" s="88"/>
      <c r="AS2042" s="88"/>
      <c r="AT2042" s="88"/>
      <c r="AU2042" s="88"/>
    </row>
    <row r="2043" spans="27:47" x14ac:dyDescent="0.2">
      <c r="AA2043" s="88"/>
      <c r="AB2043" s="88"/>
      <c r="AC2043" s="88"/>
      <c r="AD2043" s="88"/>
      <c r="AE2043" s="88"/>
      <c r="AG2043" s="89"/>
      <c r="AN2043" s="88"/>
      <c r="AO2043" s="88"/>
      <c r="AP2043" s="88"/>
      <c r="AQ2043" s="88"/>
      <c r="AR2043" s="88"/>
      <c r="AS2043" s="88"/>
      <c r="AT2043" s="88"/>
      <c r="AU2043" s="88"/>
    </row>
    <row r="2044" spans="27:47" x14ac:dyDescent="0.2">
      <c r="AA2044" s="88"/>
      <c r="AB2044" s="88"/>
      <c r="AC2044" s="88"/>
      <c r="AD2044" s="88"/>
      <c r="AE2044" s="88"/>
      <c r="AG2044" s="89"/>
      <c r="AN2044" s="88"/>
      <c r="AO2044" s="88"/>
      <c r="AP2044" s="88"/>
      <c r="AQ2044" s="88"/>
      <c r="AR2044" s="88"/>
      <c r="AS2044" s="88"/>
      <c r="AT2044" s="88"/>
      <c r="AU2044" s="88"/>
    </row>
    <row r="2045" spans="27:47" x14ac:dyDescent="0.2">
      <c r="AA2045" s="88"/>
      <c r="AB2045" s="88"/>
      <c r="AC2045" s="88"/>
      <c r="AD2045" s="88"/>
      <c r="AE2045" s="88"/>
      <c r="AG2045" s="89"/>
      <c r="AN2045" s="88"/>
      <c r="AO2045" s="88"/>
      <c r="AP2045" s="88"/>
      <c r="AQ2045" s="88"/>
      <c r="AR2045" s="88"/>
      <c r="AS2045" s="88"/>
      <c r="AT2045" s="88"/>
      <c r="AU2045" s="88"/>
    </row>
    <row r="2046" spans="27:47" x14ac:dyDescent="0.2">
      <c r="AA2046" s="88"/>
      <c r="AB2046" s="88"/>
      <c r="AC2046" s="88"/>
      <c r="AD2046" s="88"/>
      <c r="AE2046" s="88"/>
      <c r="AG2046" s="89"/>
      <c r="AN2046" s="88"/>
      <c r="AO2046" s="88"/>
      <c r="AP2046" s="88"/>
      <c r="AQ2046" s="88"/>
      <c r="AR2046" s="88"/>
      <c r="AS2046" s="88"/>
      <c r="AT2046" s="88"/>
      <c r="AU2046" s="88"/>
    </row>
    <row r="2047" spans="27:47" x14ac:dyDescent="0.2">
      <c r="AA2047" s="88"/>
      <c r="AB2047" s="88"/>
      <c r="AC2047" s="88"/>
      <c r="AD2047" s="88"/>
      <c r="AE2047" s="88"/>
      <c r="AG2047" s="89"/>
      <c r="AN2047" s="88"/>
      <c r="AO2047" s="88"/>
      <c r="AP2047" s="88"/>
      <c r="AQ2047" s="88"/>
      <c r="AR2047" s="88"/>
      <c r="AS2047" s="88"/>
      <c r="AT2047" s="88"/>
      <c r="AU2047" s="88"/>
    </row>
    <row r="2048" spans="27:47" x14ac:dyDescent="0.2">
      <c r="AA2048" s="88"/>
      <c r="AB2048" s="88"/>
      <c r="AC2048" s="88"/>
      <c r="AD2048" s="88"/>
      <c r="AE2048" s="88"/>
      <c r="AG2048" s="89"/>
      <c r="AN2048" s="88"/>
      <c r="AO2048" s="88"/>
      <c r="AP2048" s="88"/>
      <c r="AQ2048" s="88"/>
      <c r="AR2048" s="88"/>
      <c r="AS2048" s="88"/>
      <c r="AT2048" s="88"/>
      <c r="AU2048" s="88"/>
    </row>
    <row r="2049" spans="27:47" x14ac:dyDescent="0.2">
      <c r="AA2049" s="88"/>
      <c r="AB2049" s="88"/>
      <c r="AC2049" s="88"/>
      <c r="AD2049" s="88"/>
      <c r="AE2049" s="88"/>
      <c r="AG2049" s="89"/>
      <c r="AN2049" s="88"/>
      <c r="AO2049" s="88"/>
      <c r="AP2049" s="88"/>
      <c r="AQ2049" s="88"/>
      <c r="AR2049" s="88"/>
      <c r="AS2049" s="88"/>
      <c r="AT2049" s="88"/>
      <c r="AU2049" s="88"/>
    </row>
    <row r="2050" spans="27:47" x14ac:dyDescent="0.2">
      <c r="AA2050" s="88"/>
      <c r="AB2050" s="88"/>
      <c r="AC2050" s="88"/>
      <c r="AD2050" s="88"/>
      <c r="AE2050" s="88"/>
      <c r="AG2050" s="89"/>
      <c r="AN2050" s="88"/>
      <c r="AO2050" s="88"/>
      <c r="AP2050" s="88"/>
      <c r="AQ2050" s="88"/>
      <c r="AR2050" s="88"/>
      <c r="AS2050" s="88"/>
      <c r="AT2050" s="88"/>
      <c r="AU2050" s="88"/>
    </row>
    <row r="2051" spans="27:47" x14ac:dyDescent="0.2">
      <c r="AA2051" s="88"/>
      <c r="AB2051" s="88"/>
      <c r="AC2051" s="88"/>
      <c r="AD2051" s="88"/>
      <c r="AE2051" s="88"/>
      <c r="AG2051" s="89"/>
      <c r="AN2051" s="88"/>
      <c r="AO2051" s="88"/>
      <c r="AP2051" s="88"/>
      <c r="AQ2051" s="88"/>
      <c r="AR2051" s="88"/>
      <c r="AS2051" s="88"/>
      <c r="AT2051" s="88"/>
      <c r="AU2051" s="88"/>
    </row>
    <row r="2052" spans="27:47" x14ac:dyDescent="0.2">
      <c r="AA2052" s="88"/>
      <c r="AB2052" s="88"/>
      <c r="AC2052" s="88"/>
      <c r="AD2052" s="88"/>
      <c r="AE2052" s="88"/>
      <c r="AG2052" s="89"/>
      <c r="AN2052" s="88"/>
      <c r="AO2052" s="88"/>
      <c r="AP2052" s="88"/>
      <c r="AQ2052" s="88"/>
      <c r="AR2052" s="88"/>
      <c r="AS2052" s="88"/>
      <c r="AT2052" s="88"/>
      <c r="AU2052" s="88"/>
    </row>
    <row r="2053" spans="27:47" x14ac:dyDescent="0.2">
      <c r="AA2053" s="88"/>
      <c r="AB2053" s="88"/>
      <c r="AC2053" s="88"/>
      <c r="AD2053" s="88"/>
      <c r="AE2053" s="88"/>
      <c r="AG2053" s="89"/>
      <c r="AN2053" s="88"/>
      <c r="AO2053" s="88"/>
      <c r="AP2053" s="88"/>
      <c r="AQ2053" s="88"/>
      <c r="AR2053" s="88"/>
      <c r="AS2053" s="88"/>
      <c r="AT2053" s="88"/>
      <c r="AU2053" s="88"/>
    </row>
    <row r="2054" spans="27:47" x14ac:dyDescent="0.2">
      <c r="AA2054" s="88"/>
      <c r="AB2054" s="88"/>
      <c r="AC2054" s="88"/>
      <c r="AD2054" s="88"/>
      <c r="AE2054" s="88"/>
      <c r="AG2054" s="89"/>
      <c r="AN2054" s="88"/>
      <c r="AO2054" s="88"/>
      <c r="AP2054" s="88"/>
      <c r="AQ2054" s="88"/>
      <c r="AR2054" s="88"/>
      <c r="AS2054" s="88"/>
      <c r="AT2054" s="88"/>
      <c r="AU2054" s="88"/>
    </row>
    <row r="2055" spans="27:47" x14ac:dyDescent="0.2">
      <c r="AA2055" s="88"/>
      <c r="AB2055" s="88"/>
      <c r="AC2055" s="88"/>
      <c r="AD2055" s="88"/>
      <c r="AE2055" s="88"/>
      <c r="AG2055" s="89"/>
      <c r="AN2055" s="88"/>
      <c r="AO2055" s="88"/>
      <c r="AP2055" s="88"/>
      <c r="AQ2055" s="88"/>
      <c r="AR2055" s="88"/>
      <c r="AS2055" s="88"/>
      <c r="AT2055" s="88"/>
      <c r="AU2055" s="88"/>
    </row>
    <row r="2056" spans="27:47" x14ac:dyDescent="0.2">
      <c r="AA2056" s="88"/>
      <c r="AB2056" s="88"/>
      <c r="AC2056" s="88"/>
      <c r="AD2056" s="88"/>
      <c r="AE2056" s="88"/>
      <c r="AG2056" s="89"/>
      <c r="AN2056" s="88"/>
      <c r="AO2056" s="88"/>
      <c r="AP2056" s="88"/>
      <c r="AQ2056" s="88"/>
      <c r="AR2056" s="88"/>
      <c r="AS2056" s="88"/>
      <c r="AT2056" s="88"/>
      <c r="AU2056" s="88"/>
    </row>
    <row r="2057" spans="27:47" x14ac:dyDescent="0.2">
      <c r="AA2057" s="88"/>
      <c r="AB2057" s="88"/>
      <c r="AC2057" s="88"/>
      <c r="AD2057" s="88"/>
      <c r="AE2057" s="88"/>
      <c r="AG2057" s="89"/>
      <c r="AN2057" s="88"/>
      <c r="AO2057" s="88"/>
      <c r="AP2057" s="88"/>
      <c r="AQ2057" s="88"/>
      <c r="AR2057" s="88"/>
      <c r="AS2057" s="88"/>
      <c r="AT2057" s="88"/>
      <c r="AU2057" s="88"/>
    </row>
    <row r="2058" spans="27:47" x14ac:dyDescent="0.2">
      <c r="AA2058" s="88"/>
      <c r="AB2058" s="88"/>
      <c r="AC2058" s="88"/>
      <c r="AD2058" s="88"/>
      <c r="AE2058" s="88"/>
      <c r="AG2058" s="89"/>
      <c r="AN2058" s="88"/>
      <c r="AO2058" s="88"/>
      <c r="AP2058" s="88"/>
      <c r="AQ2058" s="88"/>
      <c r="AR2058" s="88"/>
      <c r="AS2058" s="88"/>
      <c r="AT2058" s="88"/>
      <c r="AU2058" s="88"/>
    </row>
    <row r="2059" spans="27:47" x14ac:dyDescent="0.2">
      <c r="AA2059" s="88"/>
      <c r="AB2059" s="88"/>
      <c r="AC2059" s="88"/>
      <c r="AD2059" s="88"/>
      <c r="AE2059" s="88"/>
      <c r="AG2059" s="89"/>
      <c r="AN2059" s="88"/>
      <c r="AO2059" s="88"/>
      <c r="AP2059" s="88"/>
      <c r="AQ2059" s="88"/>
      <c r="AR2059" s="88"/>
      <c r="AS2059" s="88"/>
      <c r="AT2059" s="88"/>
      <c r="AU2059" s="88"/>
    </row>
    <row r="2060" spans="27:47" x14ac:dyDescent="0.2">
      <c r="AA2060" s="88"/>
      <c r="AB2060" s="88"/>
      <c r="AC2060" s="88"/>
      <c r="AD2060" s="88"/>
      <c r="AE2060" s="88"/>
      <c r="AG2060" s="89"/>
      <c r="AN2060" s="88"/>
      <c r="AO2060" s="88"/>
      <c r="AP2060" s="88"/>
      <c r="AQ2060" s="88"/>
      <c r="AR2060" s="88"/>
      <c r="AS2060" s="88"/>
      <c r="AT2060" s="88"/>
      <c r="AU2060" s="88"/>
    </row>
    <row r="2061" spans="27:47" x14ac:dyDescent="0.2">
      <c r="AA2061" s="88"/>
      <c r="AB2061" s="88"/>
      <c r="AC2061" s="88"/>
      <c r="AD2061" s="88"/>
      <c r="AE2061" s="88"/>
      <c r="AG2061" s="89"/>
      <c r="AN2061" s="88"/>
      <c r="AO2061" s="88"/>
      <c r="AP2061" s="88"/>
      <c r="AQ2061" s="88"/>
      <c r="AR2061" s="88"/>
      <c r="AS2061" s="88"/>
      <c r="AT2061" s="88"/>
      <c r="AU2061" s="88"/>
    </row>
    <row r="2062" spans="27:47" x14ac:dyDescent="0.2">
      <c r="AA2062" s="88"/>
      <c r="AB2062" s="88"/>
      <c r="AC2062" s="88"/>
      <c r="AD2062" s="88"/>
      <c r="AE2062" s="88"/>
      <c r="AG2062" s="89"/>
      <c r="AN2062" s="88"/>
      <c r="AO2062" s="88"/>
      <c r="AP2062" s="88"/>
      <c r="AQ2062" s="88"/>
      <c r="AR2062" s="88"/>
      <c r="AS2062" s="88"/>
      <c r="AT2062" s="88"/>
      <c r="AU2062" s="88"/>
    </row>
    <row r="2063" spans="27:47" x14ac:dyDescent="0.2">
      <c r="AA2063" s="88"/>
      <c r="AB2063" s="88"/>
      <c r="AC2063" s="88"/>
      <c r="AD2063" s="88"/>
      <c r="AE2063" s="88"/>
      <c r="AG2063" s="89"/>
      <c r="AN2063" s="88"/>
      <c r="AO2063" s="88"/>
      <c r="AP2063" s="88"/>
      <c r="AQ2063" s="88"/>
      <c r="AR2063" s="88"/>
      <c r="AS2063" s="88"/>
      <c r="AT2063" s="88"/>
      <c r="AU2063" s="88"/>
    </row>
    <row r="2064" spans="27:47" x14ac:dyDescent="0.2">
      <c r="AA2064" s="88"/>
      <c r="AB2064" s="88"/>
      <c r="AC2064" s="88"/>
      <c r="AD2064" s="88"/>
      <c r="AE2064" s="88"/>
      <c r="AG2064" s="89"/>
      <c r="AN2064" s="88"/>
      <c r="AO2064" s="88"/>
      <c r="AP2064" s="88"/>
      <c r="AQ2064" s="88"/>
      <c r="AR2064" s="88"/>
      <c r="AS2064" s="88"/>
      <c r="AT2064" s="88"/>
      <c r="AU2064" s="88"/>
    </row>
    <row r="2065" spans="27:47" x14ac:dyDescent="0.2">
      <c r="AA2065" s="88"/>
      <c r="AB2065" s="88"/>
      <c r="AC2065" s="88"/>
      <c r="AD2065" s="88"/>
      <c r="AE2065" s="88"/>
      <c r="AG2065" s="89"/>
      <c r="AN2065" s="88"/>
      <c r="AO2065" s="88"/>
      <c r="AP2065" s="88"/>
      <c r="AQ2065" s="88"/>
      <c r="AR2065" s="88"/>
      <c r="AS2065" s="88"/>
      <c r="AT2065" s="88"/>
      <c r="AU2065" s="88"/>
    </row>
    <row r="2066" spans="27:47" x14ac:dyDescent="0.2">
      <c r="AA2066" s="88"/>
      <c r="AB2066" s="88"/>
      <c r="AC2066" s="88"/>
      <c r="AD2066" s="88"/>
      <c r="AE2066" s="88"/>
      <c r="AG2066" s="89"/>
      <c r="AN2066" s="88"/>
      <c r="AO2066" s="88"/>
      <c r="AP2066" s="88"/>
      <c r="AQ2066" s="88"/>
      <c r="AR2066" s="88"/>
      <c r="AS2066" s="88"/>
      <c r="AT2066" s="88"/>
      <c r="AU2066" s="88"/>
    </row>
    <row r="2067" spans="27:47" x14ac:dyDescent="0.2">
      <c r="AA2067" s="88"/>
      <c r="AB2067" s="88"/>
      <c r="AC2067" s="88"/>
      <c r="AD2067" s="88"/>
      <c r="AE2067" s="88"/>
      <c r="AF2067" s="90"/>
      <c r="AG2067" s="89"/>
      <c r="AN2067" s="88"/>
      <c r="AO2067" s="88"/>
      <c r="AP2067" s="88"/>
      <c r="AQ2067" s="88"/>
      <c r="AR2067" s="88"/>
      <c r="AS2067" s="88"/>
      <c r="AT2067" s="88"/>
      <c r="AU2067" s="88"/>
    </row>
    <row r="2068" spans="27:47" x14ac:dyDescent="0.2">
      <c r="AA2068" s="88"/>
      <c r="AB2068" s="88"/>
      <c r="AC2068" s="88"/>
      <c r="AD2068" s="88"/>
      <c r="AE2068" s="88"/>
      <c r="AF2068" s="90"/>
      <c r="AG2068" s="89"/>
      <c r="AN2068" s="88"/>
      <c r="AO2068" s="88"/>
      <c r="AP2068" s="88"/>
      <c r="AQ2068" s="88"/>
      <c r="AR2068" s="88"/>
      <c r="AS2068" s="88"/>
      <c r="AT2068" s="88"/>
      <c r="AU2068" s="88"/>
    </row>
    <row r="2069" spans="27:47" x14ac:dyDescent="0.2">
      <c r="AA2069" s="88"/>
      <c r="AB2069" s="88"/>
      <c r="AC2069" s="88"/>
      <c r="AD2069" s="88"/>
      <c r="AE2069" s="88"/>
      <c r="AF2069" s="90"/>
      <c r="AG2069" s="89"/>
      <c r="AN2069" s="88"/>
      <c r="AO2069" s="88"/>
      <c r="AP2069" s="88"/>
      <c r="AQ2069" s="88"/>
      <c r="AR2069" s="88"/>
      <c r="AS2069" s="88"/>
      <c r="AT2069" s="88"/>
      <c r="AU2069" s="88"/>
    </row>
    <row r="2070" spans="27:47" x14ac:dyDescent="0.2">
      <c r="AA2070" s="88"/>
      <c r="AB2070" s="88"/>
      <c r="AC2070" s="88"/>
      <c r="AD2070" s="88"/>
      <c r="AE2070" s="88"/>
      <c r="AF2070" s="90"/>
      <c r="AG2070" s="89"/>
      <c r="AN2070" s="88"/>
      <c r="AO2070" s="88"/>
      <c r="AP2070" s="88"/>
      <c r="AQ2070" s="88"/>
      <c r="AR2070" s="88"/>
      <c r="AS2070" s="88"/>
      <c r="AT2070" s="88"/>
      <c r="AU2070" s="88"/>
    </row>
    <row r="2071" spans="27:47" x14ac:dyDescent="0.2">
      <c r="AA2071" s="88"/>
      <c r="AB2071" s="88"/>
      <c r="AC2071" s="88"/>
      <c r="AD2071" s="88"/>
      <c r="AE2071" s="88"/>
      <c r="AF2071" s="90"/>
      <c r="AG2071" s="89"/>
      <c r="AN2071" s="88"/>
      <c r="AO2071" s="88"/>
      <c r="AP2071" s="88"/>
      <c r="AQ2071" s="88"/>
      <c r="AR2071" s="88"/>
      <c r="AS2071" s="88"/>
      <c r="AT2071" s="88"/>
      <c r="AU2071" s="88"/>
    </row>
    <row r="2072" spans="27:47" x14ac:dyDescent="0.2">
      <c r="AA2072" s="88"/>
      <c r="AB2072" s="88"/>
      <c r="AC2072" s="88"/>
      <c r="AD2072" s="88"/>
      <c r="AE2072" s="88"/>
      <c r="AF2072" s="90"/>
      <c r="AG2072" s="89"/>
      <c r="AN2072" s="88"/>
      <c r="AO2072" s="88"/>
      <c r="AP2072" s="88"/>
      <c r="AQ2072" s="88"/>
      <c r="AR2072" s="88"/>
      <c r="AS2072" s="88"/>
      <c r="AT2072" s="88"/>
      <c r="AU2072" s="88"/>
    </row>
    <row r="2073" spans="27:47" x14ac:dyDescent="0.2">
      <c r="AA2073" s="88"/>
      <c r="AB2073" s="88"/>
      <c r="AC2073" s="88"/>
      <c r="AD2073" s="88"/>
      <c r="AE2073" s="88"/>
      <c r="AF2073" s="90"/>
      <c r="AG2073" s="89"/>
      <c r="AN2073" s="88"/>
      <c r="AO2073" s="88"/>
      <c r="AP2073" s="88"/>
      <c r="AQ2073" s="88"/>
      <c r="AR2073" s="88"/>
      <c r="AS2073" s="88"/>
      <c r="AT2073" s="88"/>
      <c r="AU2073" s="88"/>
    </row>
    <row r="2074" spans="27:47" x14ac:dyDescent="0.2">
      <c r="AA2074" s="88"/>
      <c r="AB2074" s="88"/>
      <c r="AC2074" s="88"/>
      <c r="AD2074" s="88"/>
      <c r="AE2074" s="88"/>
      <c r="AF2074" s="90"/>
      <c r="AG2074" s="89"/>
      <c r="AN2074" s="88"/>
      <c r="AO2074" s="88"/>
      <c r="AP2074" s="88"/>
      <c r="AQ2074" s="88"/>
      <c r="AR2074" s="88"/>
      <c r="AS2074" s="88"/>
      <c r="AT2074" s="88"/>
      <c r="AU2074" s="88"/>
    </row>
    <row r="2075" spans="27:47" x14ac:dyDescent="0.2">
      <c r="AA2075" s="88"/>
      <c r="AB2075" s="88"/>
      <c r="AC2075" s="88"/>
      <c r="AD2075" s="88"/>
      <c r="AE2075" s="88"/>
      <c r="AF2075" s="90"/>
      <c r="AG2075" s="89"/>
      <c r="AN2075" s="88"/>
      <c r="AO2075" s="88"/>
      <c r="AP2075" s="88"/>
      <c r="AQ2075" s="88"/>
      <c r="AR2075" s="88"/>
      <c r="AS2075" s="88"/>
      <c r="AT2075" s="88"/>
      <c r="AU2075" s="88"/>
    </row>
    <row r="2076" spans="27:47" x14ac:dyDescent="0.2">
      <c r="AA2076" s="88"/>
      <c r="AB2076" s="88"/>
      <c r="AC2076" s="88"/>
      <c r="AD2076" s="88"/>
      <c r="AE2076" s="88"/>
      <c r="AF2076" s="90"/>
      <c r="AG2076" s="89"/>
      <c r="AN2076" s="88"/>
      <c r="AO2076" s="88"/>
      <c r="AP2076" s="88"/>
      <c r="AQ2076" s="88"/>
      <c r="AR2076" s="88"/>
      <c r="AS2076" s="88"/>
      <c r="AT2076" s="88"/>
      <c r="AU2076" s="88"/>
    </row>
    <row r="2077" spans="27:47" x14ac:dyDescent="0.2">
      <c r="AA2077" s="88"/>
      <c r="AB2077" s="88"/>
      <c r="AC2077" s="88"/>
      <c r="AD2077" s="88"/>
      <c r="AE2077" s="88"/>
      <c r="AF2077" s="90"/>
      <c r="AG2077" s="89"/>
      <c r="AN2077" s="88"/>
      <c r="AO2077" s="88"/>
      <c r="AP2077" s="88"/>
      <c r="AQ2077" s="88"/>
      <c r="AR2077" s="88"/>
      <c r="AS2077" s="88"/>
      <c r="AT2077" s="88"/>
      <c r="AU2077" s="88"/>
    </row>
    <row r="2078" spans="27:47" x14ac:dyDescent="0.2">
      <c r="AA2078" s="88"/>
      <c r="AB2078" s="88"/>
      <c r="AC2078" s="88"/>
      <c r="AD2078" s="88"/>
      <c r="AE2078" s="88"/>
      <c r="AF2078" s="90"/>
      <c r="AG2078" s="89"/>
      <c r="AN2078" s="88"/>
      <c r="AO2078" s="88"/>
      <c r="AP2078" s="88"/>
      <c r="AQ2078" s="88"/>
      <c r="AR2078" s="88"/>
      <c r="AS2078" s="88"/>
      <c r="AT2078" s="88"/>
      <c r="AU2078" s="88"/>
    </row>
    <row r="2079" spans="27:47" x14ac:dyDescent="0.2">
      <c r="AA2079" s="88"/>
      <c r="AB2079" s="88"/>
      <c r="AC2079" s="88"/>
      <c r="AD2079" s="88"/>
      <c r="AE2079" s="88"/>
      <c r="AF2079" s="90"/>
      <c r="AG2079" s="89"/>
      <c r="AN2079" s="88"/>
      <c r="AO2079" s="88"/>
      <c r="AP2079" s="88"/>
      <c r="AQ2079" s="88"/>
      <c r="AR2079" s="88"/>
      <c r="AS2079" s="88"/>
      <c r="AT2079" s="88"/>
      <c r="AU2079" s="88"/>
    </row>
    <row r="2080" spans="27:47" x14ac:dyDescent="0.2">
      <c r="AA2080" s="88"/>
      <c r="AB2080" s="88"/>
      <c r="AC2080" s="88"/>
      <c r="AD2080" s="88"/>
      <c r="AE2080" s="88"/>
      <c r="AF2080" s="90"/>
      <c r="AG2080" s="89"/>
      <c r="AN2080" s="88"/>
      <c r="AO2080" s="88"/>
      <c r="AP2080" s="88"/>
      <c r="AQ2080" s="88"/>
      <c r="AR2080" s="88"/>
      <c r="AS2080" s="88"/>
      <c r="AT2080" s="88"/>
      <c r="AU2080" s="88"/>
    </row>
    <row r="2081" spans="27:47" x14ac:dyDescent="0.2">
      <c r="AA2081" s="88"/>
      <c r="AB2081" s="88"/>
      <c r="AC2081" s="88"/>
      <c r="AD2081" s="88"/>
      <c r="AE2081" s="88"/>
      <c r="AF2081" s="90"/>
      <c r="AG2081" s="89"/>
      <c r="AN2081" s="88"/>
      <c r="AO2081" s="88"/>
      <c r="AP2081" s="88"/>
      <c r="AQ2081" s="88"/>
      <c r="AR2081" s="88"/>
      <c r="AS2081" s="88"/>
      <c r="AT2081" s="88"/>
      <c r="AU2081" s="88"/>
    </row>
    <row r="2082" spans="27:47" x14ac:dyDescent="0.2">
      <c r="AA2082" s="88"/>
      <c r="AB2082" s="88"/>
      <c r="AC2082" s="88"/>
      <c r="AD2082" s="88"/>
      <c r="AE2082" s="88"/>
      <c r="AF2082" s="90"/>
      <c r="AG2082" s="89"/>
      <c r="AN2082" s="88"/>
      <c r="AO2082" s="88"/>
      <c r="AP2082" s="88"/>
      <c r="AQ2082" s="88"/>
      <c r="AR2082" s="88"/>
      <c r="AS2082" s="88"/>
      <c r="AT2082" s="88"/>
      <c r="AU2082" s="88"/>
    </row>
    <row r="2083" spans="27:47" x14ac:dyDescent="0.2">
      <c r="AA2083" s="88"/>
      <c r="AB2083" s="88"/>
      <c r="AC2083" s="88"/>
      <c r="AD2083" s="88"/>
      <c r="AE2083" s="88"/>
      <c r="AF2083" s="90"/>
      <c r="AG2083" s="89"/>
      <c r="AN2083" s="88"/>
      <c r="AO2083" s="88"/>
      <c r="AP2083" s="88"/>
      <c r="AQ2083" s="88"/>
      <c r="AR2083" s="88"/>
      <c r="AS2083" s="88"/>
      <c r="AT2083" s="88"/>
      <c r="AU2083" s="88"/>
    </row>
    <row r="2084" spans="27:47" x14ac:dyDescent="0.2">
      <c r="AA2084" s="88"/>
      <c r="AB2084" s="88"/>
      <c r="AC2084" s="88"/>
      <c r="AD2084" s="88"/>
      <c r="AE2084" s="88"/>
      <c r="AF2084" s="90"/>
      <c r="AG2084" s="89"/>
      <c r="AN2084" s="88"/>
      <c r="AO2084" s="88"/>
      <c r="AP2084" s="88"/>
      <c r="AQ2084" s="88"/>
      <c r="AR2084" s="88"/>
      <c r="AS2084" s="88"/>
      <c r="AT2084" s="88"/>
      <c r="AU2084" s="88"/>
    </row>
    <row r="2085" spans="27:47" x14ac:dyDescent="0.2">
      <c r="AA2085" s="88"/>
      <c r="AB2085" s="88"/>
      <c r="AC2085" s="88"/>
      <c r="AD2085" s="88"/>
      <c r="AE2085" s="88"/>
      <c r="AF2085" s="90"/>
      <c r="AG2085" s="89"/>
      <c r="AN2085" s="88"/>
      <c r="AO2085" s="88"/>
      <c r="AP2085" s="88"/>
      <c r="AQ2085" s="88"/>
      <c r="AR2085" s="88"/>
      <c r="AS2085" s="88"/>
      <c r="AT2085" s="88"/>
      <c r="AU2085" s="88"/>
    </row>
    <row r="2086" spans="27:47" x14ac:dyDescent="0.2">
      <c r="AA2086" s="88"/>
      <c r="AB2086" s="88"/>
      <c r="AC2086" s="88"/>
      <c r="AD2086" s="88"/>
      <c r="AE2086" s="88"/>
      <c r="AF2086" s="90"/>
      <c r="AG2086" s="89"/>
      <c r="AN2086" s="88"/>
      <c r="AO2086" s="88"/>
      <c r="AP2086" s="88"/>
      <c r="AQ2086" s="88"/>
      <c r="AR2086" s="88"/>
      <c r="AS2086" s="88"/>
      <c r="AT2086" s="88"/>
      <c r="AU2086" s="88"/>
    </row>
    <row r="2087" spans="27:47" x14ac:dyDescent="0.2">
      <c r="AA2087" s="88"/>
      <c r="AB2087" s="88"/>
      <c r="AC2087" s="88"/>
      <c r="AD2087" s="88"/>
      <c r="AE2087" s="88"/>
      <c r="AF2087" s="90"/>
      <c r="AG2087" s="89"/>
      <c r="AN2087" s="88"/>
      <c r="AO2087" s="88"/>
      <c r="AP2087" s="88"/>
      <c r="AQ2087" s="88"/>
      <c r="AR2087" s="88"/>
      <c r="AS2087" s="88"/>
      <c r="AT2087" s="88"/>
      <c r="AU2087" s="88"/>
    </row>
    <row r="2088" spans="27:47" x14ac:dyDescent="0.2">
      <c r="AA2088" s="88"/>
      <c r="AB2088" s="88"/>
      <c r="AC2088" s="88"/>
      <c r="AD2088" s="88"/>
      <c r="AE2088" s="88"/>
      <c r="AF2088" s="90"/>
      <c r="AG2088" s="89"/>
      <c r="AN2088" s="88"/>
      <c r="AO2088" s="88"/>
      <c r="AP2088" s="88"/>
      <c r="AQ2088" s="88"/>
      <c r="AR2088" s="88"/>
      <c r="AS2088" s="88"/>
      <c r="AT2088" s="88"/>
      <c r="AU2088" s="88"/>
    </row>
    <row r="2089" spans="27:47" x14ac:dyDescent="0.2">
      <c r="AA2089" s="88"/>
      <c r="AB2089" s="88"/>
      <c r="AC2089" s="88"/>
      <c r="AD2089" s="88"/>
      <c r="AE2089" s="88"/>
      <c r="AF2089" s="90"/>
      <c r="AG2089" s="89"/>
      <c r="AN2089" s="88"/>
      <c r="AO2089" s="88"/>
      <c r="AP2089" s="88"/>
      <c r="AQ2089" s="88"/>
      <c r="AR2089" s="88"/>
      <c r="AS2089" s="88"/>
      <c r="AT2089" s="88"/>
      <c r="AU2089" s="88"/>
    </row>
    <row r="2090" spans="27:47" x14ac:dyDescent="0.2">
      <c r="AA2090" s="88"/>
      <c r="AB2090" s="88"/>
      <c r="AC2090" s="88"/>
      <c r="AD2090" s="88"/>
      <c r="AE2090" s="88"/>
      <c r="AF2090" s="90"/>
      <c r="AG2090" s="89"/>
      <c r="AN2090" s="88"/>
      <c r="AO2090" s="88"/>
      <c r="AP2090" s="88"/>
      <c r="AQ2090" s="88"/>
      <c r="AR2090" s="88"/>
      <c r="AS2090" s="88"/>
      <c r="AT2090" s="88"/>
      <c r="AU2090" s="88"/>
    </row>
    <row r="2091" spans="27:47" x14ac:dyDescent="0.2">
      <c r="AA2091" s="88"/>
      <c r="AB2091" s="88"/>
      <c r="AC2091" s="88"/>
      <c r="AD2091" s="88"/>
      <c r="AE2091" s="88"/>
      <c r="AF2091" s="90"/>
      <c r="AG2091" s="89"/>
      <c r="AN2091" s="88"/>
      <c r="AO2091" s="88"/>
      <c r="AP2091" s="88"/>
      <c r="AQ2091" s="88"/>
      <c r="AR2091" s="88"/>
      <c r="AS2091" s="88"/>
      <c r="AT2091" s="88"/>
      <c r="AU2091" s="88"/>
    </row>
    <row r="2092" spans="27:47" x14ac:dyDescent="0.2">
      <c r="AA2092" s="88"/>
      <c r="AB2092" s="88"/>
      <c r="AC2092" s="88"/>
      <c r="AD2092" s="88"/>
      <c r="AE2092" s="88"/>
      <c r="AF2092" s="90"/>
      <c r="AG2092" s="89"/>
      <c r="AN2092" s="88"/>
      <c r="AO2092" s="88"/>
      <c r="AP2092" s="88"/>
      <c r="AQ2092" s="88"/>
      <c r="AR2092" s="88"/>
      <c r="AS2092" s="88"/>
      <c r="AT2092" s="88"/>
      <c r="AU2092" s="88"/>
    </row>
    <row r="2093" spans="27:47" x14ac:dyDescent="0.2">
      <c r="AA2093" s="88"/>
      <c r="AB2093" s="88"/>
      <c r="AC2093" s="88"/>
      <c r="AD2093" s="88"/>
      <c r="AE2093" s="88"/>
      <c r="AF2093" s="90"/>
      <c r="AG2093" s="89"/>
      <c r="AN2093" s="88"/>
      <c r="AO2093" s="88"/>
      <c r="AP2093" s="88"/>
      <c r="AQ2093" s="88"/>
      <c r="AR2093" s="88"/>
      <c r="AS2093" s="88"/>
      <c r="AT2093" s="88"/>
      <c r="AU2093" s="88"/>
    </row>
    <row r="2094" spans="27:47" x14ac:dyDescent="0.2">
      <c r="AA2094" s="88"/>
      <c r="AB2094" s="88"/>
      <c r="AC2094" s="88"/>
      <c r="AD2094" s="88"/>
      <c r="AE2094" s="88"/>
      <c r="AF2094" s="90"/>
      <c r="AG2094" s="89"/>
      <c r="AN2094" s="88"/>
      <c r="AO2094" s="88"/>
      <c r="AP2094" s="88"/>
      <c r="AQ2094" s="88"/>
      <c r="AR2094" s="88"/>
      <c r="AS2094" s="88"/>
      <c r="AT2094" s="88"/>
      <c r="AU2094" s="88"/>
    </row>
    <row r="2095" spans="27:47" x14ac:dyDescent="0.2">
      <c r="AA2095" s="88"/>
      <c r="AB2095" s="88"/>
      <c r="AC2095" s="88"/>
      <c r="AD2095" s="88"/>
      <c r="AE2095" s="88"/>
      <c r="AF2095" s="90"/>
      <c r="AG2095" s="89"/>
      <c r="AN2095" s="88"/>
      <c r="AO2095" s="88"/>
      <c r="AP2095" s="88"/>
      <c r="AQ2095" s="88"/>
      <c r="AR2095" s="88"/>
      <c r="AS2095" s="88"/>
      <c r="AT2095" s="88"/>
      <c r="AU2095" s="88"/>
    </row>
    <row r="2096" spans="27:47" x14ac:dyDescent="0.2">
      <c r="AA2096" s="88"/>
      <c r="AB2096" s="88"/>
      <c r="AC2096" s="88"/>
      <c r="AD2096" s="88"/>
      <c r="AE2096" s="88"/>
      <c r="AF2096" s="90"/>
      <c r="AG2096" s="89"/>
      <c r="AN2096" s="88"/>
      <c r="AO2096" s="88"/>
      <c r="AP2096" s="88"/>
      <c r="AQ2096" s="88"/>
      <c r="AR2096" s="88"/>
      <c r="AS2096" s="88"/>
      <c r="AT2096" s="88"/>
      <c r="AU2096" s="88"/>
    </row>
    <row r="2097" spans="27:47" x14ac:dyDescent="0.2">
      <c r="AA2097" s="88"/>
      <c r="AB2097" s="88"/>
      <c r="AC2097" s="88"/>
      <c r="AD2097" s="88"/>
      <c r="AE2097" s="88"/>
      <c r="AF2097" s="90"/>
      <c r="AG2097" s="89"/>
      <c r="AN2097" s="88"/>
      <c r="AO2097" s="88"/>
      <c r="AP2097" s="88"/>
      <c r="AQ2097" s="88"/>
      <c r="AR2097" s="88"/>
      <c r="AS2097" s="88"/>
      <c r="AT2097" s="88"/>
      <c r="AU2097" s="88"/>
    </row>
    <row r="2098" spans="27:47" x14ac:dyDescent="0.2">
      <c r="AA2098" s="88"/>
      <c r="AB2098" s="88"/>
      <c r="AC2098" s="88"/>
      <c r="AD2098" s="88"/>
      <c r="AE2098" s="88"/>
      <c r="AF2098" s="90"/>
      <c r="AG2098" s="89"/>
      <c r="AN2098" s="88"/>
      <c r="AO2098" s="88"/>
      <c r="AP2098" s="88"/>
      <c r="AQ2098" s="88"/>
      <c r="AR2098" s="88"/>
      <c r="AS2098" s="88"/>
      <c r="AT2098" s="88"/>
      <c r="AU2098" s="88"/>
    </row>
    <row r="2099" spans="27:47" x14ac:dyDescent="0.2">
      <c r="AA2099" s="88"/>
      <c r="AB2099" s="88"/>
      <c r="AC2099" s="88"/>
      <c r="AD2099" s="88"/>
      <c r="AE2099" s="88"/>
      <c r="AF2099" s="90"/>
      <c r="AG2099" s="89"/>
      <c r="AN2099" s="88"/>
      <c r="AO2099" s="88"/>
      <c r="AP2099" s="88"/>
      <c r="AQ2099" s="88"/>
      <c r="AR2099" s="88"/>
      <c r="AS2099" s="88"/>
      <c r="AT2099" s="88"/>
      <c r="AU2099" s="88"/>
    </row>
    <row r="2100" spans="27:47" x14ac:dyDescent="0.2">
      <c r="AA2100" s="88"/>
      <c r="AB2100" s="88"/>
      <c r="AC2100" s="88"/>
      <c r="AD2100" s="88"/>
      <c r="AE2100" s="88"/>
      <c r="AF2100" s="90"/>
      <c r="AG2100" s="89"/>
      <c r="AN2100" s="88"/>
      <c r="AO2100" s="88"/>
      <c r="AP2100" s="88"/>
      <c r="AQ2100" s="88"/>
      <c r="AR2100" s="88"/>
      <c r="AS2100" s="88"/>
      <c r="AT2100" s="88"/>
      <c r="AU2100" s="88"/>
    </row>
    <row r="2101" spans="27:47" x14ac:dyDescent="0.2">
      <c r="AA2101" s="88"/>
      <c r="AB2101" s="88"/>
      <c r="AC2101" s="88"/>
      <c r="AD2101" s="88"/>
      <c r="AE2101" s="88"/>
      <c r="AF2101" s="90"/>
      <c r="AG2101" s="89"/>
      <c r="AN2101" s="88"/>
      <c r="AO2101" s="88"/>
      <c r="AP2101" s="88"/>
      <c r="AQ2101" s="88"/>
      <c r="AR2101" s="88"/>
      <c r="AS2101" s="88"/>
      <c r="AT2101" s="88"/>
      <c r="AU2101" s="88"/>
    </row>
    <row r="2102" spans="27:47" x14ac:dyDescent="0.2">
      <c r="AA2102" s="88"/>
      <c r="AB2102" s="88"/>
      <c r="AC2102" s="88"/>
      <c r="AD2102" s="88"/>
      <c r="AE2102" s="88"/>
      <c r="AF2102" s="90"/>
      <c r="AG2102" s="89"/>
      <c r="AN2102" s="88"/>
      <c r="AO2102" s="88"/>
      <c r="AP2102" s="88"/>
      <c r="AQ2102" s="88"/>
      <c r="AR2102" s="88"/>
      <c r="AS2102" s="88"/>
      <c r="AT2102" s="88"/>
      <c r="AU2102" s="88"/>
    </row>
    <row r="2103" spans="27:47" x14ac:dyDescent="0.2">
      <c r="AA2103" s="88"/>
      <c r="AB2103" s="88"/>
      <c r="AC2103" s="88"/>
      <c r="AD2103" s="88"/>
      <c r="AE2103" s="88"/>
      <c r="AF2103" s="90"/>
      <c r="AG2103" s="89"/>
      <c r="AN2103" s="88"/>
      <c r="AO2103" s="88"/>
      <c r="AP2103" s="88"/>
      <c r="AQ2103" s="88"/>
      <c r="AR2103" s="88"/>
      <c r="AS2103" s="88"/>
      <c r="AT2103" s="88"/>
      <c r="AU2103" s="88"/>
    </row>
    <row r="2104" spans="27:47" x14ac:dyDescent="0.2">
      <c r="AA2104" s="88"/>
      <c r="AB2104" s="88"/>
      <c r="AC2104" s="88"/>
      <c r="AD2104" s="88"/>
      <c r="AE2104" s="88"/>
      <c r="AF2104" s="90"/>
      <c r="AG2104" s="89"/>
      <c r="AN2104" s="88"/>
      <c r="AO2104" s="88"/>
      <c r="AP2104" s="88"/>
      <c r="AQ2104" s="88"/>
      <c r="AR2104" s="88"/>
      <c r="AS2104" s="88"/>
      <c r="AT2104" s="88"/>
      <c r="AU2104" s="88"/>
    </row>
    <row r="2105" spans="27:47" x14ac:dyDescent="0.2">
      <c r="AA2105" s="88"/>
      <c r="AB2105" s="88"/>
      <c r="AC2105" s="88"/>
      <c r="AD2105" s="88"/>
      <c r="AE2105" s="88"/>
      <c r="AF2105" s="90"/>
      <c r="AG2105" s="89"/>
      <c r="AN2105" s="88"/>
      <c r="AO2105" s="88"/>
      <c r="AP2105" s="88"/>
      <c r="AQ2105" s="88"/>
      <c r="AR2105" s="88"/>
      <c r="AS2105" s="88"/>
      <c r="AT2105" s="88"/>
      <c r="AU2105" s="88"/>
    </row>
    <row r="2106" spans="27:47" x14ac:dyDescent="0.2">
      <c r="AA2106" s="88"/>
      <c r="AB2106" s="88"/>
      <c r="AC2106" s="88"/>
      <c r="AD2106" s="88"/>
      <c r="AE2106" s="88"/>
      <c r="AF2106" s="90"/>
      <c r="AG2106" s="89"/>
      <c r="AN2106" s="88"/>
      <c r="AO2106" s="88"/>
      <c r="AP2106" s="88"/>
      <c r="AQ2106" s="88"/>
      <c r="AR2106" s="88"/>
      <c r="AS2106" s="88"/>
      <c r="AT2106" s="88"/>
      <c r="AU2106" s="88"/>
    </row>
    <row r="2107" spans="27:47" x14ac:dyDescent="0.2">
      <c r="AA2107" s="88"/>
      <c r="AB2107" s="88"/>
      <c r="AC2107" s="88"/>
      <c r="AD2107" s="88"/>
      <c r="AE2107" s="88"/>
      <c r="AF2107" s="90"/>
      <c r="AG2107" s="89"/>
      <c r="AN2107" s="88"/>
      <c r="AO2107" s="88"/>
      <c r="AP2107" s="88"/>
      <c r="AQ2107" s="88"/>
      <c r="AR2107" s="88"/>
      <c r="AS2107" s="88"/>
      <c r="AT2107" s="88"/>
      <c r="AU2107" s="88"/>
    </row>
    <row r="2108" spans="27:47" x14ac:dyDescent="0.2">
      <c r="AA2108" s="88"/>
      <c r="AB2108" s="88"/>
      <c r="AC2108" s="88"/>
      <c r="AD2108" s="88"/>
      <c r="AE2108" s="88"/>
      <c r="AF2108" s="90"/>
      <c r="AG2108" s="89"/>
      <c r="AN2108" s="88"/>
      <c r="AO2108" s="88"/>
      <c r="AP2108" s="88"/>
      <c r="AQ2108" s="88"/>
      <c r="AR2108" s="88"/>
      <c r="AS2108" s="88"/>
      <c r="AT2108" s="88"/>
      <c r="AU2108" s="88"/>
    </row>
    <row r="2109" spans="27:47" x14ac:dyDescent="0.2">
      <c r="AA2109" s="88"/>
      <c r="AB2109" s="88"/>
      <c r="AC2109" s="88"/>
      <c r="AD2109" s="88"/>
      <c r="AE2109" s="88"/>
      <c r="AF2109" s="90"/>
      <c r="AG2109" s="89"/>
      <c r="AN2109" s="88"/>
      <c r="AO2109" s="88"/>
      <c r="AP2109" s="88"/>
      <c r="AQ2109" s="88"/>
      <c r="AR2109" s="88"/>
      <c r="AS2109" s="88"/>
      <c r="AT2109" s="88"/>
      <c r="AU2109" s="88"/>
    </row>
    <row r="2110" spans="27:47" x14ac:dyDescent="0.2">
      <c r="AA2110" s="88"/>
      <c r="AB2110" s="88"/>
      <c r="AC2110" s="88"/>
      <c r="AD2110" s="88"/>
      <c r="AE2110" s="88"/>
      <c r="AF2110" s="90"/>
      <c r="AG2110" s="89"/>
      <c r="AN2110" s="88"/>
      <c r="AO2110" s="88"/>
      <c r="AP2110" s="88"/>
      <c r="AQ2110" s="88"/>
      <c r="AR2110" s="88"/>
      <c r="AS2110" s="88"/>
      <c r="AT2110" s="88"/>
      <c r="AU2110" s="88"/>
    </row>
    <row r="2111" spans="27:47" x14ac:dyDescent="0.2">
      <c r="AA2111" s="88"/>
      <c r="AB2111" s="88"/>
      <c r="AC2111" s="88"/>
      <c r="AD2111" s="88"/>
      <c r="AE2111" s="88"/>
      <c r="AF2111" s="90"/>
      <c r="AG2111" s="89"/>
      <c r="AN2111" s="88"/>
      <c r="AO2111" s="88"/>
      <c r="AP2111" s="88"/>
      <c r="AQ2111" s="88"/>
      <c r="AR2111" s="88"/>
      <c r="AS2111" s="88"/>
      <c r="AT2111" s="88"/>
      <c r="AU2111" s="88"/>
    </row>
    <row r="2112" spans="27:47" x14ac:dyDescent="0.2">
      <c r="AA2112" s="88"/>
      <c r="AB2112" s="88"/>
      <c r="AC2112" s="88"/>
      <c r="AD2112" s="88"/>
      <c r="AE2112" s="88"/>
      <c r="AF2112" s="90"/>
      <c r="AG2112" s="89"/>
      <c r="AN2112" s="88"/>
      <c r="AO2112" s="88"/>
      <c r="AP2112" s="88"/>
      <c r="AQ2112" s="88"/>
      <c r="AR2112" s="88"/>
      <c r="AS2112" s="88"/>
      <c r="AT2112" s="88"/>
      <c r="AU2112" s="88"/>
    </row>
    <row r="2113" spans="27:47" x14ac:dyDescent="0.2">
      <c r="AA2113" s="88"/>
      <c r="AB2113" s="88"/>
      <c r="AC2113" s="88"/>
      <c r="AD2113" s="88"/>
      <c r="AE2113" s="88"/>
      <c r="AF2113" s="90"/>
      <c r="AG2113" s="89"/>
      <c r="AN2113" s="88"/>
      <c r="AO2113" s="88"/>
      <c r="AP2113" s="88"/>
      <c r="AQ2113" s="88"/>
      <c r="AR2113" s="88"/>
      <c r="AS2113" s="88"/>
      <c r="AT2113" s="88"/>
      <c r="AU2113" s="88"/>
    </row>
    <row r="2114" spans="27:47" x14ac:dyDescent="0.2">
      <c r="AA2114" s="88"/>
      <c r="AB2114" s="88"/>
      <c r="AC2114" s="88"/>
      <c r="AD2114" s="88"/>
      <c r="AE2114" s="88"/>
      <c r="AF2114" s="90"/>
      <c r="AG2114" s="89"/>
      <c r="AN2114" s="88"/>
      <c r="AO2114" s="88"/>
      <c r="AP2114" s="88"/>
      <c r="AQ2114" s="88"/>
      <c r="AR2114" s="88"/>
      <c r="AS2114" s="88"/>
      <c r="AT2114" s="88"/>
      <c r="AU2114" s="88"/>
    </row>
    <row r="2115" spans="27:47" x14ac:dyDescent="0.2">
      <c r="AA2115" s="88"/>
      <c r="AB2115" s="88"/>
      <c r="AC2115" s="88"/>
      <c r="AD2115" s="88"/>
      <c r="AE2115" s="88"/>
      <c r="AF2115" s="90"/>
      <c r="AG2115" s="89"/>
      <c r="AN2115" s="88"/>
      <c r="AO2115" s="88"/>
      <c r="AP2115" s="88"/>
      <c r="AQ2115" s="88"/>
      <c r="AR2115" s="88"/>
      <c r="AS2115" s="88"/>
      <c r="AT2115" s="88"/>
      <c r="AU2115" s="88"/>
    </row>
    <row r="2116" spans="27:47" x14ac:dyDescent="0.2">
      <c r="AA2116" s="88"/>
      <c r="AB2116" s="88"/>
      <c r="AC2116" s="88"/>
      <c r="AD2116" s="88"/>
      <c r="AE2116" s="88"/>
      <c r="AF2116" s="90"/>
      <c r="AG2116" s="89"/>
      <c r="AN2116" s="88"/>
      <c r="AO2116" s="88"/>
      <c r="AP2116" s="88"/>
      <c r="AQ2116" s="88"/>
      <c r="AR2116" s="88"/>
      <c r="AS2116" s="88"/>
      <c r="AT2116" s="88"/>
      <c r="AU2116" s="88"/>
    </row>
    <row r="2117" spans="27:47" x14ac:dyDescent="0.2">
      <c r="AA2117" s="88"/>
      <c r="AB2117" s="88"/>
      <c r="AC2117" s="88"/>
      <c r="AD2117" s="88"/>
      <c r="AE2117" s="88"/>
      <c r="AF2117" s="90"/>
      <c r="AG2117" s="89"/>
      <c r="AN2117" s="88"/>
      <c r="AO2117" s="88"/>
      <c r="AP2117" s="88"/>
      <c r="AQ2117" s="88"/>
      <c r="AR2117" s="88"/>
      <c r="AS2117" s="88"/>
      <c r="AT2117" s="88"/>
      <c r="AU2117" s="88"/>
    </row>
    <row r="2118" spans="27:47" x14ac:dyDescent="0.2">
      <c r="AA2118" s="88"/>
      <c r="AB2118" s="88"/>
      <c r="AC2118" s="88"/>
      <c r="AD2118" s="88"/>
      <c r="AE2118" s="88"/>
      <c r="AF2118" s="90"/>
      <c r="AG2118" s="89"/>
      <c r="AN2118" s="88"/>
      <c r="AO2118" s="88"/>
      <c r="AP2118" s="88"/>
      <c r="AQ2118" s="88"/>
      <c r="AR2118" s="88"/>
      <c r="AS2118" s="88"/>
      <c r="AT2118" s="88"/>
      <c r="AU2118" s="88"/>
    </row>
    <row r="2119" spans="27:47" x14ac:dyDescent="0.2">
      <c r="AA2119" s="88"/>
      <c r="AB2119" s="88"/>
      <c r="AC2119" s="88"/>
      <c r="AD2119" s="88"/>
      <c r="AE2119" s="88"/>
      <c r="AF2119" s="90"/>
      <c r="AG2119" s="89"/>
      <c r="AN2119" s="88"/>
      <c r="AO2119" s="88"/>
      <c r="AP2119" s="88"/>
      <c r="AQ2119" s="88"/>
      <c r="AR2119" s="88"/>
      <c r="AS2119" s="88"/>
      <c r="AT2119" s="88"/>
      <c r="AU2119" s="88"/>
    </row>
    <row r="2120" spans="27:47" x14ac:dyDescent="0.2">
      <c r="AA2120" s="88"/>
      <c r="AB2120" s="88"/>
      <c r="AC2120" s="88"/>
      <c r="AD2120" s="88"/>
      <c r="AE2120" s="88"/>
      <c r="AF2120" s="90"/>
      <c r="AG2120" s="89"/>
      <c r="AN2120" s="88"/>
      <c r="AO2120" s="88"/>
      <c r="AP2120" s="88"/>
      <c r="AQ2120" s="88"/>
      <c r="AR2120" s="88"/>
      <c r="AS2120" s="88"/>
      <c r="AT2120" s="88"/>
      <c r="AU2120" s="88"/>
    </row>
    <row r="2121" spans="27:47" x14ac:dyDescent="0.2">
      <c r="AA2121" s="88"/>
      <c r="AB2121" s="88"/>
      <c r="AC2121" s="88"/>
      <c r="AD2121" s="88"/>
      <c r="AE2121" s="88"/>
      <c r="AF2121" s="90"/>
      <c r="AG2121" s="89"/>
      <c r="AN2121" s="88"/>
      <c r="AO2121" s="88"/>
      <c r="AP2121" s="88"/>
      <c r="AQ2121" s="88"/>
      <c r="AR2121" s="88"/>
      <c r="AS2121" s="88"/>
      <c r="AT2121" s="88"/>
      <c r="AU2121" s="88"/>
    </row>
    <row r="2122" spans="27:47" x14ac:dyDescent="0.2">
      <c r="AA2122" s="88"/>
      <c r="AB2122" s="88"/>
      <c r="AC2122" s="88"/>
      <c r="AD2122" s="88"/>
      <c r="AE2122" s="88"/>
      <c r="AF2122" s="90"/>
      <c r="AG2122" s="89"/>
      <c r="AN2122" s="88"/>
      <c r="AO2122" s="88"/>
      <c r="AP2122" s="88"/>
      <c r="AQ2122" s="88"/>
      <c r="AR2122" s="88"/>
      <c r="AS2122" s="88"/>
      <c r="AT2122" s="88"/>
      <c r="AU2122" s="88"/>
    </row>
    <row r="2123" spans="27:47" x14ac:dyDescent="0.2">
      <c r="AA2123" s="88"/>
      <c r="AB2123" s="88"/>
      <c r="AC2123" s="88"/>
      <c r="AD2123" s="88"/>
      <c r="AE2123" s="88"/>
      <c r="AF2123" s="90"/>
      <c r="AG2123" s="89"/>
      <c r="AN2123" s="88"/>
      <c r="AO2123" s="88"/>
      <c r="AP2123" s="88"/>
      <c r="AQ2123" s="88"/>
      <c r="AR2123" s="88"/>
      <c r="AS2123" s="88"/>
      <c r="AT2123" s="88"/>
      <c r="AU2123" s="88"/>
    </row>
    <row r="2124" spans="27:47" x14ac:dyDescent="0.2">
      <c r="AA2124" s="88"/>
      <c r="AB2124" s="88"/>
      <c r="AC2124" s="88"/>
      <c r="AD2124" s="88"/>
      <c r="AE2124" s="88"/>
      <c r="AF2124" s="90"/>
      <c r="AG2124" s="89"/>
      <c r="AN2124" s="88"/>
      <c r="AO2124" s="88"/>
      <c r="AP2124" s="88"/>
      <c r="AQ2124" s="88"/>
      <c r="AR2124" s="88"/>
      <c r="AS2124" s="88"/>
      <c r="AT2124" s="88"/>
      <c r="AU2124" s="88"/>
    </row>
    <row r="2125" spans="27:47" x14ac:dyDescent="0.2">
      <c r="AA2125" s="88"/>
      <c r="AB2125" s="88"/>
      <c r="AC2125" s="88"/>
      <c r="AD2125" s="88"/>
      <c r="AE2125" s="88"/>
      <c r="AF2125" s="90"/>
      <c r="AG2125" s="89"/>
      <c r="AN2125" s="88"/>
      <c r="AO2125" s="88"/>
      <c r="AP2125" s="88"/>
      <c r="AQ2125" s="88"/>
      <c r="AR2125" s="88"/>
      <c r="AS2125" s="88"/>
      <c r="AT2125" s="88"/>
      <c r="AU2125" s="88"/>
    </row>
    <row r="2126" spans="27:47" x14ac:dyDescent="0.2">
      <c r="AA2126" s="88"/>
      <c r="AB2126" s="88"/>
      <c r="AC2126" s="88"/>
      <c r="AD2126" s="88"/>
      <c r="AE2126" s="88"/>
      <c r="AF2126" s="90"/>
      <c r="AG2126" s="89"/>
      <c r="AN2126" s="88"/>
      <c r="AO2126" s="88"/>
      <c r="AP2126" s="88"/>
      <c r="AQ2126" s="88"/>
      <c r="AR2126" s="88"/>
      <c r="AS2126" s="88"/>
      <c r="AT2126" s="88"/>
      <c r="AU2126" s="88"/>
    </row>
    <row r="2127" spans="27:47" x14ac:dyDescent="0.2">
      <c r="AA2127" s="88"/>
      <c r="AB2127" s="88"/>
      <c r="AC2127" s="88"/>
      <c r="AD2127" s="88"/>
      <c r="AE2127" s="88"/>
      <c r="AF2127" s="90"/>
      <c r="AG2127" s="89"/>
      <c r="AN2127" s="88"/>
      <c r="AO2127" s="88"/>
      <c r="AP2127" s="88"/>
      <c r="AQ2127" s="88"/>
      <c r="AR2127" s="88"/>
      <c r="AS2127" s="88"/>
      <c r="AT2127" s="88"/>
      <c r="AU2127" s="88"/>
    </row>
    <row r="2128" spans="27:47" x14ac:dyDescent="0.2">
      <c r="AA2128" s="88"/>
      <c r="AB2128" s="88"/>
      <c r="AC2128" s="88"/>
      <c r="AD2128" s="88"/>
      <c r="AE2128" s="88"/>
      <c r="AF2128" s="90"/>
      <c r="AG2128" s="89"/>
      <c r="AN2128" s="88"/>
      <c r="AO2128" s="88"/>
      <c r="AP2128" s="88"/>
      <c r="AQ2128" s="88"/>
      <c r="AR2128" s="88"/>
      <c r="AS2128" s="88"/>
      <c r="AT2128" s="88"/>
      <c r="AU2128" s="88"/>
    </row>
    <row r="2129" spans="27:47" x14ac:dyDescent="0.2">
      <c r="AA2129" s="88"/>
      <c r="AB2129" s="88"/>
      <c r="AC2129" s="88"/>
      <c r="AD2129" s="88"/>
      <c r="AE2129" s="88"/>
      <c r="AF2129" s="90"/>
      <c r="AG2129" s="89"/>
      <c r="AN2129" s="88"/>
      <c r="AO2129" s="88"/>
      <c r="AP2129" s="88"/>
      <c r="AQ2129" s="88"/>
      <c r="AR2129" s="88"/>
      <c r="AS2129" s="88"/>
      <c r="AT2129" s="88"/>
      <c r="AU2129" s="88"/>
    </row>
    <row r="2130" spans="27:47" x14ac:dyDescent="0.2">
      <c r="AA2130" s="88"/>
      <c r="AB2130" s="88"/>
      <c r="AC2130" s="88"/>
      <c r="AD2130" s="88"/>
      <c r="AE2130" s="88"/>
      <c r="AF2130" s="90"/>
      <c r="AG2130" s="89"/>
      <c r="AN2130" s="88"/>
      <c r="AO2130" s="88"/>
      <c r="AP2130" s="88"/>
      <c r="AQ2130" s="88"/>
      <c r="AR2130" s="88"/>
      <c r="AS2130" s="88"/>
      <c r="AT2130" s="88"/>
      <c r="AU2130" s="88"/>
    </row>
    <row r="2131" spans="27:47" x14ac:dyDescent="0.2">
      <c r="AA2131" s="88"/>
      <c r="AB2131" s="88"/>
      <c r="AC2131" s="88"/>
      <c r="AD2131" s="88"/>
      <c r="AE2131" s="88"/>
      <c r="AF2131" s="90"/>
      <c r="AG2131" s="89"/>
      <c r="AN2131" s="88"/>
      <c r="AO2131" s="88"/>
      <c r="AP2131" s="88"/>
      <c r="AQ2131" s="88"/>
      <c r="AR2131" s="88"/>
      <c r="AS2131" s="88"/>
      <c r="AT2131" s="88"/>
      <c r="AU2131" s="88"/>
    </row>
    <row r="2132" spans="27:47" x14ac:dyDescent="0.2">
      <c r="AA2132" s="88"/>
      <c r="AB2132" s="88"/>
      <c r="AC2132" s="88"/>
      <c r="AD2132" s="88"/>
      <c r="AE2132" s="88"/>
      <c r="AF2132" s="90"/>
      <c r="AG2132" s="89"/>
      <c r="AN2132" s="88"/>
      <c r="AO2132" s="88"/>
      <c r="AP2132" s="88"/>
      <c r="AQ2132" s="88"/>
      <c r="AR2132" s="88"/>
      <c r="AS2132" s="88"/>
      <c r="AT2132" s="88"/>
      <c r="AU2132" s="88"/>
    </row>
    <row r="2133" spans="27:47" x14ac:dyDescent="0.2">
      <c r="AA2133" s="88"/>
      <c r="AB2133" s="88"/>
      <c r="AC2133" s="88"/>
      <c r="AD2133" s="88"/>
      <c r="AE2133" s="88"/>
      <c r="AF2133" s="90"/>
      <c r="AG2133" s="89"/>
      <c r="AN2133" s="88"/>
      <c r="AO2133" s="88"/>
      <c r="AP2133" s="88"/>
      <c r="AQ2133" s="88"/>
      <c r="AR2133" s="88"/>
      <c r="AS2133" s="88"/>
      <c r="AT2133" s="88"/>
      <c r="AU2133" s="88"/>
    </row>
    <row r="2134" spans="27:47" x14ac:dyDescent="0.2">
      <c r="AA2134" s="88"/>
      <c r="AB2134" s="88"/>
      <c r="AC2134" s="88"/>
      <c r="AD2134" s="88"/>
      <c r="AE2134" s="88"/>
      <c r="AF2134" s="90"/>
      <c r="AG2134" s="89"/>
      <c r="AN2134" s="88"/>
      <c r="AO2134" s="88"/>
      <c r="AP2134" s="88"/>
      <c r="AQ2134" s="88"/>
      <c r="AR2134" s="88"/>
      <c r="AS2134" s="88"/>
      <c r="AT2134" s="88"/>
      <c r="AU2134" s="88"/>
    </row>
    <row r="2135" spans="27:47" x14ac:dyDescent="0.2">
      <c r="AA2135" s="88"/>
      <c r="AB2135" s="88"/>
      <c r="AC2135" s="88"/>
      <c r="AD2135" s="88"/>
      <c r="AE2135" s="88"/>
      <c r="AF2135" s="90"/>
      <c r="AG2135" s="89"/>
      <c r="AN2135" s="88"/>
      <c r="AO2135" s="88"/>
      <c r="AP2135" s="88"/>
      <c r="AQ2135" s="88"/>
      <c r="AR2135" s="88"/>
      <c r="AS2135" s="88"/>
      <c r="AT2135" s="88"/>
      <c r="AU2135" s="88"/>
    </row>
    <row r="2136" spans="27:47" x14ac:dyDescent="0.2">
      <c r="AA2136" s="88"/>
      <c r="AB2136" s="88"/>
      <c r="AC2136" s="88"/>
      <c r="AD2136" s="88"/>
      <c r="AE2136" s="88"/>
      <c r="AF2136" s="90"/>
      <c r="AG2136" s="89"/>
      <c r="AN2136" s="88"/>
      <c r="AO2136" s="88"/>
      <c r="AP2136" s="88"/>
      <c r="AQ2136" s="88"/>
      <c r="AR2136" s="88"/>
      <c r="AS2136" s="88"/>
      <c r="AT2136" s="88"/>
      <c r="AU2136" s="88"/>
    </row>
    <row r="2137" spans="27:47" x14ac:dyDescent="0.2">
      <c r="AA2137" s="88"/>
      <c r="AB2137" s="88"/>
      <c r="AC2137" s="88"/>
      <c r="AD2137" s="88"/>
      <c r="AE2137" s="88"/>
      <c r="AF2137" s="90"/>
      <c r="AG2137" s="89"/>
      <c r="AN2137" s="88"/>
      <c r="AO2137" s="88"/>
      <c r="AP2137" s="88"/>
      <c r="AQ2137" s="88"/>
      <c r="AR2137" s="88"/>
      <c r="AS2137" s="88"/>
      <c r="AT2137" s="88"/>
      <c r="AU2137" s="88"/>
    </row>
    <row r="2138" spans="27:47" x14ac:dyDescent="0.2">
      <c r="AA2138" s="88"/>
      <c r="AB2138" s="88"/>
      <c r="AC2138" s="88"/>
      <c r="AD2138" s="88"/>
      <c r="AE2138" s="88"/>
      <c r="AF2138" s="90"/>
      <c r="AG2138" s="89"/>
      <c r="AN2138" s="88"/>
      <c r="AO2138" s="88"/>
      <c r="AP2138" s="88"/>
      <c r="AQ2138" s="88"/>
      <c r="AR2138" s="88"/>
      <c r="AS2138" s="88"/>
      <c r="AT2138" s="88"/>
      <c r="AU2138" s="88"/>
    </row>
    <row r="2139" spans="27:47" x14ac:dyDescent="0.2">
      <c r="AA2139" s="88"/>
      <c r="AB2139" s="88"/>
      <c r="AC2139" s="88"/>
      <c r="AD2139" s="88"/>
      <c r="AE2139" s="88"/>
      <c r="AF2139" s="90"/>
      <c r="AG2139" s="89"/>
      <c r="AN2139" s="88"/>
      <c r="AO2139" s="88"/>
      <c r="AP2139" s="88"/>
      <c r="AQ2139" s="88"/>
      <c r="AR2139" s="88"/>
      <c r="AS2139" s="88"/>
      <c r="AT2139" s="88"/>
      <c r="AU2139" s="88"/>
    </row>
    <row r="2140" spans="27:47" x14ac:dyDescent="0.2">
      <c r="AA2140" s="88"/>
      <c r="AB2140" s="88"/>
      <c r="AC2140" s="88"/>
      <c r="AD2140" s="88"/>
      <c r="AE2140" s="88"/>
      <c r="AF2140" s="90"/>
      <c r="AG2140" s="89"/>
      <c r="AN2140" s="88"/>
      <c r="AO2140" s="88"/>
      <c r="AP2140" s="88"/>
      <c r="AQ2140" s="88"/>
      <c r="AR2140" s="88"/>
      <c r="AS2140" s="88"/>
      <c r="AT2140" s="88"/>
      <c r="AU2140" s="88"/>
    </row>
    <row r="2141" spans="27:47" x14ac:dyDescent="0.2">
      <c r="AA2141" s="88"/>
      <c r="AB2141" s="88"/>
      <c r="AC2141" s="88"/>
      <c r="AD2141" s="88"/>
      <c r="AE2141" s="88"/>
      <c r="AF2141" s="90"/>
      <c r="AG2141" s="89"/>
      <c r="AN2141" s="88"/>
      <c r="AO2141" s="88"/>
      <c r="AP2141" s="88"/>
      <c r="AQ2141" s="88"/>
      <c r="AR2141" s="88"/>
      <c r="AS2141" s="88"/>
      <c r="AT2141" s="88"/>
      <c r="AU2141" s="88"/>
    </row>
    <row r="2142" spans="27:47" x14ac:dyDescent="0.2">
      <c r="AA2142" s="88"/>
      <c r="AB2142" s="88"/>
      <c r="AC2142" s="88"/>
      <c r="AD2142" s="88"/>
      <c r="AE2142" s="88"/>
      <c r="AF2142" s="90"/>
      <c r="AG2142" s="89"/>
      <c r="AN2142" s="88"/>
      <c r="AO2142" s="88"/>
      <c r="AP2142" s="88"/>
      <c r="AQ2142" s="88"/>
      <c r="AR2142" s="88"/>
      <c r="AS2142" s="88"/>
      <c r="AT2142" s="88"/>
      <c r="AU2142" s="88"/>
    </row>
    <row r="2143" spans="27:47" x14ac:dyDescent="0.2">
      <c r="AA2143" s="88"/>
      <c r="AB2143" s="88"/>
      <c r="AC2143" s="88"/>
      <c r="AD2143" s="88"/>
      <c r="AE2143" s="88"/>
      <c r="AF2143" s="90"/>
      <c r="AG2143" s="89"/>
      <c r="AN2143" s="88"/>
      <c r="AO2143" s="88"/>
      <c r="AP2143" s="88"/>
      <c r="AQ2143" s="88"/>
      <c r="AR2143" s="88"/>
      <c r="AS2143" s="88"/>
      <c r="AT2143" s="88"/>
      <c r="AU2143" s="88"/>
    </row>
    <row r="2144" spans="27:47" x14ac:dyDescent="0.2">
      <c r="AA2144" s="88"/>
      <c r="AB2144" s="88"/>
      <c r="AC2144" s="88"/>
      <c r="AD2144" s="88"/>
      <c r="AE2144" s="88"/>
      <c r="AF2144" s="90"/>
      <c r="AG2144" s="89"/>
      <c r="AN2144" s="88"/>
      <c r="AO2144" s="88"/>
      <c r="AP2144" s="88"/>
      <c r="AQ2144" s="88"/>
      <c r="AR2144" s="88"/>
      <c r="AS2144" s="88"/>
      <c r="AT2144" s="88"/>
      <c r="AU2144" s="88"/>
    </row>
    <row r="2145" spans="27:47" x14ac:dyDescent="0.2">
      <c r="AA2145" s="88"/>
      <c r="AB2145" s="88"/>
      <c r="AC2145" s="88"/>
      <c r="AD2145" s="88"/>
      <c r="AE2145" s="88"/>
      <c r="AF2145" s="90"/>
      <c r="AG2145" s="89"/>
      <c r="AN2145" s="88"/>
      <c r="AO2145" s="88"/>
      <c r="AP2145" s="88"/>
      <c r="AQ2145" s="88"/>
      <c r="AR2145" s="88"/>
      <c r="AS2145" s="88"/>
      <c r="AT2145" s="88"/>
      <c r="AU2145" s="88"/>
    </row>
    <row r="2146" spans="27:47" x14ac:dyDescent="0.2">
      <c r="AA2146" s="88"/>
      <c r="AB2146" s="88"/>
      <c r="AC2146" s="88"/>
      <c r="AD2146" s="88"/>
      <c r="AE2146" s="88"/>
      <c r="AF2146" s="90"/>
      <c r="AG2146" s="89"/>
      <c r="AN2146" s="88"/>
      <c r="AO2146" s="88"/>
      <c r="AP2146" s="88"/>
      <c r="AQ2146" s="88"/>
      <c r="AR2146" s="88"/>
      <c r="AS2146" s="88"/>
      <c r="AT2146" s="88"/>
      <c r="AU2146" s="88"/>
    </row>
    <row r="2147" spans="27:47" x14ac:dyDescent="0.2">
      <c r="AA2147" s="88"/>
      <c r="AB2147" s="88"/>
      <c r="AC2147" s="88"/>
      <c r="AD2147" s="88"/>
      <c r="AE2147" s="88"/>
      <c r="AF2147" s="90"/>
      <c r="AG2147" s="89"/>
      <c r="AN2147" s="88"/>
      <c r="AO2147" s="88"/>
      <c r="AP2147" s="88"/>
      <c r="AQ2147" s="88"/>
      <c r="AR2147" s="88"/>
      <c r="AS2147" s="88"/>
      <c r="AT2147" s="88"/>
      <c r="AU2147" s="88"/>
    </row>
    <row r="2148" spans="27:47" x14ac:dyDescent="0.2">
      <c r="AA2148" s="88"/>
      <c r="AB2148" s="88"/>
      <c r="AC2148" s="88"/>
      <c r="AD2148" s="88"/>
      <c r="AE2148" s="88"/>
      <c r="AF2148" s="90"/>
      <c r="AG2148" s="89"/>
      <c r="AN2148" s="88"/>
      <c r="AO2148" s="88"/>
      <c r="AP2148" s="88"/>
      <c r="AQ2148" s="88"/>
      <c r="AR2148" s="88"/>
      <c r="AS2148" s="88"/>
      <c r="AT2148" s="88"/>
      <c r="AU2148" s="88"/>
    </row>
    <row r="2149" spans="27:47" x14ac:dyDescent="0.2">
      <c r="AA2149" s="88"/>
      <c r="AB2149" s="88"/>
      <c r="AC2149" s="88"/>
      <c r="AD2149" s="88"/>
      <c r="AE2149" s="88"/>
      <c r="AF2149" s="90"/>
      <c r="AG2149" s="89"/>
      <c r="AN2149" s="88"/>
      <c r="AO2149" s="88"/>
      <c r="AP2149" s="88"/>
      <c r="AQ2149" s="88"/>
      <c r="AR2149" s="88"/>
      <c r="AS2149" s="88"/>
      <c r="AT2149" s="88"/>
      <c r="AU2149" s="88"/>
    </row>
    <row r="2150" spans="27:47" x14ac:dyDescent="0.2">
      <c r="AA2150" s="88"/>
      <c r="AB2150" s="88"/>
      <c r="AC2150" s="88"/>
      <c r="AD2150" s="88"/>
      <c r="AE2150" s="88"/>
      <c r="AF2150" s="90"/>
      <c r="AG2150" s="89"/>
      <c r="AN2150" s="88"/>
      <c r="AO2150" s="88"/>
      <c r="AP2150" s="88"/>
      <c r="AQ2150" s="88"/>
      <c r="AR2150" s="88"/>
      <c r="AS2150" s="88"/>
      <c r="AT2150" s="88"/>
      <c r="AU2150" s="88"/>
    </row>
    <row r="2151" spans="27:47" x14ac:dyDescent="0.2">
      <c r="AA2151" s="88"/>
      <c r="AB2151" s="88"/>
      <c r="AC2151" s="88"/>
      <c r="AD2151" s="88"/>
      <c r="AE2151" s="88"/>
      <c r="AF2151" s="90"/>
      <c r="AG2151" s="89"/>
      <c r="AN2151" s="88"/>
      <c r="AO2151" s="88"/>
      <c r="AP2151" s="88"/>
      <c r="AQ2151" s="88"/>
      <c r="AR2151" s="88"/>
      <c r="AS2151" s="88"/>
      <c r="AT2151" s="88"/>
      <c r="AU2151" s="88"/>
    </row>
    <row r="2152" spans="27:47" x14ac:dyDescent="0.2">
      <c r="AA2152" s="88"/>
      <c r="AB2152" s="88"/>
      <c r="AC2152" s="88"/>
      <c r="AD2152" s="88"/>
      <c r="AE2152" s="88"/>
      <c r="AF2152" s="90"/>
      <c r="AG2152" s="89"/>
      <c r="AN2152" s="88"/>
      <c r="AO2152" s="88"/>
      <c r="AP2152" s="88"/>
      <c r="AQ2152" s="88"/>
      <c r="AR2152" s="88"/>
      <c r="AS2152" s="88"/>
      <c r="AT2152" s="88"/>
      <c r="AU2152" s="88"/>
    </row>
    <row r="2153" spans="27:47" x14ac:dyDescent="0.2">
      <c r="AA2153" s="88"/>
      <c r="AB2153" s="88"/>
      <c r="AC2153" s="88"/>
      <c r="AD2153" s="88"/>
      <c r="AE2153" s="88"/>
      <c r="AF2153" s="90"/>
      <c r="AG2153" s="89"/>
      <c r="AN2153" s="88"/>
      <c r="AO2153" s="88"/>
      <c r="AP2153" s="88"/>
      <c r="AQ2153" s="88"/>
      <c r="AR2153" s="88"/>
      <c r="AS2153" s="88"/>
      <c r="AT2153" s="88"/>
      <c r="AU2153" s="88"/>
    </row>
    <row r="2154" spans="27:47" x14ac:dyDescent="0.2">
      <c r="AA2154" s="88"/>
      <c r="AB2154" s="88"/>
      <c r="AC2154" s="88"/>
      <c r="AD2154" s="88"/>
      <c r="AE2154" s="88"/>
      <c r="AF2154" s="90"/>
      <c r="AG2154" s="89"/>
      <c r="AN2154" s="88"/>
      <c r="AO2154" s="88"/>
      <c r="AP2154" s="88"/>
      <c r="AQ2154" s="88"/>
      <c r="AR2154" s="88"/>
      <c r="AS2154" s="88"/>
      <c r="AT2154" s="88"/>
      <c r="AU2154" s="88"/>
    </row>
    <row r="2155" spans="27:47" x14ac:dyDescent="0.2">
      <c r="AA2155" s="88"/>
      <c r="AB2155" s="88"/>
      <c r="AC2155" s="88"/>
      <c r="AD2155" s="88"/>
      <c r="AE2155" s="88"/>
      <c r="AF2155" s="90"/>
      <c r="AG2155" s="89"/>
      <c r="AN2155" s="88"/>
      <c r="AO2155" s="88"/>
      <c r="AP2155" s="88"/>
      <c r="AQ2155" s="88"/>
      <c r="AR2155" s="88"/>
      <c r="AS2155" s="88"/>
      <c r="AT2155" s="88"/>
      <c r="AU2155" s="88"/>
    </row>
    <row r="2156" spans="27:47" x14ac:dyDescent="0.2">
      <c r="AA2156" s="88"/>
      <c r="AB2156" s="88"/>
      <c r="AC2156" s="88"/>
      <c r="AD2156" s="88"/>
      <c r="AE2156" s="88"/>
      <c r="AF2156" s="90"/>
      <c r="AG2156" s="89"/>
      <c r="AN2156" s="88"/>
      <c r="AO2156" s="88"/>
      <c r="AP2156" s="88"/>
      <c r="AQ2156" s="88"/>
      <c r="AR2156" s="88"/>
      <c r="AS2156" s="88"/>
      <c r="AT2156" s="88"/>
      <c r="AU2156" s="88"/>
    </row>
    <row r="2157" spans="27:47" x14ac:dyDescent="0.2">
      <c r="AA2157" s="88"/>
      <c r="AB2157" s="88"/>
      <c r="AC2157" s="88"/>
      <c r="AD2157" s="88"/>
      <c r="AE2157" s="88"/>
      <c r="AF2157" s="90"/>
      <c r="AG2157" s="89"/>
      <c r="AN2157" s="88"/>
      <c r="AO2157" s="88"/>
      <c r="AP2157" s="88"/>
      <c r="AQ2157" s="88"/>
      <c r="AR2157" s="88"/>
      <c r="AS2157" s="88"/>
      <c r="AT2157" s="88"/>
      <c r="AU2157" s="88"/>
    </row>
    <row r="2158" spans="27:47" x14ac:dyDescent="0.2">
      <c r="AA2158" s="88"/>
      <c r="AB2158" s="88"/>
      <c r="AC2158" s="88"/>
      <c r="AD2158" s="88"/>
      <c r="AE2158" s="88"/>
      <c r="AF2158" s="90"/>
      <c r="AG2158" s="89"/>
      <c r="AN2158" s="88"/>
      <c r="AO2158" s="88"/>
      <c r="AP2158" s="88"/>
      <c r="AQ2158" s="88"/>
      <c r="AR2158" s="88"/>
      <c r="AS2158" s="88"/>
      <c r="AT2158" s="88"/>
      <c r="AU2158" s="88"/>
    </row>
    <row r="2159" spans="27:47" x14ac:dyDescent="0.2">
      <c r="AA2159" s="88"/>
      <c r="AB2159" s="88"/>
      <c r="AC2159" s="88"/>
      <c r="AD2159" s="88"/>
      <c r="AE2159" s="88"/>
      <c r="AF2159" s="90"/>
      <c r="AG2159" s="89"/>
      <c r="AN2159" s="88"/>
      <c r="AO2159" s="88"/>
      <c r="AP2159" s="88"/>
      <c r="AQ2159" s="88"/>
      <c r="AR2159" s="88"/>
      <c r="AS2159" s="88"/>
      <c r="AT2159" s="88"/>
      <c r="AU2159" s="88"/>
    </row>
    <row r="2160" spans="27:47" x14ac:dyDescent="0.2">
      <c r="AA2160" s="88"/>
      <c r="AB2160" s="88"/>
      <c r="AC2160" s="88"/>
      <c r="AD2160" s="88"/>
      <c r="AE2160" s="88"/>
      <c r="AF2160" s="90"/>
      <c r="AG2160" s="89"/>
      <c r="AN2160" s="88"/>
      <c r="AO2160" s="88"/>
      <c r="AP2160" s="88"/>
      <c r="AQ2160" s="88"/>
      <c r="AR2160" s="88"/>
      <c r="AS2160" s="88"/>
      <c r="AT2160" s="88"/>
      <c r="AU2160" s="88"/>
    </row>
    <row r="2161" spans="27:47" x14ac:dyDescent="0.2">
      <c r="AA2161" s="88"/>
      <c r="AB2161" s="88"/>
      <c r="AC2161" s="88"/>
      <c r="AD2161" s="88"/>
      <c r="AE2161" s="88"/>
      <c r="AF2161" s="90"/>
      <c r="AG2161" s="89"/>
      <c r="AN2161" s="88"/>
      <c r="AO2161" s="88"/>
      <c r="AP2161" s="88"/>
      <c r="AQ2161" s="88"/>
      <c r="AR2161" s="88"/>
      <c r="AS2161" s="88"/>
      <c r="AT2161" s="88"/>
      <c r="AU2161" s="88"/>
    </row>
    <row r="2162" spans="27:47" x14ac:dyDescent="0.2">
      <c r="AA2162" s="88"/>
      <c r="AB2162" s="88"/>
      <c r="AC2162" s="88"/>
      <c r="AD2162" s="88"/>
      <c r="AE2162" s="88"/>
      <c r="AF2162" s="90"/>
      <c r="AG2162" s="89"/>
      <c r="AN2162" s="88"/>
      <c r="AO2162" s="88"/>
      <c r="AP2162" s="88"/>
      <c r="AQ2162" s="88"/>
      <c r="AR2162" s="88"/>
      <c r="AS2162" s="88"/>
      <c r="AT2162" s="88"/>
      <c r="AU2162" s="88"/>
    </row>
    <row r="2163" spans="27:47" x14ac:dyDescent="0.2">
      <c r="AA2163" s="88"/>
      <c r="AB2163" s="88"/>
      <c r="AC2163" s="88"/>
      <c r="AD2163" s="88"/>
      <c r="AE2163" s="88"/>
      <c r="AF2163" s="90"/>
      <c r="AG2163" s="89"/>
      <c r="AN2163" s="88"/>
      <c r="AO2163" s="88"/>
      <c r="AP2163" s="88"/>
      <c r="AQ2163" s="88"/>
      <c r="AR2163" s="88"/>
      <c r="AS2163" s="88"/>
      <c r="AT2163" s="88"/>
      <c r="AU2163" s="88"/>
    </row>
    <row r="2164" spans="27:47" x14ac:dyDescent="0.2">
      <c r="AA2164" s="88"/>
      <c r="AB2164" s="88"/>
      <c r="AC2164" s="88"/>
      <c r="AD2164" s="88"/>
      <c r="AE2164" s="88"/>
      <c r="AF2164" s="90"/>
      <c r="AG2164" s="89"/>
      <c r="AN2164" s="88"/>
      <c r="AO2164" s="88"/>
      <c r="AP2164" s="88"/>
      <c r="AQ2164" s="88"/>
      <c r="AR2164" s="88"/>
      <c r="AS2164" s="88"/>
      <c r="AT2164" s="88"/>
      <c r="AU2164" s="88"/>
    </row>
    <row r="2165" spans="27:47" x14ac:dyDescent="0.2">
      <c r="AA2165" s="88"/>
      <c r="AB2165" s="88"/>
      <c r="AC2165" s="88"/>
      <c r="AD2165" s="88"/>
      <c r="AE2165" s="88"/>
      <c r="AF2165" s="90"/>
      <c r="AG2165" s="89"/>
      <c r="AN2165" s="88"/>
      <c r="AO2165" s="88"/>
      <c r="AP2165" s="88"/>
      <c r="AQ2165" s="88"/>
      <c r="AR2165" s="88"/>
      <c r="AS2165" s="88"/>
      <c r="AT2165" s="88"/>
      <c r="AU2165" s="88"/>
    </row>
    <row r="2166" spans="27:47" x14ac:dyDescent="0.2">
      <c r="AA2166" s="88"/>
      <c r="AB2166" s="88"/>
      <c r="AC2166" s="88"/>
      <c r="AD2166" s="88"/>
      <c r="AE2166" s="88"/>
      <c r="AF2166" s="90"/>
      <c r="AG2166" s="89"/>
      <c r="AN2166" s="88"/>
      <c r="AO2166" s="88"/>
      <c r="AP2166" s="88"/>
      <c r="AQ2166" s="88"/>
      <c r="AR2166" s="88"/>
      <c r="AS2166" s="88"/>
      <c r="AT2166" s="88"/>
      <c r="AU2166" s="88"/>
    </row>
    <row r="2167" spans="27:47" x14ac:dyDescent="0.2">
      <c r="AA2167" s="88"/>
      <c r="AB2167" s="88"/>
      <c r="AC2167" s="88"/>
      <c r="AD2167" s="88"/>
      <c r="AE2167" s="88"/>
      <c r="AF2167" s="90"/>
      <c r="AG2167" s="89"/>
      <c r="AN2167" s="88"/>
      <c r="AO2167" s="88"/>
      <c r="AP2167" s="88"/>
      <c r="AQ2167" s="88"/>
      <c r="AR2167" s="88"/>
      <c r="AS2167" s="88"/>
      <c r="AT2167" s="88"/>
      <c r="AU2167" s="88"/>
    </row>
    <row r="2168" spans="27:47" x14ac:dyDescent="0.2">
      <c r="AA2168" s="88"/>
      <c r="AB2168" s="88"/>
      <c r="AC2168" s="88"/>
      <c r="AD2168" s="88"/>
      <c r="AE2168" s="88"/>
      <c r="AF2168" s="90"/>
      <c r="AG2168" s="89"/>
      <c r="AN2168" s="88"/>
      <c r="AO2168" s="88"/>
      <c r="AP2168" s="88"/>
      <c r="AQ2168" s="88"/>
      <c r="AR2168" s="88"/>
      <c r="AS2168" s="88"/>
      <c r="AT2168" s="88"/>
      <c r="AU2168" s="88"/>
    </row>
    <row r="2169" spans="27:47" x14ac:dyDescent="0.2">
      <c r="AA2169" s="88"/>
      <c r="AB2169" s="88"/>
      <c r="AC2169" s="88"/>
      <c r="AD2169" s="88"/>
      <c r="AE2169" s="88"/>
      <c r="AF2169" s="90"/>
      <c r="AG2169" s="89"/>
      <c r="AN2169" s="88"/>
      <c r="AO2169" s="88"/>
      <c r="AP2169" s="88"/>
      <c r="AQ2169" s="88"/>
      <c r="AR2169" s="88"/>
      <c r="AS2169" s="88"/>
      <c r="AT2169" s="88"/>
      <c r="AU2169" s="88"/>
    </row>
    <row r="2170" spans="27:47" x14ac:dyDescent="0.2">
      <c r="AA2170" s="88"/>
      <c r="AB2170" s="88"/>
      <c r="AC2170" s="88"/>
      <c r="AD2170" s="88"/>
      <c r="AE2170" s="88"/>
      <c r="AF2170" s="90"/>
      <c r="AG2170" s="89"/>
      <c r="AN2170" s="88"/>
      <c r="AO2170" s="88"/>
      <c r="AP2170" s="88"/>
      <c r="AQ2170" s="88"/>
      <c r="AR2170" s="88"/>
      <c r="AS2170" s="88"/>
      <c r="AT2170" s="88"/>
      <c r="AU2170" s="88"/>
    </row>
    <row r="2171" spans="27:47" x14ac:dyDescent="0.2">
      <c r="AA2171" s="88"/>
      <c r="AB2171" s="88"/>
      <c r="AC2171" s="88"/>
      <c r="AD2171" s="88"/>
      <c r="AE2171" s="88"/>
      <c r="AF2171" s="90"/>
      <c r="AG2171" s="89"/>
      <c r="AN2171" s="88"/>
      <c r="AO2171" s="88"/>
      <c r="AP2171" s="88"/>
      <c r="AQ2171" s="88"/>
      <c r="AR2171" s="88"/>
      <c r="AS2171" s="88"/>
      <c r="AT2171" s="88"/>
      <c r="AU2171" s="88"/>
    </row>
    <row r="2172" spans="27:47" x14ac:dyDescent="0.2">
      <c r="AA2172" s="88"/>
      <c r="AB2172" s="88"/>
      <c r="AC2172" s="88"/>
      <c r="AD2172" s="88"/>
      <c r="AE2172" s="88"/>
      <c r="AF2172" s="90"/>
      <c r="AG2172" s="89"/>
      <c r="AN2172" s="88"/>
      <c r="AO2172" s="88"/>
      <c r="AP2172" s="88"/>
      <c r="AQ2172" s="88"/>
      <c r="AR2172" s="88"/>
      <c r="AS2172" s="88"/>
      <c r="AT2172" s="88"/>
      <c r="AU2172" s="88"/>
    </row>
    <row r="2173" spans="27:47" x14ac:dyDescent="0.2">
      <c r="AA2173" s="88"/>
      <c r="AB2173" s="88"/>
      <c r="AC2173" s="88"/>
      <c r="AD2173" s="88"/>
      <c r="AE2173" s="88"/>
      <c r="AF2173" s="90"/>
      <c r="AG2173" s="89"/>
      <c r="AN2173" s="88"/>
      <c r="AO2173" s="88"/>
      <c r="AP2173" s="88"/>
      <c r="AQ2173" s="88"/>
      <c r="AR2173" s="88"/>
      <c r="AS2173" s="88"/>
      <c r="AT2173" s="88"/>
      <c r="AU2173" s="88"/>
    </row>
    <row r="2174" spans="27:47" x14ac:dyDescent="0.2">
      <c r="AA2174" s="88"/>
      <c r="AB2174" s="88"/>
      <c r="AC2174" s="88"/>
      <c r="AD2174" s="88"/>
      <c r="AE2174" s="88"/>
      <c r="AF2174" s="90"/>
      <c r="AG2174" s="89"/>
      <c r="AN2174" s="88"/>
      <c r="AO2174" s="88"/>
      <c r="AP2174" s="88"/>
      <c r="AQ2174" s="88"/>
      <c r="AR2174" s="88"/>
      <c r="AS2174" s="88"/>
      <c r="AT2174" s="88"/>
      <c r="AU2174" s="88"/>
    </row>
    <row r="2175" spans="27:47" x14ac:dyDescent="0.2">
      <c r="AA2175" s="88"/>
      <c r="AB2175" s="88"/>
      <c r="AC2175" s="88"/>
      <c r="AD2175" s="88"/>
      <c r="AE2175" s="88"/>
      <c r="AF2175" s="90"/>
      <c r="AG2175" s="89"/>
      <c r="AN2175" s="88"/>
      <c r="AO2175" s="88"/>
      <c r="AP2175" s="88"/>
      <c r="AQ2175" s="88"/>
      <c r="AR2175" s="88"/>
      <c r="AS2175" s="88"/>
      <c r="AT2175" s="88"/>
      <c r="AU2175" s="88"/>
    </row>
    <row r="2176" spans="27:47" x14ac:dyDescent="0.2">
      <c r="AA2176" s="88"/>
      <c r="AB2176" s="88"/>
      <c r="AC2176" s="88"/>
      <c r="AD2176" s="88"/>
      <c r="AE2176" s="88"/>
      <c r="AF2176" s="90"/>
      <c r="AG2176" s="89"/>
      <c r="AN2176" s="88"/>
      <c r="AO2176" s="88"/>
      <c r="AP2176" s="88"/>
      <c r="AQ2176" s="88"/>
      <c r="AR2176" s="88"/>
      <c r="AS2176" s="88"/>
      <c r="AT2176" s="88"/>
      <c r="AU2176" s="88"/>
    </row>
    <row r="2177" spans="27:47" x14ac:dyDescent="0.2">
      <c r="AA2177" s="88"/>
      <c r="AB2177" s="88"/>
      <c r="AC2177" s="88"/>
      <c r="AD2177" s="88"/>
      <c r="AE2177" s="88"/>
      <c r="AF2177" s="90"/>
      <c r="AG2177" s="89"/>
      <c r="AN2177" s="88"/>
      <c r="AO2177" s="88"/>
      <c r="AP2177" s="88"/>
      <c r="AQ2177" s="88"/>
      <c r="AR2177" s="88"/>
      <c r="AS2177" s="88"/>
      <c r="AT2177" s="88"/>
      <c r="AU2177" s="88"/>
    </row>
    <row r="2178" spans="27:47" x14ac:dyDescent="0.2">
      <c r="AA2178" s="88"/>
      <c r="AB2178" s="88"/>
      <c r="AC2178" s="88"/>
      <c r="AD2178" s="88"/>
      <c r="AE2178" s="88"/>
      <c r="AF2178" s="90"/>
      <c r="AG2178" s="89"/>
      <c r="AN2178" s="88"/>
      <c r="AO2178" s="88"/>
      <c r="AP2178" s="88"/>
      <c r="AQ2178" s="88"/>
      <c r="AR2178" s="88"/>
      <c r="AS2178" s="88"/>
      <c r="AT2178" s="88"/>
      <c r="AU2178" s="88"/>
    </row>
    <row r="2179" spans="27:47" x14ac:dyDescent="0.2">
      <c r="AA2179" s="88"/>
      <c r="AB2179" s="88"/>
      <c r="AC2179" s="88"/>
      <c r="AD2179" s="88"/>
      <c r="AE2179" s="88"/>
      <c r="AF2179" s="90"/>
      <c r="AG2179" s="89"/>
      <c r="AN2179" s="88"/>
      <c r="AO2179" s="88"/>
      <c r="AP2179" s="88"/>
      <c r="AQ2179" s="88"/>
      <c r="AR2179" s="88"/>
      <c r="AS2179" s="88"/>
      <c r="AT2179" s="88"/>
      <c r="AU2179" s="88"/>
    </row>
    <row r="2180" spans="27:47" x14ac:dyDescent="0.2">
      <c r="AA2180" s="88"/>
      <c r="AB2180" s="88"/>
      <c r="AC2180" s="88"/>
      <c r="AD2180" s="88"/>
      <c r="AE2180" s="88"/>
      <c r="AF2180" s="90"/>
      <c r="AG2180" s="89"/>
      <c r="AN2180" s="88"/>
      <c r="AO2180" s="88"/>
      <c r="AP2180" s="88"/>
      <c r="AQ2180" s="88"/>
      <c r="AR2180" s="88"/>
      <c r="AS2180" s="88"/>
      <c r="AT2180" s="88"/>
      <c r="AU2180" s="88"/>
    </row>
    <row r="2181" spans="27:47" x14ac:dyDescent="0.2">
      <c r="AA2181" s="88"/>
      <c r="AB2181" s="88"/>
      <c r="AC2181" s="88"/>
      <c r="AD2181" s="88"/>
      <c r="AE2181" s="88"/>
      <c r="AF2181" s="90"/>
      <c r="AG2181" s="89"/>
      <c r="AN2181" s="88"/>
      <c r="AO2181" s="88"/>
      <c r="AP2181" s="88"/>
      <c r="AQ2181" s="88"/>
      <c r="AR2181" s="88"/>
      <c r="AS2181" s="88"/>
      <c r="AT2181" s="88"/>
      <c r="AU2181" s="88"/>
    </row>
    <row r="2182" spans="27:47" x14ac:dyDescent="0.2">
      <c r="AA2182" s="88"/>
      <c r="AB2182" s="88"/>
      <c r="AC2182" s="88"/>
      <c r="AD2182" s="88"/>
      <c r="AE2182" s="88"/>
      <c r="AF2182" s="90"/>
      <c r="AG2182" s="89"/>
      <c r="AN2182" s="88"/>
      <c r="AO2182" s="88"/>
      <c r="AP2182" s="88"/>
      <c r="AQ2182" s="88"/>
      <c r="AR2182" s="88"/>
      <c r="AS2182" s="88"/>
      <c r="AT2182" s="88"/>
      <c r="AU2182" s="88"/>
    </row>
    <row r="2183" spans="27:47" x14ac:dyDescent="0.2">
      <c r="AA2183" s="88"/>
      <c r="AB2183" s="88"/>
      <c r="AC2183" s="88"/>
      <c r="AD2183" s="88"/>
      <c r="AE2183" s="88"/>
      <c r="AF2183" s="90"/>
      <c r="AG2183" s="89"/>
      <c r="AN2183" s="88"/>
      <c r="AO2183" s="88"/>
      <c r="AP2183" s="88"/>
      <c r="AQ2183" s="88"/>
      <c r="AR2183" s="88"/>
      <c r="AS2183" s="88"/>
      <c r="AT2183" s="88"/>
      <c r="AU2183" s="88"/>
    </row>
    <row r="2184" spans="27:47" x14ac:dyDescent="0.2">
      <c r="AA2184" s="88"/>
      <c r="AB2184" s="88"/>
      <c r="AC2184" s="88"/>
      <c r="AD2184" s="88"/>
      <c r="AE2184" s="88"/>
      <c r="AF2184" s="90"/>
      <c r="AG2184" s="89"/>
      <c r="AN2184" s="88"/>
      <c r="AO2184" s="88"/>
      <c r="AP2184" s="88"/>
      <c r="AQ2184" s="88"/>
      <c r="AR2184" s="88"/>
      <c r="AS2184" s="88"/>
      <c r="AT2184" s="88"/>
      <c r="AU2184" s="88"/>
    </row>
    <row r="2185" spans="27:47" x14ac:dyDescent="0.2">
      <c r="AA2185" s="88"/>
      <c r="AB2185" s="88"/>
      <c r="AC2185" s="88"/>
      <c r="AD2185" s="88"/>
      <c r="AE2185" s="88"/>
      <c r="AF2185" s="90"/>
      <c r="AG2185" s="89"/>
      <c r="AN2185" s="88"/>
      <c r="AO2185" s="88"/>
      <c r="AP2185" s="88"/>
      <c r="AQ2185" s="88"/>
      <c r="AR2185" s="88"/>
      <c r="AS2185" s="88"/>
      <c r="AT2185" s="88"/>
      <c r="AU2185" s="88"/>
    </row>
    <row r="2186" spans="27:47" x14ac:dyDescent="0.2">
      <c r="AA2186" s="88"/>
      <c r="AB2186" s="88"/>
      <c r="AC2186" s="88"/>
      <c r="AD2186" s="88"/>
      <c r="AE2186" s="88"/>
      <c r="AF2186" s="90"/>
      <c r="AG2186" s="89"/>
      <c r="AN2186" s="88"/>
      <c r="AO2186" s="88"/>
      <c r="AP2186" s="88"/>
      <c r="AQ2186" s="88"/>
      <c r="AR2186" s="88"/>
      <c r="AS2186" s="88"/>
      <c r="AT2186" s="88"/>
      <c r="AU2186" s="88"/>
    </row>
    <row r="2187" spans="27:47" x14ac:dyDescent="0.2">
      <c r="AA2187" s="88"/>
      <c r="AB2187" s="88"/>
      <c r="AC2187" s="88"/>
      <c r="AD2187" s="88"/>
      <c r="AE2187" s="88"/>
      <c r="AF2187" s="90"/>
      <c r="AG2187" s="89"/>
      <c r="AN2187" s="88"/>
      <c r="AO2187" s="88"/>
      <c r="AP2187" s="88"/>
      <c r="AQ2187" s="88"/>
      <c r="AR2187" s="88"/>
      <c r="AS2187" s="88"/>
      <c r="AT2187" s="88"/>
      <c r="AU2187" s="88"/>
    </row>
    <row r="2188" spans="27:47" x14ac:dyDescent="0.2">
      <c r="AA2188" s="88"/>
      <c r="AB2188" s="88"/>
      <c r="AC2188" s="88"/>
      <c r="AD2188" s="88"/>
      <c r="AE2188" s="88"/>
      <c r="AF2188" s="90"/>
      <c r="AG2188" s="89"/>
      <c r="AN2188" s="88"/>
      <c r="AO2188" s="88"/>
      <c r="AP2188" s="88"/>
      <c r="AQ2188" s="88"/>
      <c r="AR2188" s="88"/>
      <c r="AS2188" s="88"/>
      <c r="AT2188" s="88"/>
      <c r="AU2188" s="88"/>
    </row>
    <row r="2189" spans="27:47" x14ac:dyDescent="0.2">
      <c r="AA2189" s="88"/>
      <c r="AB2189" s="88"/>
      <c r="AC2189" s="88"/>
      <c r="AD2189" s="88"/>
      <c r="AE2189" s="88"/>
      <c r="AF2189" s="90"/>
      <c r="AG2189" s="89"/>
      <c r="AN2189" s="88"/>
      <c r="AO2189" s="88"/>
      <c r="AP2189" s="88"/>
      <c r="AQ2189" s="88"/>
      <c r="AR2189" s="88"/>
      <c r="AS2189" s="88"/>
      <c r="AT2189" s="88"/>
      <c r="AU2189" s="88"/>
    </row>
    <row r="2190" spans="27:47" x14ac:dyDescent="0.2">
      <c r="AA2190" s="88"/>
      <c r="AB2190" s="88"/>
      <c r="AC2190" s="88"/>
      <c r="AD2190" s="88"/>
      <c r="AE2190" s="88"/>
      <c r="AF2190" s="90"/>
      <c r="AG2190" s="89"/>
      <c r="AN2190" s="88"/>
      <c r="AO2190" s="88"/>
      <c r="AP2190" s="88"/>
      <c r="AQ2190" s="88"/>
      <c r="AR2190" s="88"/>
      <c r="AS2190" s="88"/>
      <c r="AT2190" s="88"/>
      <c r="AU2190" s="88"/>
    </row>
    <row r="2191" spans="27:47" x14ac:dyDescent="0.2">
      <c r="AA2191" s="88"/>
      <c r="AB2191" s="88"/>
      <c r="AC2191" s="88"/>
      <c r="AD2191" s="88"/>
      <c r="AE2191" s="88"/>
      <c r="AF2191" s="90"/>
      <c r="AG2191" s="89"/>
      <c r="AN2191" s="88"/>
      <c r="AO2191" s="88"/>
      <c r="AP2191" s="88"/>
      <c r="AQ2191" s="88"/>
      <c r="AR2191" s="88"/>
      <c r="AS2191" s="88"/>
      <c r="AT2191" s="88"/>
      <c r="AU2191" s="88"/>
    </row>
    <row r="2192" spans="27:47" x14ac:dyDescent="0.2">
      <c r="AA2192" s="88"/>
      <c r="AB2192" s="88"/>
      <c r="AC2192" s="88"/>
      <c r="AD2192" s="88"/>
      <c r="AE2192" s="88"/>
      <c r="AF2192" s="90"/>
      <c r="AG2192" s="89"/>
      <c r="AN2192" s="88"/>
      <c r="AO2192" s="88"/>
      <c r="AP2192" s="88"/>
      <c r="AQ2192" s="88"/>
      <c r="AR2192" s="88"/>
      <c r="AS2192" s="88"/>
      <c r="AT2192" s="88"/>
      <c r="AU2192" s="88"/>
    </row>
    <row r="2193" spans="27:47" x14ac:dyDescent="0.2">
      <c r="AA2193" s="88"/>
      <c r="AB2193" s="88"/>
      <c r="AC2193" s="88"/>
      <c r="AD2193" s="88"/>
      <c r="AE2193" s="88"/>
      <c r="AF2193" s="90"/>
      <c r="AG2193" s="89"/>
      <c r="AN2193" s="88"/>
      <c r="AO2193" s="88"/>
      <c r="AP2193" s="88"/>
      <c r="AQ2193" s="88"/>
      <c r="AR2193" s="88"/>
      <c r="AS2193" s="88"/>
      <c r="AT2193" s="88"/>
      <c r="AU2193" s="88"/>
    </row>
    <row r="2194" spans="27:47" x14ac:dyDescent="0.2">
      <c r="AA2194" s="88"/>
      <c r="AB2194" s="88"/>
      <c r="AC2194" s="88"/>
      <c r="AD2194" s="88"/>
      <c r="AE2194" s="88"/>
      <c r="AF2194" s="90"/>
      <c r="AG2194" s="89"/>
      <c r="AN2194" s="88"/>
      <c r="AO2194" s="88"/>
      <c r="AP2194" s="88"/>
      <c r="AQ2194" s="88"/>
      <c r="AR2194" s="88"/>
      <c r="AS2194" s="88"/>
      <c r="AT2194" s="88"/>
      <c r="AU2194" s="88"/>
    </row>
    <row r="2195" spans="27:47" x14ac:dyDescent="0.2">
      <c r="AA2195" s="88"/>
      <c r="AB2195" s="88"/>
      <c r="AC2195" s="88"/>
      <c r="AD2195" s="88"/>
      <c r="AE2195" s="88"/>
      <c r="AF2195" s="90"/>
      <c r="AG2195" s="89"/>
      <c r="AN2195" s="88"/>
      <c r="AO2195" s="88"/>
      <c r="AP2195" s="88"/>
      <c r="AQ2195" s="88"/>
      <c r="AR2195" s="88"/>
      <c r="AS2195" s="88"/>
      <c r="AT2195" s="88"/>
      <c r="AU2195" s="88"/>
    </row>
    <row r="2196" spans="27:47" x14ac:dyDescent="0.2">
      <c r="AA2196" s="88"/>
      <c r="AB2196" s="88"/>
      <c r="AC2196" s="88"/>
      <c r="AD2196" s="88"/>
      <c r="AE2196" s="88"/>
      <c r="AF2196" s="90"/>
      <c r="AG2196" s="89"/>
      <c r="AN2196" s="88"/>
      <c r="AO2196" s="88"/>
      <c r="AP2196" s="88"/>
      <c r="AQ2196" s="88"/>
      <c r="AR2196" s="88"/>
      <c r="AS2196" s="88"/>
      <c r="AT2196" s="88"/>
      <c r="AU2196" s="88"/>
    </row>
    <row r="2197" spans="27:47" x14ac:dyDescent="0.2">
      <c r="AA2197" s="88"/>
      <c r="AB2197" s="88"/>
      <c r="AC2197" s="88"/>
      <c r="AD2197" s="88"/>
      <c r="AE2197" s="88"/>
      <c r="AF2197" s="90"/>
      <c r="AG2197" s="89"/>
      <c r="AN2197" s="88"/>
      <c r="AO2197" s="88"/>
      <c r="AP2197" s="88"/>
      <c r="AQ2197" s="88"/>
      <c r="AR2197" s="88"/>
      <c r="AS2197" s="88"/>
      <c r="AT2197" s="88"/>
      <c r="AU2197" s="88"/>
    </row>
    <row r="2198" spans="27:47" x14ac:dyDescent="0.2">
      <c r="AA2198" s="88"/>
      <c r="AB2198" s="88"/>
      <c r="AC2198" s="88"/>
      <c r="AD2198" s="88"/>
      <c r="AE2198" s="88"/>
      <c r="AF2198" s="90"/>
      <c r="AG2198" s="89"/>
      <c r="AN2198" s="88"/>
      <c r="AO2198" s="88"/>
      <c r="AP2198" s="88"/>
      <c r="AQ2198" s="88"/>
      <c r="AR2198" s="88"/>
      <c r="AS2198" s="88"/>
      <c r="AT2198" s="88"/>
      <c r="AU2198" s="88"/>
    </row>
    <row r="2199" spans="27:47" x14ac:dyDescent="0.2">
      <c r="AA2199" s="88"/>
      <c r="AB2199" s="88"/>
      <c r="AC2199" s="88"/>
      <c r="AD2199" s="88"/>
      <c r="AE2199" s="88"/>
      <c r="AF2199" s="90"/>
      <c r="AG2199" s="89"/>
      <c r="AN2199" s="88"/>
      <c r="AO2199" s="88"/>
      <c r="AP2199" s="88"/>
      <c r="AQ2199" s="88"/>
      <c r="AR2199" s="88"/>
      <c r="AS2199" s="88"/>
      <c r="AT2199" s="88"/>
      <c r="AU2199" s="88"/>
    </row>
    <row r="2200" spans="27:47" x14ac:dyDescent="0.2">
      <c r="AA2200" s="88"/>
      <c r="AB2200" s="88"/>
      <c r="AC2200" s="88"/>
      <c r="AD2200" s="88"/>
      <c r="AE2200" s="88"/>
      <c r="AF2200" s="90"/>
      <c r="AG2200" s="89"/>
      <c r="AN2200" s="88"/>
      <c r="AO2200" s="88"/>
      <c r="AP2200" s="88"/>
      <c r="AQ2200" s="88"/>
      <c r="AR2200" s="88"/>
      <c r="AS2200" s="88"/>
      <c r="AT2200" s="88"/>
      <c r="AU2200" s="88"/>
    </row>
    <row r="2201" spans="27:47" x14ac:dyDescent="0.2">
      <c r="AA2201" s="88"/>
      <c r="AB2201" s="88"/>
      <c r="AC2201" s="88"/>
      <c r="AD2201" s="88"/>
      <c r="AE2201" s="88"/>
      <c r="AF2201" s="90"/>
      <c r="AG2201" s="89"/>
      <c r="AN2201" s="88"/>
      <c r="AO2201" s="88"/>
      <c r="AP2201" s="88"/>
      <c r="AQ2201" s="88"/>
      <c r="AR2201" s="88"/>
      <c r="AS2201" s="88"/>
      <c r="AT2201" s="88"/>
      <c r="AU2201" s="88"/>
    </row>
    <row r="2202" spans="27:47" x14ac:dyDescent="0.2">
      <c r="AA2202" s="88"/>
      <c r="AB2202" s="88"/>
      <c r="AC2202" s="88"/>
      <c r="AD2202" s="88"/>
      <c r="AE2202" s="88"/>
      <c r="AF2202" s="90"/>
      <c r="AG2202" s="89"/>
      <c r="AN2202" s="88"/>
      <c r="AO2202" s="88"/>
      <c r="AP2202" s="88"/>
      <c r="AQ2202" s="88"/>
      <c r="AR2202" s="88"/>
      <c r="AS2202" s="88"/>
      <c r="AT2202" s="88"/>
      <c r="AU2202" s="88"/>
    </row>
    <row r="2203" spans="27:47" x14ac:dyDescent="0.2">
      <c r="AA2203" s="88"/>
      <c r="AB2203" s="88"/>
      <c r="AC2203" s="88"/>
      <c r="AD2203" s="88"/>
      <c r="AE2203" s="88"/>
      <c r="AF2203" s="90"/>
      <c r="AG2203" s="89"/>
      <c r="AN2203" s="88"/>
      <c r="AO2203" s="88"/>
      <c r="AP2203" s="88"/>
      <c r="AQ2203" s="88"/>
      <c r="AR2203" s="88"/>
      <c r="AS2203" s="88"/>
      <c r="AT2203" s="88"/>
      <c r="AU2203" s="88"/>
    </row>
    <row r="2204" spans="27:47" x14ac:dyDescent="0.2">
      <c r="AA2204" s="88"/>
      <c r="AB2204" s="88"/>
      <c r="AC2204" s="88"/>
      <c r="AD2204" s="88"/>
      <c r="AE2204" s="88"/>
      <c r="AF2204" s="90"/>
      <c r="AG2204" s="89"/>
      <c r="AN2204" s="88"/>
      <c r="AO2204" s="88"/>
      <c r="AP2204" s="88"/>
      <c r="AQ2204" s="88"/>
      <c r="AR2204" s="88"/>
      <c r="AS2204" s="88"/>
      <c r="AT2204" s="88"/>
      <c r="AU2204" s="88"/>
    </row>
    <row r="2205" spans="27:47" x14ac:dyDescent="0.2">
      <c r="AA2205" s="88"/>
      <c r="AB2205" s="88"/>
      <c r="AC2205" s="88"/>
      <c r="AD2205" s="88"/>
      <c r="AE2205" s="88"/>
      <c r="AF2205" s="90"/>
      <c r="AG2205" s="89"/>
      <c r="AN2205" s="88"/>
      <c r="AO2205" s="88"/>
      <c r="AP2205" s="88"/>
      <c r="AQ2205" s="88"/>
      <c r="AR2205" s="88"/>
      <c r="AS2205" s="88"/>
      <c r="AT2205" s="88"/>
      <c r="AU2205" s="88"/>
    </row>
    <row r="2206" spans="27:47" x14ac:dyDescent="0.2">
      <c r="AA2206" s="88"/>
      <c r="AB2206" s="88"/>
      <c r="AC2206" s="88"/>
      <c r="AD2206" s="88"/>
      <c r="AE2206" s="88"/>
      <c r="AF2206" s="90"/>
      <c r="AG2206" s="89"/>
      <c r="AN2206" s="88"/>
      <c r="AO2206" s="88"/>
      <c r="AP2206" s="88"/>
      <c r="AQ2206" s="88"/>
      <c r="AR2206" s="88"/>
      <c r="AS2206" s="88"/>
      <c r="AT2206" s="88"/>
      <c r="AU2206" s="88"/>
    </row>
    <row r="2207" spans="27:47" x14ac:dyDescent="0.2">
      <c r="AA2207" s="88"/>
      <c r="AB2207" s="88"/>
      <c r="AC2207" s="88"/>
      <c r="AD2207" s="88"/>
      <c r="AE2207" s="88"/>
      <c r="AF2207" s="90"/>
      <c r="AG2207" s="89"/>
      <c r="AN2207" s="88"/>
      <c r="AO2207" s="88"/>
      <c r="AP2207" s="88"/>
      <c r="AQ2207" s="88"/>
      <c r="AR2207" s="88"/>
      <c r="AS2207" s="88"/>
      <c r="AT2207" s="88"/>
      <c r="AU2207" s="88"/>
    </row>
    <row r="2208" spans="27:47" x14ac:dyDescent="0.2">
      <c r="AA2208" s="88"/>
      <c r="AB2208" s="88"/>
      <c r="AC2208" s="88"/>
      <c r="AD2208" s="88"/>
      <c r="AE2208" s="88"/>
      <c r="AF2208" s="90"/>
      <c r="AG2208" s="89"/>
      <c r="AN2208" s="88"/>
      <c r="AO2208" s="88"/>
      <c r="AP2208" s="88"/>
      <c r="AQ2208" s="88"/>
      <c r="AR2208" s="88"/>
      <c r="AS2208" s="88"/>
      <c r="AT2208" s="88"/>
      <c r="AU2208" s="88"/>
    </row>
    <row r="2209" spans="27:47" x14ac:dyDescent="0.2">
      <c r="AA2209" s="88"/>
      <c r="AB2209" s="88"/>
      <c r="AC2209" s="88"/>
      <c r="AD2209" s="88"/>
      <c r="AE2209" s="88"/>
      <c r="AF2209" s="90"/>
      <c r="AG2209" s="89"/>
      <c r="AN2209" s="88"/>
      <c r="AO2209" s="88"/>
      <c r="AP2209" s="88"/>
      <c r="AQ2209" s="88"/>
      <c r="AR2209" s="88"/>
      <c r="AS2209" s="88"/>
      <c r="AT2209" s="88"/>
      <c r="AU2209" s="88"/>
    </row>
    <row r="2210" spans="27:47" x14ac:dyDescent="0.2">
      <c r="AA2210" s="88"/>
      <c r="AB2210" s="88"/>
      <c r="AC2210" s="88"/>
      <c r="AD2210" s="88"/>
      <c r="AE2210" s="88"/>
      <c r="AF2210" s="90"/>
      <c r="AG2210" s="89"/>
      <c r="AN2210" s="88"/>
      <c r="AO2210" s="88"/>
      <c r="AP2210" s="88"/>
      <c r="AQ2210" s="88"/>
      <c r="AR2210" s="88"/>
      <c r="AS2210" s="88"/>
      <c r="AT2210" s="88"/>
      <c r="AU2210" s="88"/>
    </row>
    <row r="2211" spans="27:47" x14ac:dyDescent="0.2">
      <c r="AA2211" s="88"/>
      <c r="AB2211" s="88"/>
      <c r="AC2211" s="88"/>
      <c r="AD2211" s="88"/>
      <c r="AE2211" s="88"/>
      <c r="AF2211" s="90"/>
      <c r="AG2211" s="89"/>
      <c r="AN2211" s="88"/>
      <c r="AO2211" s="88"/>
      <c r="AP2211" s="88"/>
      <c r="AQ2211" s="88"/>
      <c r="AR2211" s="88"/>
      <c r="AS2211" s="88"/>
      <c r="AT2211" s="88"/>
      <c r="AU2211" s="88"/>
    </row>
    <row r="2212" spans="27:47" x14ac:dyDescent="0.2">
      <c r="AA2212" s="88"/>
      <c r="AB2212" s="88"/>
      <c r="AC2212" s="88"/>
      <c r="AD2212" s="88"/>
      <c r="AE2212" s="88"/>
      <c r="AF2212" s="90"/>
      <c r="AG2212" s="89"/>
      <c r="AN2212" s="88"/>
      <c r="AO2212" s="88"/>
      <c r="AP2212" s="88"/>
      <c r="AQ2212" s="88"/>
      <c r="AR2212" s="88"/>
      <c r="AS2212" s="88"/>
      <c r="AT2212" s="88"/>
      <c r="AU2212" s="88"/>
    </row>
    <row r="2213" spans="27:47" x14ac:dyDescent="0.2">
      <c r="AA2213" s="88"/>
      <c r="AB2213" s="88"/>
      <c r="AC2213" s="88"/>
      <c r="AD2213" s="88"/>
      <c r="AE2213" s="88"/>
      <c r="AF2213" s="90"/>
      <c r="AG2213" s="89"/>
      <c r="AN2213" s="88"/>
      <c r="AO2213" s="88"/>
      <c r="AP2213" s="88"/>
      <c r="AQ2213" s="88"/>
      <c r="AR2213" s="88"/>
      <c r="AS2213" s="88"/>
      <c r="AT2213" s="88"/>
      <c r="AU2213" s="88"/>
    </row>
    <row r="2214" spans="27:47" x14ac:dyDescent="0.2">
      <c r="AA2214" s="88"/>
      <c r="AB2214" s="88"/>
      <c r="AC2214" s="88"/>
      <c r="AD2214" s="88"/>
      <c r="AE2214" s="88"/>
      <c r="AF2214" s="90"/>
      <c r="AG2214" s="89"/>
      <c r="AN2214" s="88"/>
      <c r="AO2214" s="88"/>
      <c r="AP2214" s="88"/>
      <c r="AQ2214" s="88"/>
      <c r="AR2214" s="88"/>
      <c r="AS2214" s="88"/>
      <c r="AT2214" s="88"/>
      <c r="AU2214" s="88"/>
    </row>
    <row r="2215" spans="27:47" x14ac:dyDescent="0.2">
      <c r="AA2215" s="88"/>
      <c r="AB2215" s="88"/>
      <c r="AC2215" s="88"/>
      <c r="AD2215" s="88"/>
      <c r="AE2215" s="88"/>
      <c r="AF2215" s="90"/>
      <c r="AG2215" s="89"/>
      <c r="AN2215" s="88"/>
      <c r="AO2215" s="88"/>
      <c r="AP2215" s="88"/>
      <c r="AQ2215" s="88"/>
      <c r="AR2215" s="88"/>
      <c r="AS2215" s="88"/>
      <c r="AT2215" s="88"/>
      <c r="AU2215" s="88"/>
    </row>
    <row r="2216" spans="27:47" x14ac:dyDescent="0.2">
      <c r="AA2216" s="88"/>
      <c r="AB2216" s="88"/>
      <c r="AC2216" s="88"/>
      <c r="AD2216" s="88"/>
      <c r="AE2216" s="88"/>
      <c r="AF2216" s="90"/>
      <c r="AG2216" s="89"/>
      <c r="AN2216" s="88"/>
      <c r="AO2216" s="88"/>
      <c r="AP2216" s="88"/>
      <c r="AQ2216" s="88"/>
      <c r="AR2216" s="88"/>
      <c r="AS2216" s="88"/>
      <c r="AT2216" s="88"/>
      <c r="AU2216" s="88"/>
    </row>
    <row r="2217" spans="27:47" x14ac:dyDescent="0.2">
      <c r="AA2217" s="88"/>
      <c r="AB2217" s="88"/>
      <c r="AC2217" s="88"/>
      <c r="AD2217" s="88"/>
      <c r="AE2217" s="88"/>
      <c r="AF2217" s="90"/>
      <c r="AG2217" s="89"/>
      <c r="AN2217" s="88"/>
      <c r="AO2217" s="88"/>
      <c r="AP2217" s="88"/>
      <c r="AQ2217" s="88"/>
      <c r="AR2217" s="88"/>
      <c r="AS2217" s="88"/>
      <c r="AT2217" s="88"/>
      <c r="AU2217" s="88"/>
    </row>
    <row r="2218" spans="27:47" x14ac:dyDescent="0.2">
      <c r="AA2218" s="88"/>
      <c r="AB2218" s="88"/>
      <c r="AC2218" s="88"/>
      <c r="AD2218" s="88"/>
      <c r="AE2218" s="88"/>
      <c r="AF2218" s="90"/>
      <c r="AG2218" s="89"/>
      <c r="AN2218" s="88"/>
      <c r="AO2218" s="88"/>
      <c r="AP2218" s="88"/>
      <c r="AQ2218" s="88"/>
      <c r="AR2218" s="88"/>
      <c r="AS2218" s="88"/>
      <c r="AT2218" s="88"/>
      <c r="AU2218" s="88"/>
    </row>
    <row r="2219" spans="27:47" x14ac:dyDescent="0.2">
      <c r="AA2219" s="88"/>
      <c r="AB2219" s="88"/>
      <c r="AC2219" s="88"/>
      <c r="AD2219" s="88"/>
      <c r="AE2219" s="88"/>
      <c r="AF2219" s="90"/>
      <c r="AG2219" s="89"/>
      <c r="AN2219" s="88"/>
      <c r="AO2219" s="88"/>
      <c r="AP2219" s="88"/>
      <c r="AQ2219" s="88"/>
      <c r="AR2219" s="88"/>
      <c r="AS2219" s="88"/>
      <c r="AT2219" s="88"/>
      <c r="AU2219" s="88"/>
    </row>
    <row r="2220" spans="27:47" x14ac:dyDescent="0.2">
      <c r="AA2220" s="88"/>
      <c r="AB2220" s="88"/>
      <c r="AC2220" s="88"/>
      <c r="AD2220" s="88"/>
      <c r="AE2220" s="88"/>
      <c r="AF2220" s="90"/>
      <c r="AG2220" s="89"/>
      <c r="AN2220" s="88"/>
      <c r="AO2220" s="88"/>
      <c r="AP2220" s="88"/>
      <c r="AQ2220" s="88"/>
      <c r="AR2220" s="88"/>
      <c r="AS2220" s="88"/>
      <c r="AT2220" s="88"/>
      <c r="AU2220" s="88"/>
    </row>
    <row r="2221" spans="27:47" x14ac:dyDescent="0.2">
      <c r="AA2221" s="88"/>
      <c r="AB2221" s="88"/>
      <c r="AC2221" s="88"/>
      <c r="AD2221" s="88"/>
      <c r="AE2221" s="88"/>
      <c r="AF2221" s="90"/>
      <c r="AG2221" s="89"/>
      <c r="AN2221" s="88"/>
      <c r="AO2221" s="88"/>
      <c r="AP2221" s="88"/>
      <c r="AQ2221" s="88"/>
      <c r="AR2221" s="88"/>
      <c r="AS2221" s="88"/>
      <c r="AT2221" s="88"/>
      <c r="AU2221" s="88"/>
    </row>
    <row r="2222" spans="27:47" x14ac:dyDescent="0.2">
      <c r="AA2222" s="88"/>
      <c r="AB2222" s="88"/>
      <c r="AC2222" s="88"/>
      <c r="AD2222" s="88"/>
      <c r="AE2222" s="88"/>
      <c r="AF2222" s="90"/>
      <c r="AG2222" s="89"/>
      <c r="AN2222" s="88"/>
      <c r="AO2222" s="88"/>
      <c r="AP2222" s="88"/>
      <c r="AQ2222" s="88"/>
      <c r="AR2222" s="88"/>
      <c r="AS2222" s="88"/>
      <c r="AT2222" s="88"/>
      <c r="AU2222" s="88"/>
    </row>
    <row r="2223" spans="27:47" x14ac:dyDescent="0.2">
      <c r="AA2223" s="88"/>
      <c r="AB2223" s="88"/>
      <c r="AC2223" s="88"/>
      <c r="AD2223" s="88"/>
      <c r="AE2223" s="88"/>
      <c r="AF2223" s="90"/>
      <c r="AG2223" s="89"/>
      <c r="AN2223" s="88"/>
      <c r="AO2223" s="88"/>
      <c r="AP2223" s="88"/>
      <c r="AQ2223" s="88"/>
      <c r="AR2223" s="88"/>
      <c r="AS2223" s="88"/>
      <c r="AT2223" s="88"/>
      <c r="AU2223" s="88"/>
    </row>
    <row r="2224" spans="27:47" x14ac:dyDescent="0.2">
      <c r="AA2224" s="88"/>
      <c r="AB2224" s="88"/>
      <c r="AC2224" s="88"/>
      <c r="AD2224" s="88"/>
      <c r="AE2224" s="88"/>
      <c r="AF2224" s="90"/>
      <c r="AG2224" s="89"/>
      <c r="AN2224" s="88"/>
      <c r="AO2224" s="88"/>
      <c r="AP2224" s="88"/>
      <c r="AQ2224" s="88"/>
      <c r="AR2224" s="88"/>
      <c r="AS2224" s="88"/>
      <c r="AT2224" s="88"/>
      <c r="AU2224" s="88"/>
    </row>
    <row r="2225" spans="27:47" x14ac:dyDescent="0.2">
      <c r="AA2225" s="88"/>
      <c r="AB2225" s="88"/>
      <c r="AC2225" s="88"/>
      <c r="AD2225" s="88"/>
      <c r="AE2225" s="88"/>
      <c r="AF2225" s="90"/>
      <c r="AG2225" s="89"/>
      <c r="AN2225" s="88"/>
      <c r="AO2225" s="88"/>
      <c r="AP2225" s="88"/>
      <c r="AQ2225" s="88"/>
      <c r="AR2225" s="88"/>
      <c r="AS2225" s="88"/>
      <c r="AT2225" s="88"/>
      <c r="AU2225" s="88"/>
    </row>
    <row r="2226" spans="27:47" x14ac:dyDescent="0.2">
      <c r="AA2226" s="88"/>
      <c r="AB2226" s="88"/>
      <c r="AC2226" s="88"/>
      <c r="AD2226" s="88"/>
      <c r="AE2226" s="88"/>
      <c r="AF2226" s="90"/>
      <c r="AG2226" s="89"/>
      <c r="AN2226" s="88"/>
      <c r="AO2226" s="88"/>
      <c r="AP2226" s="88"/>
      <c r="AQ2226" s="88"/>
      <c r="AR2226" s="88"/>
      <c r="AS2226" s="88"/>
      <c r="AT2226" s="88"/>
      <c r="AU2226" s="88"/>
    </row>
    <row r="2227" spans="27:47" x14ac:dyDescent="0.2">
      <c r="AA2227" s="88"/>
      <c r="AB2227" s="88"/>
      <c r="AC2227" s="88"/>
      <c r="AD2227" s="88"/>
      <c r="AE2227" s="88"/>
      <c r="AF2227" s="90"/>
      <c r="AG2227" s="89"/>
      <c r="AN2227" s="88"/>
      <c r="AO2227" s="88"/>
      <c r="AP2227" s="88"/>
      <c r="AQ2227" s="88"/>
      <c r="AR2227" s="88"/>
      <c r="AS2227" s="88"/>
      <c r="AT2227" s="88"/>
      <c r="AU2227" s="88"/>
    </row>
    <row r="2228" spans="27:47" x14ac:dyDescent="0.2">
      <c r="AA2228" s="88"/>
      <c r="AB2228" s="88"/>
      <c r="AC2228" s="88"/>
      <c r="AD2228" s="88"/>
      <c r="AE2228" s="88"/>
      <c r="AF2228" s="90"/>
      <c r="AG2228" s="89"/>
      <c r="AN2228" s="88"/>
      <c r="AO2228" s="88"/>
      <c r="AP2228" s="88"/>
      <c r="AQ2228" s="88"/>
      <c r="AR2228" s="88"/>
      <c r="AS2228" s="88"/>
      <c r="AT2228" s="88"/>
      <c r="AU2228" s="88"/>
    </row>
    <row r="2229" spans="27:47" x14ac:dyDescent="0.2">
      <c r="AA2229" s="88"/>
      <c r="AB2229" s="88"/>
      <c r="AC2229" s="88"/>
      <c r="AD2229" s="88"/>
      <c r="AE2229" s="88"/>
      <c r="AF2229" s="90"/>
      <c r="AG2229" s="89"/>
      <c r="AN2229" s="88"/>
      <c r="AO2229" s="88"/>
      <c r="AP2229" s="88"/>
      <c r="AQ2229" s="88"/>
      <c r="AR2229" s="88"/>
      <c r="AS2229" s="88"/>
      <c r="AT2229" s="88"/>
      <c r="AU2229" s="88"/>
    </row>
    <row r="2230" spans="27:47" x14ac:dyDescent="0.2">
      <c r="AA2230" s="88"/>
      <c r="AB2230" s="88"/>
      <c r="AC2230" s="88"/>
      <c r="AD2230" s="88"/>
      <c r="AE2230" s="88"/>
      <c r="AF2230" s="90"/>
      <c r="AG2230" s="89"/>
      <c r="AN2230" s="88"/>
      <c r="AO2230" s="88"/>
      <c r="AP2230" s="88"/>
      <c r="AQ2230" s="88"/>
      <c r="AR2230" s="88"/>
      <c r="AS2230" s="88"/>
      <c r="AT2230" s="88"/>
      <c r="AU2230" s="88"/>
    </row>
    <row r="2231" spans="27:47" x14ac:dyDescent="0.2">
      <c r="AA2231" s="88"/>
      <c r="AB2231" s="88"/>
      <c r="AC2231" s="88"/>
      <c r="AD2231" s="88"/>
      <c r="AE2231" s="88"/>
      <c r="AF2231" s="90"/>
      <c r="AG2231" s="89"/>
      <c r="AN2231" s="88"/>
      <c r="AO2231" s="88"/>
      <c r="AP2231" s="88"/>
      <c r="AQ2231" s="88"/>
      <c r="AR2231" s="88"/>
      <c r="AS2231" s="88"/>
      <c r="AT2231" s="88"/>
      <c r="AU2231" s="88"/>
    </row>
    <row r="2232" spans="27:47" x14ac:dyDescent="0.2">
      <c r="AA2232" s="88"/>
      <c r="AB2232" s="88"/>
      <c r="AC2232" s="88"/>
      <c r="AD2232" s="88"/>
      <c r="AE2232" s="88"/>
      <c r="AF2232" s="90"/>
      <c r="AG2232" s="89"/>
      <c r="AN2232" s="88"/>
      <c r="AO2232" s="88"/>
      <c r="AP2232" s="88"/>
      <c r="AQ2232" s="88"/>
      <c r="AR2232" s="88"/>
      <c r="AS2232" s="88"/>
      <c r="AT2232" s="88"/>
      <c r="AU2232" s="88"/>
    </row>
    <row r="2233" spans="27:47" x14ac:dyDescent="0.2">
      <c r="AA2233" s="88"/>
      <c r="AB2233" s="88"/>
      <c r="AC2233" s="88"/>
      <c r="AD2233" s="88"/>
      <c r="AE2233" s="88"/>
      <c r="AF2233" s="90"/>
      <c r="AG2233" s="89"/>
      <c r="AN2233" s="88"/>
      <c r="AO2233" s="88"/>
      <c r="AP2233" s="88"/>
      <c r="AQ2233" s="88"/>
      <c r="AR2233" s="88"/>
      <c r="AS2233" s="88"/>
      <c r="AT2233" s="88"/>
      <c r="AU2233" s="88"/>
    </row>
    <row r="2234" spans="27:47" x14ac:dyDescent="0.2">
      <c r="AA2234" s="88"/>
      <c r="AB2234" s="88"/>
      <c r="AC2234" s="88"/>
      <c r="AD2234" s="88"/>
      <c r="AE2234" s="88"/>
      <c r="AF2234" s="90"/>
      <c r="AG2234" s="89"/>
      <c r="AN2234" s="88"/>
      <c r="AO2234" s="88"/>
      <c r="AP2234" s="88"/>
      <c r="AQ2234" s="88"/>
      <c r="AR2234" s="88"/>
      <c r="AS2234" s="88"/>
      <c r="AT2234" s="88"/>
      <c r="AU2234" s="88"/>
    </row>
    <row r="2235" spans="27:47" x14ac:dyDescent="0.2">
      <c r="AA2235" s="88"/>
      <c r="AB2235" s="88"/>
      <c r="AC2235" s="88"/>
      <c r="AD2235" s="88"/>
      <c r="AE2235" s="88"/>
      <c r="AF2235" s="90"/>
      <c r="AG2235" s="89"/>
      <c r="AN2235" s="88"/>
      <c r="AO2235" s="88"/>
      <c r="AP2235" s="88"/>
      <c r="AQ2235" s="88"/>
      <c r="AR2235" s="88"/>
      <c r="AS2235" s="88"/>
      <c r="AT2235" s="88"/>
      <c r="AU2235" s="88"/>
    </row>
    <row r="2236" spans="27:47" x14ac:dyDescent="0.2">
      <c r="AA2236" s="88"/>
      <c r="AB2236" s="88"/>
      <c r="AC2236" s="88"/>
      <c r="AD2236" s="88"/>
      <c r="AE2236" s="88"/>
      <c r="AF2236" s="90"/>
      <c r="AG2236" s="89"/>
      <c r="AN2236" s="88"/>
      <c r="AO2236" s="88"/>
      <c r="AP2236" s="88"/>
      <c r="AQ2236" s="88"/>
      <c r="AR2236" s="88"/>
      <c r="AS2236" s="88"/>
      <c r="AT2236" s="88"/>
      <c r="AU2236" s="88"/>
    </row>
    <row r="2237" spans="27:47" x14ac:dyDescent="0.2">
      <c r="AA2237" s="88"/>
      <c r="AB2237" s="88"/>
      <c r="AC2237" s="88"/>
      <c r="AD2237" s="88"/>
      <c r="AE2237" s="88"/>
      <c r="AF2237" s="90"/>
      <c r="AG2237" s="89"/>
      <c r="AN2237" s="88"/>
      <c r="AO2237" s="88"/>
      <c r="AP2237" s="88"/>
      <c r="AQ2237" s="88"/>
      <c r="AR2237" s="88"/>
      <c r="AS2237" s="88"/>
      <c r="AT2237" s="88"/>
      <c r="AU2237" s="88"/>
    </row>
    <row r="2238" spans="27:47" x14ac:dyDescent="0.2">
      <c r="AA2238" s="88"/>
      <c r="AB2238" s="88"/>
      <c r="AC2238" s="88"/>
      <c r="AD2238" s="88"/>
      <c r="AE2238" s="88"/>
      <c r="AF2238" s="90"/>
      <c r="AG2238" s="89"/>
      <c r="AN2238" s="88"/>
      <c r="AO2238" s="88"/>
      <c r="AP2238" s="88"/>
      <c r="AQ2238" s="88"/>
      <c r="AR2238" s="88"/>
      <c r="AS2238" s="88"/>
      <c r="AT2238" s="88"/>
      <c r="AU2238" s="88"/>
    </row>
    <row r="2239" spans="27:47" x14ac:dyDescent="0.2">
      <c r="AA2239" s="88"/>
      <c r="AB2239" s="88"/>
      <c r="AC2239" s="88"/>
      <c r="AD2239" s="88"/>
      <c r="AE2239" s="88"/>
      <c r="AF2239" s="90"/>
      <c r="AG2239" s="89"/>
      <c r="AN2239" s="88"/>
      <c r="AO2239" s="88"/>
      <c r="AP2239" s="88"/>
      <c r="AQ2239" s="88"/>
      <c r="AR2239" s="88"/>
      <c r="AS2239" s="88"/>
      <c r="AT2239" s="88"/>
      <c r="AU2239" s="88"/>
    </row>
    <row r="2240" spans="27:47" x14ac:dyDescent="0.2">
      <c r="AA2240" s="88"/>
      <c r="AB2240" s="88"/>
      <c r="AC2240" s="88"/>
      <c r="AD2240" s="88"/>
      <c r="AE2240" s="88"/>
      <c r="AF2240" s="90"/>
      <c r="AG2240" s="89"/>
      <c r="AN2240" s="88"/>
      <c r="AO2240" s="88"/>
      <c r="AP2240" s="88"/>
      <c r="AQ2240" s="88"/>
      <c r="AR2240" s="88"/>
      <c r="AS2240" s="88"/>
      <c r="AT2240" s="88"/>
      <c r="AU2240" s="88"/>
    </row>
    <row r="2241" spans="27:47" x14ac:dyDescent="0.2">
      <c r="AA2241" s="88"/>
      <c r="AB2241" s="88"/>
      <c r="AC2241" s="88"/>
      <c r="AD2241" s="88"/>
      <c r="AE2241" s="88"/>
      <c r="AF2241" s="90"/>
      <c r="AG2241" s="89"/>
      <c r="AN2241" s="88"/>
      <c r="AO2241" s="88"/>
      <c r="AP2241" s="88"/>
      <c r="AQ2241" s="88"/>
      <c r="AR2241" s="88"/>
      <c r="AS2241" s="88"/>
      <c r="AT2241" s="88"/>
      <c r="AU2241" s="88"/>
    </row>
    <row r="2242" spans="27:47" x14ac:dyDescent="0.2">
      <c r="AA2242" s="88"/>
      <c r="AB2242" s="88"/>
      <c r="AC2242" s="88"/>
      <c r="AD2242" s="88"/>
      <c r="AE2242" s="88"/>
      <c r="AF2242" s="90"/>
      <c r="AG2242" s="89"/>
      <c r="AN2242" s="88"/>
      <c r="AO2242" s="88"/>
      <c r="AP2242" s="88"/>
      <c r="AQ2242" s="88"/>
      <c r="AR2242" s="88"/>
      <c r="AS2242" s="88"/>
      <c r="AT2242" s="88"/>
      <c r="AU2242" s="88"/>
    </row>
    <row r="2243" spans="27:47" x14ac:dyDescent="0.2">
      <c r="AA2243" s="88"/>
      <c r="AB2243" s="88"/>
      <c r="AC2243" s="88"/>
      <c r="AD2243" s="88"/>
      <c r="AE2243" s="88"/>
      <c r="AF2243" s="90"/>
      <c r="AG2243" s="89"/>
      <c r="AN2243" s="88"/>
      <c r="AO2243" s="88"/>
      <c r="AP2243" s="88"/>
      <c r="AQ2243" s="88"/>
      <c r="AR2243" s="88"/>
      <c r="AS2243" s="88"/>
      <c r="AT2243" s="88"/>
      <c r="AU2243" s="88"/>
    </row>
    <row r="2244" spans="27:47" x14ac:dyDescent="0.2">
      <c r="AA2244" s="88"/>
      <c r="AB2244" s="88"/>
      <c r="AC2244" s="88"/>
      <c r="AD2244" s="88"/>
      <c r="AE2244" s="88"/>
      <c r="AF2244" s="90"/>
      <c r="AG2244" s="89"/>
      <c r="AN2244" s="88"/>
      <c r="AO2244" s="88"/>
      <c r="AP2244" s="88"/>
      <c r="AQ2244" s="88"/>
      <c r="AR2244" s="88"/>
      <c r="AS2244" s="88"/>
      <c r="AT2244" s="88"/>
      <c r="AU2244" s="88"/>
    </row>
    <row r="2245" spans="27:47" x14ac:dyDescent="0.2">
      <c r="AA2245" s="88"/>
      <c r="AB2245" s="88"/>
      <c r="AC2245" s="88"/>
      <c r="AD2245" s="88"/>
      <c r="AE2245" s="88"/>
      <c r="AF2245" s="90"/>
      <c r="AG2245" s="89"/>
      <c r="AN2245" s="88"/>
      <c r="AO2245" s="88"/>
      <c r="AP2245" s="88"/>
      <c r="AQ2245" s="88"/>
      <c r="AR2245" s="88"/>
      <c r="AS2245" s="88"/>
      <c r="AT2245" s="88"/>
      <c r="AU2245" s="88"/>
    </row>
    <row r="2246" spans="27:47" x14ac:dyDescent="0.2">
      <c r="AA2246" s="88"/>
      <c r="AB2246" s="88"/>
      <c r="AC2246" s="88"/>
      <c r="AD2246" s="88"/>
      <c r="AE2246" s="88"/>
      <c r="AF2246" s="90"/>
      <c r="AG2246" s="89"/>
      <c r="AN2246" s="88"/>
      <c r="AO2246" s="88"/>
      <c r="AP2246" s="88"/>
      <c r="AQ2246" s="88"/>
      <c r="AR2246" s="88"/>
      <c r="AS2246" s="88"/>
      <c r="AT2246" s="88"/>
      <c r="AU2246" s="88"/>
    </row>
    <row r="2247" spans="27:47" x14ac:dyDescent="0.2">
      <c r="AA2247" s="88"/>
      <c r="AB2247" s="88"/>
      <c r="AC2247" s="88"/>
      <c r="AD2247" s="88"/>
      <c r="AE2247" s="88"/>
      <c r="AF2247" s="90"/>
      <c r="AG2247" s="89"/>
      <c r="AN2247" s="88"/>
      <c r="AO2247" s="88"/>
      <c r="AP2247" s="88"/>
      <c r="AQ2247" s="88"/>
      <c r="AR2247" s="88"/>
      <c r="AS2247" s="88"/>
      <c r="AT2247" s="88"/>
      <c r="AU2247" s="88"/>
    </row>
    <row r="2248" spans="27:47" x14ac:dyDescent="0.2">
      <c r="AA2248" s="88"/>
      <c r="AB2248" s="88"/>
      <c r="AC2248" s="88"/>
      <c r="AD2248" s="88"/>
      <c r="AE2248" s="88"/>
      <c r="AF2248" s="90"/>
      <c r="AG2248" s="89"/>
      <c r="AN2248" s="88"/>
      <c r="AO2248" s="88"/>
      <c r="AP2248" s="88"/>
      <c r="AQ2248" s="88"/>
      <c r="AR2248" s="88"/>
      <c r="AS2248" s="88"/>
      <c r="AT2248" s="88"/>
      <c r="AU2248" s="88"/>
    </row>
    <row r="2249" spans="27:47" x14ac:dyDescent="0.2">
      <c r="AA2249" s="88"/>
      <c r="AB2249" s="88"/>
      <c r="AC2249" s="88"/>
      <c r="AD2249" s="88"/>
      <c r="AE2249" s="88"/>
      <c r="AF2249" s="90"/>
      <c r="AG2249" s="89"/>
      <c r="AN2249" s="88"/>
      <c r="AO2249" s="88"/>
      <c r="AP2249" s="88"/>
      <c r="AQ2249" s="88"/>
      <c r="AR2249" s="88"/>
      <c r="AS2249" s="88"/>
      <c r="AT2249" s="88"/>
      <c r="AU2249" s="88"/>
    </row>
    <row r="2250" spans="27:47" x14ac:dyDescent="0.2">
      <c r="AA2250" s="88"/>
      <c r="AB2250" s="88"/>
      <c r="AC2250" s="88"/>
      <c r="AD2250" s="88"/>
      <c r="AE2250" s="88"/>
      <c r="AF2250" s="90"/>
      <c r="AG2250" s="89"/>
      <c r="AN2250" s="88"/>
      <c r="AO2250" s="88"/>
      <c r="AP2250" s="88"/>
      <c r="AQ2250" s="88"/>
      <c r="AR2250" s="88"/>
      <c r="AS2250" s="88"/>
      <c r="AT2250" s="88"/>
      <c r="AU2250" s="88"/>
    </row>
    <row r="2251" spans="27:47" x14ac:dyDescent="0.2">
      <c r="AA2251" s="88"/>
      <c r="AB2251" s="88"/>
      <c r="AC2251" s="88"/>
      <c r="AD2251" s="88"/>
      <c r="AE2251" s="88"/>
      <c r="AF2251" s="90"/>
      <c r="AG2251" s="89"/>
      <c r="AN2251" s="88"/>
      <c r="AO2251" s="88"/>
      <c r="AP2251" s="88"/>
      <c r="AQ2251" s="88"/>
      <c r="AR2251" s="88"/>
      <c r="AS2251" s="88"/>
      <c r="AT2251" s="88"/>
      <c r="AU2251" s="88"/>
    </row>
    <row r="2252" spans="27:47" x14ac:dyDescent="0.2">
      <c r="AA2252" s="88"/>
      <c r="AB2252" s="88"/>
      <c r="AC2252" s="88"/>
      <c r="AD2252" s="88"/>
      <c r="AE2252" s="88"/>
      <c r="AF2252" s="90"/>
      <c r="AG2252" s="89"/>
      <c r="AN2252" s="88"/>
      <c r="AO2252" s="88"/>
      <c r="AP2252" s="88"/>
      <c r="AQ2252" s="88"/>
      <c r="AR2252" s="88"/>
      <c r="AS2252" s="88"/>
      <c r="AT2252" s="88"/>
      <c r="AU2252" s="88"/>
    </row>
    <row r="2253" spans="27:47" x14ac:dyDescent="0.2">
      <c r="AA2253" s="88"/>
      <c r="AB2253" s="88"/>
      <c r="AC2253" s="88"/>
      <c r="AD2253" s="88"/>
      <c r="AE2253" s="88"/>
      <c r="AF2253" s="90"/>
      <c r="AG2253" s="89"/>
      <c r="AN2253" s="88"/>
      <c r="AO2253" s="88"/>
      <c r="AP2253" s="88"/>
      <c r="AQ2253" s="88"/>
      <c r="AR2253" s="88"/>
      <c r="AS2253" s="88"/>
      <c r="AT2253" s="88"/>
      <c r="AU2253" s="88"/>
    </row>
    <row r="2254" spans="27:47" x14ac:dyDescent="0.2">
      <c r="AA2254" s="88"/>
      <c r="AB2254" s="88"/>
      <c r="AC2254" s="88"/>
      <c r="AD2254" s="88"/>
      <c r="AE2254" s="88"/>
      <c r="AF2254" s="90"/>
      <c r="AG2254" s="89"/>
      <c r="AN2254" s="88"/>
      <c r="AO2254" s="88"/>
      <c r="AP2254" s="88"/>
      <c r="AQ2254" s="88"/>
      <c r="AR2254" s="88"/>
      <c r="AS2254" s="88"/>
      <c r="AT2254" s="88"/>
      <c r="AU2254" s="88"/>
    </row>
    <row r="2255" spans="27:47" x14ac:dyDescent="0.2">
      <c r="AA2255" s="88"/>
      <c r="AB2255" s="88"/>
      <c r="AC2255" s="88"/>
      <c r="AD2255" s="88"/>
      <c r="AE2255" s="88"/>
      <c r="AF2255" s="90"/>
      <c r="AG2255" s="89"/>
      <c r="AN2255" s="88"/>
      <c r="AO2255" s="88"/>
      <c r="AP2255" s="88"/>
      <c r="AQ2255" s="88"/>
      <c r="AR2255" s="88"/>
      <c r="AS2255" s="88"/>
      <c r="AT2255" s="88"/>
      <c r="AU2255" s="88"/>
    </row>
    <row r="2256" spans="27:47" x14ac:dyDescent="0.2">
      <c r="AA2256" s="88"/>
      <c r="AB2256" s="88"/>
      <c r="AC2256" s="88"/>
      <c r="AD2256" s="88"/>
      <c r="AE2256" s="88"/>
      <c r="AF2256" s="90"/>
      <c r="AG2256" s="89"/>
      <c r="AN2256" s="88"/>
      <c r="AO2256" s="88"/>
      <c r="AP2256" s="88"/>
      <c r="AQ2256" s="88"/>
      <c r="AR2256" s="88"/>
      <c r="AS2256" s="88"/>
      <c r="AT2256" s="88"/>
      <c r="AU2256" s="88"/>
    </row>
    <row r="2257" spans="27:47" x14ac:dyDescent="0.2">
      <c r="AA2257" s="88"/>
      <c r="AB2257" s="88"/>
      <c r="AC2257" s="88"/>
      <c r="AD2257" s="88"/>
      <c r="AE2257" s="88"/>
      <c r="AF2257" s="90"/>
      <c r="AG2257" s="89"/>
      <c r="AN2257" s="88"/>
      <c r="AO2257" s="88"/>
      <c r="AP2257" s="88"/>
      <c r="AQ2257" s="88"/>
      <c r="AR2257" s="88"/>
      <c r="AS2257" s="88"/>
      <c r="AT2257" s="88"/>
      <c r="AU2257" s="88"/>
    </row>
    <row r="2258" spans="27:47" x14ac:dyDescent="0.2">
      <c r="AA2258" s="88"/>
      <c r="AB2258" s="88"/>
      <c r="AC2258" s="88"/>
      <c r="AD2258" s="88"/>
      <c r="AE2258" s="88"/>
      <c r="AF2258" s="90"/>
      <c r="AG2258" s="89"/>
      <c r="AN2258" s="88"/>
      <c r="AO2258" s="88"/>
      <c r="AP2258" s="88"/>
      <c r="AQ2258" s="88"/>
      <c r="AR2258" s="88"/>
      <c r="AS2258" s="88"/>
      <c r="AT2258" s="88"/>
      <c r="AU2258" s="88"/>
    </row>
    <row r="2259" spans="27:47" x14ac:dyDescent="0.2">
      <c r="AA2259" s="88"/>
      <c r="AB2259" s="88"/>
      <c r="AC2259" s="88"/>
      <c r="AD2259" s="88"/>
      <c r="AE2259" s="88"/>
      <c r="AF2259" s="90"/>
      <c r="AG2259" s="89"/>
      <c r="AN2259" s="88"/>
      <c r="AO2259" s="88"/>
      <c r="AP2259" s="88"/>
      <c r="AQ2259" s="88"/>
      <c r="AR2259" s="88"/>
      <c r="AS2259" s="88"/>
      <c r="AT2259" s="88"/>
      <c r="AU2259" s="88"/>
    </row>
    <row r="2260" spans="27:47" x14ac:dyDescent="0.2">
      <c r="AA2260" s="88"/>
      <c r="AB2260" s="88"/>
      <c r="AC2260" s="88"/>
      <c r="AD2260" s="88"/>
      <c r="AE2260" s="88"/>
      <c r="AF2260" s="90"/>
      <c r="AG2260" s="89"/>
      <c r="AN2260" s="88"/>
      <c r="AO2260" s="88"/>
      <c r="AP2260" s="88"/>
      <c r="AQ2260" s="88"/>
      <c r="AR2260" s="88"/>
      <c r="AS2260" s="88"/>
      <c r="AT2260" s="88"/>
      <c r="AU2260" s="88"/>
    </row>
    <row r="2261" spans="27:47" x14ac:dyDescent="0.2">
      <c r="AA2261" s="88"/>
      <c r="AB2261" s="88"/>
      <c r="AC2261" s="88"/>
      <c r="AD2261" s="88"/>
      <c r="AE2261" s="88"/>
      <c r="AF2261" s="90"/>
      <c r="AG2261" s="89"/>
      <c r="AN2261" s="88"/>
      <c r="AO2261" s="88"/>
      <c r="AP2261" s="88"/>
      <c r="AQ2261" s="88"/>
      <c r="AR2261" s="88"/>
      <c r="AS2261" s="88"/>
      <c r="AT2261" s="88"/>
      <c r="AU2261" s="88"/>
    </row>
    <row r="2262" spans="27:47" x14ac:dyDescent="0.2">
      <c r="AA2262" s="88"/>
      <c r="AB2262" s="88"/>
      <c r="AC2262" s="88"/>
      <c r="AD2262" s="88"/>
      <c r="AE2262" s="88"/>
      <c r="AF2262" s="90"/>
      <c r="AG2262" s="89"/>
      <c r="AN2262" s="88"/>
      <c r="AO2262" s="88"/>
      <c r="AP2262" s="88"/>
      <c r="AQ2262" s="88"/>
      <c r="AR2262" s="88"/>
      <c r="AS2262" s="88"/>
      <c r="AT2262" s="88"/>
      <c r="AU2262" s="88"/>
    </row>
    <row r="2263" spans="27:47" x14ac:dyDescent="0.2">
      <c r="AA2263" s="88"/>
      <c r="AB2263" s="88"/>
      <c r="AC2263" s="88"/>
      <c r="AD2263" s="88"/>
      <c r="AE2263" s="88"/>
      <c r="AF2263" s="90"/>
      <c r="AG2263" s="89"/>
      <c r="AN2263" s="88"/>
      <c r="AO2263" s="88"/>
      <c r="AP2263" s="88"/>
      <c r="AQ2263" s="88"/>
      <c r="AR2263" s="88"/>
      <c r="AS2263" s="88"/>
      <c r="AT2263" s="88"/>
      <c r="AU2263" s="88"/>
    </row>
    <row r="2264" spans="27:47" x14ac:dyDescent="0.2">
      <c r="AA2264" s="88"/>
      <c r="AB2264" s="88"/>
      <c r="AC2264" s="88"/>
      <c r="AD2264" s="88"/>
      <c r="AE2264" s="88"/>
      <c r="AF2264" s="90"/>
      <c r="AG2264" s="89"/>
      <c r="AN2264" s="88"/>
      <c r="AO2264" s="88"/>
      <c r="AP2264" s="88"/>
      <c r="AQ2264" s="88"/>
      <c r="AR2264" s="88"/>
      <c r="AS2264" s="88"/>
      <c r="AT2264" s="88"/>
      <c r="AU2264" s="88"/>
    </row>
    <row r="2265" spans="27:47" x14ac:dyDescent="0.2">
      <c r="AA2265" s="88"/>
      <c r="AB2265" s="88"/>
      <c r="AC2265" s="88"/>
      <c r="AD2265" s="88"/>
      <c r="AE2265" s="88"/>
      <c r="AF2265" s="90"/>
      <c r="AG2265" s="89"/>
      <c r="AN2265" s="88"/>
      <c r="AO2265" s="88"/>
      <c r="AP2265" s="88"/>
      <c r="AQ2265" s="88"/>
      <c r="AR2265" s="88"/>
      <c r="AS2265" s="88"/>
      <c r="AT2265" s="88"/>
      <c r="AU2265" s="88"/>
    </row>
    <row r="2266" spans="27:47" x14ac:dyDescent="0.2">
      <c r="AA2266" s="88"/>
      <c r="AB2266" s="88"/>
      <c r="AC2266" s="88"/>
      <c r="AD2266" s="88"/>
      <c r="AE2266" s="88"/>
      <c r="AF2266" s="90"/>
      <c r="AG2266" s="89"/>
      <c r="AN2266" s="88"/>
      <c r="AO2266" s="88"/>
      <c r="AP2266" s="88"/>
      <c r="AQ2266" s="88"/>
      <c r="AR2266" s="88"/>
      <c r="AS2266" s="88"/>
      <c r="AT2266" s="88"/>
      <c r="AU2266" s="88"/>
    </row>
    <row r="2267" spans="27:47" x14ac:dyDescent="0.2">
      <c r="AA2267" s="88"/>
      <c r="AB2267" s="88"/>
      <c r="AC2267" s="88"/>
      <c r="AD2267" s="88"/>
      <c r="AE2267" s="88"/>
      <c r="AF2267" s="90"/>
      <c r="AG2267" s="89"/>
      <c r="AN2267" s="88"/>
      <c r="AO2267" s="88"/>
      <c r="AP2267" s="88"/>
      <c r="AQ2267" s="88"/>
      <c r="AR2267" s="88"/>
      <c r="AS2267" s="88"/>
      <c r="AT2267" s="88"/>
      <c r="AU2267" s="88"/>
    </row>
    <row r="2268" spans="27:47" x14ac:dyDescent="0.2">
      <c r="AA2268" s="88"/>
      <c r="AB2268" s="88"/>
      <c r="AC2268" s="88"/>
      <c r="AD2268" s="88"/>
      <c r="AE2268" s="88"/>
      <c r="AF2268" s="90"/>
      <c r="AG2268" s="89"/>
      <c r="AN2268" s="88"/>
      <c r="AO2268" s="88"/>
      <c r="AP2268" s="88"/>
      <c r="AQ2268" s="88"/>
      <c r="AR2268" s="88"/>
      <c r="AS2268" s="88"/>
      <c r="AT2268" s="88"/>
      <c r="AU2268" s="88"/>
    </row>
    <row r="2269" spans="27:47" x14ac:dyDescent="0.2">
      <c r="AA2269" s="88"/>
      <c r="AB2269" s="88"/>
      <c r="AC2269" s="88"/>
      <c r="AD2269" s="88"/>
      <c r="AE2269" s="88"/>
      <c r="AF2269" s="90"/>
      <c r="AG2269" s="89"/>
      <c r="AN2269" s="88"/>
      <c r="AO2269" s="88"/>
      <c r="AP2269" s="88"/>
      <c r="AQ2269" s="88"/>
      <c r="AR2269" s="88"/>
      <c r="AS2269" s="88"/>
      <c r="AT2269" s="88"/>
      <c r="AU2269" s="88"/>
    </row>
    <row r="2270" spans="27:47" x14ac:dyDescent="0.2">
      <c r="AA2270" s="88"/>
      <c r="AB2270" s="88"/>
      <c r="AC2270" s="88"/>
      <c r="AD2270" s="88"/>
      <c r="AE2270" s="88"/>
      <c r="AF2270" s="90"/>
      <c r="AG2270" s="89"/>
      <c r="AN2270" s="88"/>
      <c r="AO2270" s="88"/>
      <c r="AP2270" s="88"/>
      <c r="AQ2270" s="88"/>
      <c r="AR2270" s="88"/>
      <c r="AS2270" s="88"/>
      <c r="AT2270" s="88"/>
      <c r="AU2270" s="88"/>
    </row>
    <row r="2271" spans="27:47" x14ac:dyDescent="0.2">
      <c r="AA2271" s="88"/>
      <c r="AB2271" s="88"/>
      <c r="AC2271" s="88"/>
      <c r="AD2271" s="88"/>
      <c r="AE2271" s="88"/>
      <c r="AF2271" s="90"/>
      <c r="AG2271" s="89"/>
      <c r="AN2271" s="88"/>
      <c r="AO2271" s="88"/>
      <c r="AP2271" s="88"/>
      <c r="AQ2271" s="88"/>
      <c r="AR2271" s="88"/>
      <c r="AS2271" s="88"/>
      <c r="AT2271" s="88"/>
      <c r="AU2271" s="88"/>
    </row>
    <row r="2272" spans="27:47" x14ac:dyDescent="0.2">
      <c r="AA2272" s="88"/>
      <c r="AB2272" s="88"/>
      <c r="AC2272" s="88"/>
      <c r="AD2272" s="88"/>
      <c r="AE2272" s="88"/>
      <c r="AF2272" s="90"/>
      <c r="AG2272" s="89"/>
      <c r="AN2272" s="88"/>
      <c r="AO2272" s="88"/>
      <c r="AP2272" s="88"/>
      <c r="AQ2272" s="88"/>
      <c r="AR2272" s="88"/>
      <c r="AS2272" s="88"/>
      <c r="AT2272" s="88"/>
      <c r="AU2272" s="88"/>
    </row>
    <row r="2273" spans="27:47" x14ac:dyDescent="0.2">
      <c r="AA2273" s="88"/>
      <c r="AB2273" s="88"/>
      <c r="AC2273" s="88"/>
      <c r="AD2273" s="88"/>
      <c r="AE2273" s="88"/>
      <c r="AF2273" s="90"/>
      <c r="AG2273" s="89"/>
      <c r="AN2273" s="88"/>
      <c r="AO2273" s="88"/>
      <c r="AP2273" s="88"/>
      <c r="AQ2273" s="88"/>
      <c r="AR2273" s="88"/>
      <c r="AS2273" s="88"/>
      <c r="AT2273" s="88"/>
      <c r="AU2273" s="88"/>
    </row>
    <row r="2274" spans="27:47" x14ac:dyDescent="0.2">
      <c r="AA2274" s="88"/>
      <c r="AB2274" s="88"/>
      <c r="AC2274" s="88"/>
      <c r="AD2274" s="88"/>
      <c r="AE2274" s="88"/>
      <c r="AF2274" s="90"/>
      <c r="AG2274" s="89"/>
      <c r="AN2274" s="88"/>
      <c r="AO2274" s="88"/>
      <c r="AP2274" s="88"/>
      <c r="AQ2274" s="88"/>
      <c r="AR2274" s="88"/>
      <c r="AS2274" s="88"/>
      <c r="AT2274" s="88"/>
      <c r="AU2274" s="88"/>
    </row>
    <row r="2275" spans="27:47" x14ac:dyDescent="0.2">
      <c r="AA2275" s="88"/>
      <c r="AB2275" s="88"/>
      <c r="AC2275" s="88"/>
      <c r="AD2275" s="88"/>
      <c r="AE2275" s="88"/>
      <c r="AF2275" s="90"/>
      <c r="AG2275" s="89"/>
      <c r="AN2275" s="88"/>
      <c r="AO2275" s="88"/>
      <c r="AP2275" s="88"/>
      <c r="AQ2275" s="88"/>
      <c r="AR2275" s="88"/>
      <c r="AS2275" s="88"/>
      <c r="AT2275" s="88"/>
      <c r="AU2275" s="88"/>
    </row>
    <row r="2276" spans="27:47" x14ac:dyDescent="0.2">
      <c r="AA2276" s="88"/>
      <c r="AB2276" s="88"/>
      <c r="AC2276" s="88"/>
      <c r="AD2276" s="88"/>
      <c r="AE2276" s="88"/>
      <c r="AF2276" s="90"/>
      <c r="AG2276" s="89"/>
      <c r="AN2276" s="88"/>
      <c r="AO2276" s="88"/>
      <c r="AP2276" s="88"/>
      <c r="AQ2276" s="88"/>
      <c r="AR2276" s="88"/>
      <c r="AS2276" s="88"/>
      <c r="AT2276" s="88"/>
      <c r="AU2276" s="88"/>
    </row>
    <row r="2277" spans="27:47" x14ac:dyDescent="0.2">
      <c r="AA2277" s="88"/>
      <c r="AB2277" s="88"/>
      <c r="AC2277" s="88"/>
      <c r="AD2277" s="88"/>
      <c r="AE2277" s="88"/>
      <c r="AF2277" s="90"/>
      <c r="AG2277" s="89"/>
      <c r="AN2277" s="88"/>
      <c r="AO2277" s="88"/>
      <c r="AP2277" s="88"/>
      <c r="AQ2277" s="88"/>
      <c r="AR2277" s="88"/>
      <c r="AS2277" s="88"/>
      <c r="AT2277" s="88"/>
      <c r="AU2277" s="88"/>
    </row>
    <row r="2278" spans="27:47" x14ac:dyDescent="0.2">
      <c r="AA2278" s="88"/>
      <c r="AB2278" s="88"/>
      <c r="AC2278" s="88"/>
      <c r="AD2278" s="88"/>
      <c r="AE2278" s="88"/>
      <c r="AF2278" s="90"/>
      <c r="AG2278" s="89"/>
      <c r="AN2278" s="88"/>
      <c r="AO2278" s="88"/>
      <c r="AP2278" s="88"/>
      <c r="AQ2278" s="88"/>
      <c r="AR2278" s="88"/>
      <c r="AS2278" s="88"/>
      <c r="AT2278" s="88"/>
      <c r="AU2278" s="88"/>
    </row>
    <row r="2279" spans="27:47" x14ac:dyDescent="0.2">
      <c r="AA2279" s="88"/>
      <c r="AB2279" s="88"/>
      <c r="AC2279" s="88"/>
      <c r="AD2279" s="88"/>
      <c r="AE2279" s="88"/>
      <c r="AF2279" s="90"/>
      <c r="AG2279" s="89"/>
      <c r="AN2279" s="88"/>
      <c r="AO2279" s="88"/>
      <c r="AP2279" s="88"/>
      <c r="AQ2279" s="88"/>
      <c r="AR2279" s="88"/>
      <c r="AS2279" s="88"/>
      <c r="AT2279" s="88"/>
      <c r="AU2279" s="88"/>
    </row>
    <row r="2280" spans="27:47" x14ac:dyDescent="0.2">
      <c r="AA2280" s="88"/>
      <c r="AB2280" s="88"/>
      <c r="AC2280" s="88"/>
      <c r="AD2280" s="88"/>
      <c r="AE2280" s="88"/>
      <c r="AF2280" s="90"/>
      <c r="AG2280" s="89"/>
      <c r="AN2280" s="88"/>
      <c r="AO2280" s="88"/>
      <c r="AP2280" s="88"/>
      <c r="AQ2280" s="88"/>
      <c r="AR2280" s="88"/>
      <c r="AS2280" s="88"/>
      <c r="AT2280" s="88"/>
      <c r="AU2280" s="88"/>
    </row>
    <row r="2281" spans="27:47" x14ac:dyDescent="0.2">
      <c r="AA2281" s="88"/>
      <c r="AB2281" s="88"/>
      <c r="AC2281" s="88"/>
      <c r="AD2281" s="88"/>
      <c r="AE2281" s="88"/>
      <c r="AF2281" s="90"/>
      <c r="AG2281" s="89"/>
      <c r="AN2281" s="88"/>
      <c r="AO2281" s="88"/>
      <c r="AP2281" s="88"/>
      <c r="AQ2281" s="88"/>
      <c r="AR2281" s="88"/>
      <c r="AS2281" s="88"/>
      <c r="AT2281" s="88"/>
      <c r="AU2281" s="88"/>
    </row>
    <row r="2282" spans="27:47" x14ac:dyDescent="0.2">
      <c r="AA2282" s="88"/>
      <c r="AB2282" s="88"/>
      <c r="AC2282" s="88"/>
      <c r="AD2282" s="88"/>
      <c r="AE2282" s="88"/>
      <c r="AF2282" s="90"/>
      <c r="AG2282" s="89"/>
      <c r="AN2282" s="88"/>
      <c r="AO2282" s="88"/>
      <c r="AP2282" s="88"/>
      <c r="AQ2282" s="88"/>
      <c r="AR2282" s="88"/>
      <c r="AS2282" s="88"/>
      <c r="AT2282" s="88"/>
      <c r="AU2282" s="88"/>
    </row>
    <row r="2283" spans="27:47" x14ac:dyDescent="0.2">
      <c r="AA2283" s="88"/>
      <c r="AB2283" s="88"/>
      <c r="AC2283" s="88"/>
      <c r="AD2283" s="88"/>
      <c r="AE2283" s="88"/>
      <c r="AF2283" s="90"/>
      <c r="AG2283" s="89"/>
      <c r="AN2283" s="88"/>
      <c r="AO2283" s="88"/>
      <c r="AP2283" s="88"/>
      <c r="AQ2283" s="88"/>
      <c r="AR2283" s="88"/>
      <c r="AS2283" s="88"/>
      <c r="AT2283" s="88"/>
      <c r="AU2283" s="88"/>
    </row>
    <row r="2284" spans="27:47" x14ac:dyDescent="0.2">
      <c r="AA2284" s="88"/>
      <c r="AB2284" s="88"/>
      <c r="AC2284" s="88"/>
      <c r="AD2284" s="88"/>
      <c r="AE2284" s="88"/>
      <c r="AF2284" s="90"/>
      <c r="AG2284" s="89"/>
      <c r="AN2284" s="88"/>
      <c r="AO2284" s="88"/>
      <c r="AP2284" s="88"/>
      <c r="AQ2284" s="88"/>
      <c r="AR2284" s="88"/>
      <c r="AS2284" s="88"/>
      <c r="AT2284" s="88"/>
      <c r="AU2284" s="88"/>
    </row>
    <row r="2285" spans="27:47" x14ac:dyDescent="0.2">
      <c r="AA2285" s="88"/>
      <c r="AB2285" s="88"/>
      <c r="AC2285" s="88"/>
      <c r="AD2285" s="88"/>
      <c r="AE2285" s="88"/>
      <c r="AF2285" s="90"/>
      <c r="AG2285" s="89"/>
      <c r="AN2285" s="88"/>
      <c r="AO2285" s="88"/>
      <c r="AP2285" s="88"/>
      <c r="AQ2285" s="88"/>
      <c r="AR2285" s="88"/>
      <c r="AS2285" s="88"/>
      <c r="AT2285" s="88"/>
      <c r="AU2285" s="88"/>
    </row>
    <row r="2286" spans="27:47" x14ac:dyDescent="0.2">
      <c r="AA2286" s="88"/>
      <c r="AB2286" s="88"/>
      <c r="AC2286" s="88"/>
      <c r="AD2286" s="88"/>
      <c r="AE2286" s="88"/>
      <c r="AF2286" s="90"/>
      <c r="AG2286" s="89"/>
      <c r="AN2286" s="88"/>
      <c r="AO2286" s="88"/>
      <c r="AP2286" s="88"/>
      <c r="AQ2286" s="88"/>
      <c r="AR2286" s="88"/>
      <c r="AS2286" s="88"/>
      <c r="AT2286" s="88"/>
      <c r="AU2286" s="88"/>
    </row>
    <row r="2287" spans="27:47" x14ac:dyDescent="0.2">
      <c r="AA2287" s="88"/>
      <c r="AB2287" s="88"/>
      <c r="AC2287" s="88"/>
      <c r="AD2287" s="88"/>
      <c r="AE2287" s="88"/>
      <c r="AF2287" s="90"/>
      <c r="AG2287" s="89"/>
      <c r="AN2287" s="88"/>
      <c r="AO2287" s="88"/>
      <c r="AP2287" s="88"/>
      <c r="AQ2287" s="88"/>
      <c r="AR2287" s="88"/>
      <c r="AS2287" s="88"/>
      <c r="AT2287" s="88"/>
      <c r="AU2287" s="88"/>
    </row>
    <row r="2288" spans="27:47" x14ac:dyDescent="0.2">
      <c r="AA2288" s="88"/>
      <c r="AB2288" s="88"/>
      <c r="AC2288" s="88"/>
      <c r="AD2288" s="88"/>
      <c r="AE2288" s="88"/>
      <c r="AF2288" s="90"/>
      <c r="AG2288" s="89"/>
      <c r="AN2288" s="88"/>
      <c r="AO2288" s="88"/>
      <c r="AP2288" s="88"/>
      <c r="AQ2288" s="88"/>
      <c r="AR2288" s="88"/>
      <c r="AS2288" s="88"/>
      <c r="AT2288" s="88"/>
      <c r="AU2288" s="88"/>
    </row>
    <row r="2289" spans="27:47" x14ac:dyDescent="0.2">
      <c r="AA2289" s="88"/>
      <c r="AB2289" s="88"/>
      <c r="AC2289" s="88"/>
      <c r="AD2289" s="88"/>
      <c r="AE2289" s="88"/>
      <c r="AF2289" s="90"/>
      <c r="AG2289" s="89"/>
      <c r="AN2289" s="88"/>
      <c r="AO2289" s="88"/>
      <c r="AP2289" s="88"/>
      <c r="AQ2289" s="88"/>
      <c r="AR2289" s="88"/>
      <c r="AS2289" s="88"/>
      <c r="AT2289" s="88"/>
      <c r="AU2289" s="88"/>
    </row>
    <row r="2290" spans="27:47" x14ac:dyDescent="0.2">
      <c r="AA2290" s="88"/>
      <c r="AB2290" s="88"/>
      <c r="AC2290" s="88"/>
      <c r="AD2290" s="88"/>
      <c r="AE2290" s="88"/>
      <c r="AF2290" s="90"/>
      <c r="AG2290" s="89"/>
      <c r="AN2290" s="88"/>
      <c r="AO2290" s="88"/>
      <c r="AP2290" s="88"/>
      <c r="AQ2290" s="88"/>
      <c r="AR2290" s="88"/>
      <c r="AS2290" s="88"/>
      <c r="AT2290" s="88"/>
      <c r="AU2290" s="88"/>
    </row>
    <row r="2291" spans="27:47" x14ac:dyDescent="0.2">
      <c r="AA2291" s="88"/>
      <c r="AB2291" s="88"/>
      <c r="AC2291" s="88"/>
      <c r="AD2291" s="88"/>
      <c r="AE2291" s="88"/>
      <c r="AF2291" s="90"/>
      <c r="AG2291" s="89"/>
      <c r="AN2291" s="88"/>
      <c r="AO2291" s="88"/>
      <c r="AP2291" s="88"/>
      <c r="AQ2291" s="88"/>
      <c r="AR2291" s="88"/>
      <c r="AS2291" s="88"/>
      <c r="AT2291" s="88"/>
      <c r="AU2291" s="88"/>
    </row>
    <row r="2292" spans="27:47" x14ac:dyDescent="0.2">
      <c r="AA2292" s="88"/>
      <c r="AB2292" s="88"/>
      <c r="AC2292" s="88"/>
      <c r="AD2292" s="88"/>
      <c r="AE2292" s="88"/>
      <c r="AF2292" s="90"/>
      <c r="AG2292" s="89"/>
      <c r="AN2292" s="88"/>
      <c r="AO2292" s="88"/>
      <c r="AP2292" s="88"/>
      <c r="AQ2292" s="88"/>
      <c r="AR2292" s="88"/>
      <c r="AS2292" s="88"/>
      <c r="AT2292" s="88"/>
      <c r="AU2292" s="88"/>
    </row>
    <row r="2293" spans="27:47" x14ac:dyDescent="0.2">
      <c r="AA2293" s="88"/>
      <c r="AB2293" s="88"/>
      <c r="AC2293" s="88"/>
      <c r="AD2293" s="88"/>
      <c r="AE2293" s="88"/>
      <c r="AF2293" s="90"/>
      <c r="AG2293" s="89"/>
      <c r="AN2293" s="88"/>
      <c r="AO2293" s="88"/>
      <c r="AP2293" s="88"/>
      <c r="AQ2293" s="88"/>
      <c r="AR2293" s="88"/>
      <c r="AS2293" s="88"/>
      <c r="AT2293" s="88"/>
      <c r="AU2293" s="88"/>
    </row>
    <row r="2294" spans="27:47" x14ac:dyDescent="0.2">
      <c r="AA2294" s="88"/>
      <c r="AB2294" s="88"/>
      <c r="AC2294" s="88"/>
      <c r="AD2294" s="88"/>
      <c r="AE2294" s="88"/>
      <c r="AF2294" s="90"/>
      <c r="AG2294" s="89"/>
      <c r="AN2294" s="88"/>
      <c r="AO2294" s="88"/>
      <c r="AP2294" s="88"/>
      <c r="AQ2294" s="88"/>
      <c r="AR2294" s="88"/>
      <c r="AS2294" s="88"/>
      <c r="AT2294" s="88"/>
      <c r="AU2294" s="88"/>
    </row>
    <row r="2295" spans="27:47" x14ac:dyDescent="0.2">
      <c r="AA2295" s="88"/>
      <c r="AB2295" s="88"/>
      <c r="AC2295" s="88"/>
      <c r="AD2295" s="88"/>
      <c r="AE2295" s="88"/>
      <c r="AF2295" s="90"/>
      <c r="AG2295" s="89"/>
      <c r="AN2295" s="88"/>
      <c r="AO2295" s="88"/>
      <c r="AP2295" s="88"/>
      <c r="AQ2295" s="88"/>
      <c r="AR2295" s="88"/>
      <c r="AS2295" s="88"/>
      <c r="AT2295" s="88"/>
      <c r="AU2295" s="88"/>
    </row>
    <row r="2296" spans="27:47" x14ac:dyDescent="0.2">
      <c r="AA2296" s="88"/>
      <c r="AB2296" s="88"/>
      <c r="AC2296" s="88"/>
      <c r="AD2296" s="88"/>
      <c r="AE2296" s="88"/>
      <c r="AF2296" s="90"/>
      <c r="AG2296" s="89"/>
      <c r="AN2296" s="88"/>
      <c r="AO2296" s="88"/>
      <c r="AP2296" s="88"/>
      <c r="AQ2296" s="88"/>
      <c r="AR2296" s="88"/>
      <c r="AS2296" s="88"/>
      <c r="AT2296" s="88"/>
      <c r="AU2296" s="88"/>
    </row>
    <row r="2297" spans="27:47" x14ac:dyDescent="0.2">
      <c r="AA2297" s="88"/>
      <c r="AB2297" s="88"/>
      <c r="AC2297" s="88"/>
      <c r="AD2297" s="88"/>
      <c r="AE2297" s="88"/>
      <c r="AF2297" s="90"/>
      <c r="AG2297" s="89"/>
      <c r="AN2297" s="88"/>
      <c r="AO2297" s="88"/>
      <c r="AP2297" s="88"/>
      <c r="AQ2297" s="88"/>
      <c r="AR2297" s="88"/>
      <c r="AS2297" s="88"/>
      <c r="AT2297" s="88"/>
      <c r="AU2297" s="88"/>
    </row>
    <row r="2298" spans="27:47" x14ac:dyDescent="0.2">
      <c r="AA2298" s="88"/>
      <c r="AB2298" s="88"/>
      <c r="AC2298" s="88"/>
      <c r="AD2298" s="88"/>
      <c r="AE2298" s="88"/>
      <c r="AF2298" s="90"/>
      <c r="AG2298" s="89"/>
      <c r="AN2298" s="88"/>
      <c r="AO2298" s="88"/>
      <c r="AP2298" s="88"/>
      <c r="AQ2298" s="88"/>
      <c r="AR2298" s="88"/>
      <c r="AS2298" s="88"/>
      <c r="AT2298" s="88"/>
      <c r="AU2298" s="88"/>
    </row>
    <row r="2299" spans="27:47" x14ac:dyDescent="0.2">
      <c r="AA2299" s="88"/>
      <c r="AB2299" s="88"/>
      <c r="AC2299" s="88"/>
      <c r="AD2299" s="88"/>
      <c r="AE2299" s="88"/>
      <c r="AF2299" s="90"/>
      <c r="AG2299" s="89"/>
      <c r="AN2299" s="88"/>
      <c r="AO2299" s="88"/>
      <c r="AP2299" s="88"/>
      <c r="AQ2299" s="88"/>
      <c r="AR2299" s="88"/>
      <c r="AS2299" s="88"/>
      <c r="AT2299" s="88"/>
      <c r="AU2299" s="88"/>
    </row>
    <row r="2300" spans="27:47" x14ac:dyDescent="0.2">
      <c r="AA2300" s="88"/>
      <c r="AB2300" s="88"/>
      <c r="AC2300" s="88"/>
      <c r="AD2300" s="88"/>
      <c r="AE2300" s="88"/>
      <c r="AF2300" s="90"/>
      <c r="AG2300" s="89"/>
      <c r="AN2300" s="88"/>
      <c r="AO2300" s="88"/>
      <c r="AP2300" s="88"/>
      <c r="AQ2300" s="88"/>
      <c r="AR2300" s="88"/>
      <c r="AS2300" s="88"/>
      <c r="AT2300" s="88"/>
      <c r="AU2300" s="88"/>
    </row>
    <row r="2301" spans="27:47" x14ac:dyDescent="0.2">
      <c r="AA2301" s="88"/>
      <c r="AB2301" s="88"/>
      <c r="AC2301" s="88"/>
      <c r="AD2301" s="88"/>
      <c r="AE2301" s="88"/>
      <c r="AF2301" s="90"/>
      <c r="AG2301" s="89"/>
      <c r="AN2301" s="88"/>
      <c r="AO2301" s="88"/>
      <c r="AP2301" s="88"/>
      <c r="AQ2301" s="88"/>
      <c r="AR2301" s="88"/>
      <c r="AS2301" s="88"/>
      <c r="AT2301" s="88"/>
      <c r="AU2301" s="88"/>
    </row>
    <row r="2302" spans="27:47" x14ac:dyDescent="0.2">
      <c r="AA2302" s="88"/>
      <c r="AB2302" s="88"/>
      <c r="AC2302" s="88"/>
      <c r="AD2302" s="88"/>
      <c r="AE2302" s="88"/>
      <c r="AF2302" s="90"/>
      <c r="AG2302" s="89"/>
      <c r="AN2302" s="88"/>
      <c r="AO2302" s="88"/>
      <c r="AP2302" s="88"/>
      <c r="AQ2302" s="88"/>
      <c r="AR2302" s="88"/>
      <c r="AS2302" s="88"/>
      <c r="AT2302" s="88"/>
      <c r="AU2302" s="88"/>
    </row>
    <row r="2303" spans="27:47" x14ac:dyDescent="0.2">
      <c r="AA2303" s="88"/>
      <c r="AB2303" s="88"/>
      <c r="AC2303" s="88"/>
      <c r="AD2303" s="88"/>
      <c r="AE2303" s="88"/>
      <c r="AF2303" s="90"/>
      <c r="AG2303" s="89"/>
      <c r="AN2303" s="88"/>
      <c r="AO2303" s="88"/>
      <c r="AP2303" s="88"/>
      <c r="AQ2303" s="88"/>
      <c r="AR2303" s="88"/>
      <c r="AS2303" s="88"/>
      <c r="AT2303" s="88"/>
      <c r="AU2303" s="88"/>
    </row>
    <row r="2304" spans="27:47" x14ac:dyDescent="0.2">
      <c r="AA2304" s="88"/>
      <c r="AB2304" s="88"/>
      <c r="AC2304" s="88"/>
      <c r="AD2304" s="88"/>
      <c r="AE2304" s="88"/>
      <c r="AF2304" s="90"/>
      <c r="AG2304" s="89"/>
      <c r="AN2304" s="88"/>
      <c r="AO2304" s="88"/>
      <c r="AP2304" s="88"/>
      <c r="AQ2304" s="88"/>
      <c r="AR2304" s="88"/>
      <c r="AS2304" s="88"/>
      <c r="AT2304" s="88"/>
      <c r="AU2304" s="88"/>
    </row>
    <row r="2305" spans="27:47" x14ac:dyDescent="0.2">
      <c r="AA2305" s="88"/>
      <c r="AB2305" s="88"/>
      <c r="AC2305" s="88"/>
      <c r="AD2305" s="88"/>
      <c r="AE2305" s="88"/>
      <c r="AF2305" s="90"/>
      <c r="AG2305" s="89"/>
      <c r="AN2305" s="88"/>
      <c r="AO2305" s="88"/>
      <c r="AP2305" s="88"/>
      <c r="AQ2305" s="88"/>
      <c r="AR2305" s="88"/>
      <c r="AS2305" s="88"/>
      <c r="AT2305" s="88"/>
      <c r="AU2305" s="88"/>
    </row>
    <row r="2306" spans="27:47" x14ac:dyDescent="0.2">
      <c r="AA2306" s="88"/>
      <c r="AB2306" s="88"/>
      <c r="AC2306" s="88"/>
      <c r="AD2306" s="88"/>
      <c r="AE2306" s="88"/>
      <c r="AF2306" s="90"/>
      <c r="AG2306" s="89"/>
      <c r="AN2306" s="88"/>
      <c r="AO2306" s="88"/>
      <c r="AP2306" s="88"/>
      <c r="AQ2306" s="88"/>
      <c r="AR2306" s="88"/>
      <c r="AS2306" s="88"/>
      <c r="AT2306" s="88"/>
      <c r="AU2306" s="88"/>
    </row>
    <row r="2307" spans="27:47" x14ac:dyDescent="0.2">
      <c r="AA2307" s="88"/>
      <c r="AB2307" s="88"/>
      <c r="AC2307" s="88"/>
      <c r="AD2307" s="88"/>
      <c r="AE2307" s="88"/>
      <c r="AF2307" s="90"/>
      <c r="AG2307" s="89"/>
      <c r="AN2307" s="88"/>
      <c r="AO2307" s="88"/>
      <c r="AP2307" s="88"/>
      <c r="AQ2307" s="88"/>
      <c r="AR2307" s="88"/>
      <c r="AS2307" s="88"/>
      <c r="AT2307" s="88"/>
      <c r="AU2307" s="88"/>
    </row>
    <row r="2308" spans="27:47" x14ac:dyDescent="0.2">
      <c r="AA2308" s="88"/>
      <c r="AB2308" s="88"/>
      <c r="AC2308" s="88"/>
      <c r="AD2308" s="88"/>
      <c r="AE2308" s="88"/>
      <c r="AF2308" s="90"/>
      <c r="AG2308" s="89"/>
      <c r="AN2308" s="88"/>
      <c r="AO2308" s="88"/>
      <c r="AP2308" s="88"/>
      <c r="AQ2308" s="88"/>
      <c r="AR2308" s="88"/>
      <c r="AS2308" s="88"/>
      <c r="AT2308" s="88"/>
      <c r="AU2308" s="88"/>
    </row>
    <row r="2309" spans="27:47" x14ac:dyDescent="0.2">
      <c r="AA2309" s="88"/>
      <c r="AB2309" s="88"/>
      <c r="AC2309" s="88"/>
      <c r="AD2309" s="88"/>
      <c r="AE2309" s="88"/>
      <c r="AF2309" s="90"/>
      <c r="AG2309" s="89"/>
      <c r="AN2309" s="88"/>
      <c r="AO2309" s="88"/>
      <c r="AP2309" s="88"/>
      <c r="AQ2309" s="88"/>
      <c r="AR2309" s="88"/>
      <c r="AS2309" s="88"/>
      <c r="AT2309" s="88"/>
      <c r="AU2309" s="88"/>
    </row>
    <row r="2310" spans="27:47" x14ac:dyDescent="0.2">
      <c r="AA2310" s="88"/>
      <c r="AB2310" s="88"/>
      <c r="AC2310" s="88"/>
      <c r="AD2310" s="88"/>
      <c r="AE2310" s="88"/>
      <c r="AF2310" s="90"/>
      <c r="AG2310" s="89"/>
      <c r="AN2310" s="88"/>
      <c r="AO2310" s="88"/>
      <c r="AP2310" s="88"/>
      <c r="AQ2310" s="88"/>
      <c r="AR2310" s="88"/>
      <c r="AS2310" s="88"/>
      <c r="AT2310" s="88"/>
      <c r="AU2310" s="88"/>
    </row>
    <row r="2311" spans="27:47" x14ac:dyDescent="0.2">
      <c r="AA2311" s="88"/>
      <c r="AB2311" s="88"/>
      <c r="AC2311" s="88"/>
      <c r="AD2311" s="88"/>
      <c r="AE2311" s="88"/>
      <c r="AF2311" s="90"/>
      <c r="AG2311" s="89"/>
      <c r="AN2311" s="88"/>
      <c r="AO2311" s="88"/>
      <c r="AP2311" s="88"/>
      <c r="AQ2311" s="88"/>
      <c r="AR2311" s="88"/>
      <c r="AS2311" s="88"/>
      <c r="AT2311" s="88"/>
      <c r="AU2311" s="88"/>
    </row>
    <row r="2312" spans="27:47" x14ac:dyDescent="0.2">
      <c r="AA2312" s="88"/>
      <c r="AB2312" s="88"/>
      <c r="AC2312" s="88"/>
      <c r="AD2312" s="88"/>
      <c r="AE2312" s="88"/>
      <c r="AF2312" s="90"/>
      <c r="AG2312" s="89"/>
      <c r="AN2312" s="88"/>
      <c r="AO2312" s="88"/>
      <c r="AP2312" s="88"/>
      <c r="AQ2312" s="88"/>
      <c r="AR2312" s="88"/>
      <c r="AS2312" s="88"/>
      <c r="AT2312" s="88"/>
      <c r="AU2312" s="88"/>
    </row>
    <row r="2313" spans="27:47" x14ac:dyDescent="0.2">
      <c r="AA2313" s="88"/>
      <c r="AB2313" s="88"/>
      <c r="AC2313" s="88"/>
      <c r="AD2313" s="88"/>
      <c r="AE2313" s="88"/>
      <c r="AF2313" s="90"/>
      <c r="AG2313" s="89"/>
      <c r="AN2313" s="88"/>
      <c r="AO2313" s="88"/>
      <c r="AP2313" s="88"/>
      <c r="AQ2313" s="88"/>
      <c r="AR2313" s="88"/>
      <c r="AS2313" s="88"/>
      <c r="AT2313" s="88"/>
      <c r="AU2313" s="88"/>
    </row>
    <row r="2314" spans="27:47" x14ac:dyDescent="0.2">
      <c r="AA2314" s="88"/>
      <c r="AB2314" s="88"/>
      <c r="AC2314" s="88"/>
      <c r="AD2314" s="88"/>
      <c r="AE2314" s="88"/>
      <c r="AF2314" s="90"/>
      <c r="AG2314" s="89"/>
      <c r="AN2314" s="88"/>
      <c r="AO2314" s="88"/>
      <c r="AP2314" s="88"/>
      <c r="AQ2314" s="88"/>
      <c r="AR2314" s="88"/>
      <c r="AS2314" s="88"/>
      <c r="AT2314" s="88"/>
      <c r="AU2314" s="88"/>
    </row>
    <row r="2315" spans="27:47" x14ac:dyDescent="0.2">
      <c r="AA2315" s="88"/>
      <c r="AB2315" s="88"/>
      <c r="AC2315" s="88"/>
      <c r="AD2315" s="88"/>
      <c r="AE2315" s="88"/>
      <c r="AF2315" s="90"/>
      <c r="AG2315" s="89"/>
      <c r="AN2315" s="88"/>
      <c r="AO2315" s="88"/>
      <c r="AP2315" s="88"/>
      <c r="AQ2315" s="88"/>
      <c r="AR2315" s="88"/>
      <c r="AS2315" s="88"/>
      <c r="AT2315" s="88"/>
      <c r="AU2315" s="88"/>
    </row>
    <row r="2316" spans="27:47" x14ac:dyDescent="0.2">
      <c r="AA2316" s="88"/>
      <c r="AB2316" s="88"/>
      <c r="AC2316" s="88"/>
      <c r="AD2316" s="88"/>
      <c r="AE2316" s="88"/>
      <c r="AF2316" s="90"/>
      <c r="AG2316" s="89"/>
      <c r="AN2316" s="88"/>
      <c r="AO2316" s="88"/>
      <c r="AP2316" s="88"/>
      <c r="AQ2316" s="88"/>
      <c r="AR2316" s="88"/>
      <c r="AS2316" s="88"/>
      <c r="AT2316" s="88"/>
      <c r="AU2316" s="88"/>
    </row>
    <row r="2317" spans="27:47" x14ac:dyDescent="0.2">
      <c r="AA2317" s="88"/>
      <c r="AB2317" s="88"/>
      <c r="AC2317" s="88"/>
      <c r="AD2317" s="88"/>
      <c r="AE2317" s="88"/>
      <c r="AF2317" s="90"/>
      <c r="AG2317" s="89"/>
      <c r="AN2317" s="88"/>
      <c r="AO2317" s="88"/>
      <c r="AP2317" s="88"/>
      <c r="AQ2317" s="88"/>
      <c r="AR2317" s="88"/>
      <c r="AS2317" s="88"/>
      <c r="AT2317" s="88"/>
      <c r="AU2317" s="88"/>
    </row>
    <row r="2318" spans="27:47" x14ac:dyDescent="0.2">
      <c r="AA2318" s="88"/>
      <c r="AB2318" s="88"/>
      <c r="AC2318" s="88"/>
      <c r="AD2318" s="88"/>
      <c r="AE2318" s="88"/>
      <c r="AF2318" s="90"/>
      <c r="AG2318" s="89"/>
      <c r="AN2318" s="88"/>
      <c r="AO2318" s="88"/>
      <c r="AP2318" s="88"/>
      <c r="AQ2318" s="88"/>
      <c r="AR2318" s="88"/>
      <c r="AS2318" s="88"/>
      <c r="AT2318" s="88"/>
      <c r="AU2318" s="88"/>
    </row>
    <row r="2319" spans="27:47" x14ac:dyDescent="0.2">
      <c r="AA2319" s="88"/>
      <c r="AB2319" s="88"/>
      <c r="AC2319" s="88"/>
      <c r="AD2319" s="88"/>
      <c r="AE2319" s="88"/>
      <c r="AF2319" s="90"/>
      <c r="AG2319" s="89"/>
      <c r="AN2319" s="88"/>
      <c r="AO2319" s="88"/>
      <c r="AP2319" s="88"/>
      <c r="AQ2319" s="88"/>
      <c r="AR2319" s="88"/>
      <c r="AS2319" s="88"/>
      <c r="AT2319" s="88"/>
      <c r="AU2319" s="88"/>
    </row>
    <row r="2320" spans="27:47" x14ac:dyDescent="0.2">
      <c r="AA2320" s="88"/>
      <c r="AB2320" s="88"/>
      <c r="AC2320" s="88"/>
      <c r="AD2320" s="88"/>
      <c r="AE2320" s="88"/>
      <c r="AF2320" s="90"/>
      <c r="AG2320" s="89"/>
      <c r="AN2320" s="88"/>
      <c r="AO2320" s="88"/>
      <c r="AP2320" s="88"/>
      <c r="AQ2320" s="88"/>
      <c r="AR2320" s="88"/>
      <c r="AS2320" s="88"/>
      <c r="AT2320" s="88"/>
      <c r="AU2320" s="88"/>
    </row>
    <row r="2321" spans="27:47" x14ac:dyDescent="0.2">
      <c r="AA2321" s="88"/>
      <c r="AB2321" s="88"/>
      <c r="AC2321" s="88"/>
      <c r="AD2321" s="88"/>
      <c r="AE2321" s="88"/>
      <c r="AF2321" s="90"/>
      <c r="AG2321" s="89"/>
      <c r="AN2321" s="88"/>
      <c r="AO2321" s="88"/>
      <c r="AP2321" s="88"/>
      <c r="AQ2321" s="88"/>
      <c r="AR2321" s="88"/>
      <c r="AS2321" s="88"/>
      <c r="AT2321" s="88"/>
      <c r="AU2321" s="88"/>
    </row>
    <row r="2322" spans="27:47" x14ac:dyDescent="0.2">
      <c r="AA2322" s="88"/>
      <c r="AB2322" s="88"/>
      <c r="AC2322" s="88"/>
      <c r="AD2322" s="88"/>
      <c r="AE2322" s="88"/>
      <c r="AF2322" s="90"/>
      <c r="AG2322" s="89"/>
      <c r="AN2322" s="88"/>
      <c r="AO2322" s="88"/>
      <c r="AP2322" s="88"/>
      <c r="AQ2322" s="88"/>
      <c r="AR2322" s="88"/>
      <c r="AS2322" s="88"/>
      <c r="AT2322" s="88"/>
      <c r="AU2322" s="88"/>
    </row>
    <row r="2323" spans="27:47" x14ac:dyDescent="0.2">
      <c r="AA2323" s="88"/>
      <c r="AB2323" s="88"/>
      <c r="AC2323" s="88"/>
      <c r="AD2323" s="88"/>
      <c r="AE2323" s="88"/>
      <c r="AF2323" s="90"/>
      <c r="AG2323" s="89"/>
      <c r="AN2323" s="88"/>
      <c r="AO2323" s="88"/>
      <c r="AP2323" s="88"/>
      <c r="AQ2323" s="88"/>
      <c r="AR2323" s="88"/>
      <c r="AS2323" s="88"/>
      <c r="AT2323" s="88"/>
      <c r="AU2323" s="88"/>
    </row>
    <row r="2324" spans="27:47" x14ac:dyDescent="0.2">
      <c r="AA2324" s="88"/>
      <c r="AB2324" s="88"/>
      <c r="AC2324" s="88"/>
      <c r="AD2324" s="88"/>
      <c r="AE2324" s="88"/>
      <c r="AF2324" s="90"/>
      <c r="AG2324" s="89"/>
      <c r="AN2324" s="88"/>
      <c r="AO2324" s="88"/>
      <c r="AP2324" s="88"/>
      <c r="AQ2324" s="88"/>
      <c r="AR2324" s="88"/>
      <c r="AS2324" s="88"/>
      <c r="AT2324" s="88"/>
      <c r="AU2324" s="88"/>
    </row>
    <row r="2325" spans="27:47" x14ac:dyDescent="0.2">
      <c r="AA2325" s="88"/>
      <c r="AB2325" s="88"/>
      <c r="AC2325" s="88"/>
      <c r="AD2325" s="88"/>
      <c r="AE2325" s="88"/>
      <c r="AF2325" s="90"/>
      <c r="AG2325" s="89"/>
      <c r="AN2325" s="88"/>
      <c r="AO2325" s="88"/>
      <c r="AP2325" s="88"/>
      <c r="AQ2325" s="88"/>
      <c r="AR2325" s="88"/>
      <c r="AS2325" s="88"/>
      <c r="AT2325" s="88"/>
      <c r="AU2325" s="88"/>
    </row>
    <row r="2326" spans="27:47" x14ac:dyDescent="0.2">
      <c r="AA2326" s="88"/>
      <c r="AB2326" s="88"/>
      <c r="AC2326" s="88"/>
      <c r="AD2326" s="88"/>
      <c r="AE2326" s="88"/>
      <c r="AF2326" s="90"/>
      <c r="AG2326" s="89"/>
      <c r="AN2326" s="88"/>
      <c r="AO2326" s="88"/>
      <c r="AP2326" s="88"/>
      <c r="AQ2326" s="88"/>
      <c r="AR2326" s="88"/>
      <c r="AS2326" s="88"/>
      <c r="AT2326" s="88"/>
      <c r="AU2326" s="88"/>
    </row>
    <row r="2327" spans="27:47" x14ac:dyDescent="0.2">
      <c r="AA2327" s="88"/>
      <c r="AB2327" s="88"/>
      <c r="AC2327" s="88"/>
      <c r="AD2327" s="88"/>
      <c r="AE2327" s="88"/>
      <c r="AF2327" s="90"/>
      <c r="AG2327" s="89"/>
      <c r="AN2327" s="88"/>
      <c r="AO2327" s="88"/>
      <c r="AP2327" s="88"/>
      <c r="AQ2327" s="88"/>
      <c r="AR2327" s="88"/>
      <c r="AS2327" s="88"/>
      <c r="AT2327" s="88"/>
      <c r="AU2327" s="88"/>
    </row>
    <row r="2328" spans="27:47" x14ac:dyDescent="0.2">
      <c r="AA2328" s="88"/>
      <c r="AB2328" s="88"/>
      <c r="AC2328" s="88"/>
      <c r="AD2328" s="88"/>
      <c r="AE2328" s="88"/>
      <c r="AF2328" s="90"/>
      <c r="AG2328" s="89"/>
      <c r="AN2328" s="88"/>
      <c r="AO2328" s="88"/>
      <c r="AP2328" s="88"/>
      <c r="AQ2328" s="88"/>
      <c r="AR2328" s="88"/>
      <c r="AS2328" s="88"/>
      <c r="AT2328" s="88"/>
      <c r="AU2328" s="88"/>
    </row>
    <row r="2329" spans="27:47" x14ac:dyDescent="0.2">
      <c r="AA2329" s="88"/>
      <c r="AB2329" s="88"/>
      <c r="AC2329" s="88"/>
      <c r="AD2329" s="88"/>
      <c r="AE2329" s="88"/>
      <c r="AF2329" s="90"/>
      <c r="AG2329" s="89"/>
      <c r="AN2329" s="88"/>
      <c r="AO2329" s="88"/>
      <c r="AP2329" s="88"/>
      <c r="AQ2329" s="88"/>
      <c r="AR2329" s="88"/>
      <c r="AS2329" s="88"/>
      <c r="AT2329" s="88"/>
      <c r="AU2329" s="88"/>
    </row>
    <row r="2330" spans="27:47" x14ac:dyDescent="0.2">
      <c r="AA2330" s="88"/>
      <c r="AB2330" s="88"/>
      <c r="AC2330" s="88"/>
      <c r="AD2330" s="88"/>
      <c r="AE2330" s="88"/>
      <c r="AF2330" s="90"/>
      <c r="AG2330" s="89"/>
      <c r="AN2330" s="88"/>
      <c r="AO2330" s="88"/>
      <c r="AP2330" s="88"/>
      <c r="AQ2330" s="88"/>
      <c r="AR2330" s="88"/>
      <c r="AS2330" s="88"/>
      <c r="AT2330" s="88"/>
      <c r="AU2330" s="88"/>
    </row>
    <row r="2331" spans="27:47" x14ac:dyDescent="0.2">
      <c r="AA2331" s="88"/>
      <c r="AB2331" s="88"/>
      <c r="AC2331" s="88"/>
      <c r="AD2331" s="88"/>
      <c r="AE2331" s="88"/>
      <c r="AF2331" s="90"/>
      <c r="AG2331" s="89"/>
      <c r="AN2331" s="88"/>
      <c r="AO2331" s="88"/>
      <c r="AP2331" s="88"/>
      <c r="AQ2331" s="88"/>
      <c r="AR2331" s="88"/>
      <c r="AS2331" s="88"/>
      <c r="AT2331" s="88"/>
      <c r="AU2331" s="88"/>
    </row>
    <row r="2332" spans="27:47" x14ac:dyDescent="0.2">
      <c r="AA2332" s="88"/>
      <c r="AB2332" s="88"/>
      <c r="AC2332" s="88"/>
      <c r="AD2332" s="88"/>
      <c r="AE2332" s="88"/>
      <c r="AF2332" s="90"/>
      <c r="AG2332" s="89"/>
      <c r="AN2332" s="88"/>
      <c r="AO2332" s="88"/>
      <c r="AP2332" s="88"/>
      <c r="AQ2332" s="88"/>
      <c r="AR2332" s="88"/>
      <c r="AS2332" s="88"/>
      <c r="AT2332" s="88"/>
      <c r="AU2332" s="88"/>
    </row>
    <row r="2333" spans="27:47" x14ac:dyDescent="0.2">
      <c r="AA2333" s="88"/>
      <c r="AB2333" s="88"/>
      <c r="AC2333" s="88"/>
      <c r="AD2333" s="88"/>
      <c r="AE2333" s="88"/>
      <c r="AF2333" s="90"/>
      <c r="AG2333" s="89"/>
      <c r="AN2333" s="88"/>
      <c r="AO2333" s="88"/>
      <c r="AP2333" s="88"/>
      <c r="AQ2333" s="88"/>
      <c r="AR2333" s="88"/>
      <c r="AS2333" s="88"/>
      <c r="AT2333" s="88"/>
      <c r="AU2333" s="88"/>
    </row>
    <row r="2334" spans="27:47" x14ac:dyDescent="0.2">
      <c r="AA2334" s="88"/>
      <c r="AB2334" s="88"/>
      <c r="AC2334" s="88"/>
      <c r="AD2334" s="88"/>
      <c r="AE2334" s="88"/>
      <c r="AF2334" s="90"/>
      <c r="AG2334" s="89"/>
      <c r="AN2334" s="88"/>
      <c r="AO2334" s="88"/>
      <c r="AP2334" s="88"/>
      <c r="AQ2334" s="88"/>
      <c r="AR2334" s="88"/>
      <c r="AS2334" s="88"/>
      <c r="AT2334" s="88"/>
      <c r="AU2334" s="88"/>
    </row>
    <row r="2335" spans="27:47" x14ac:dyDescent="0.2">
      <c r="AA2335" s="88"/>
      <c r="AB2335" s="88"/>
      <c r="AC2335" s="88"/>
      <c r="AD2335" s="88"/>
      <c r="AE2335" s="88"/>
      <c r="AF2335" s="90"/>
      <c r="AG2335" s="89"/>
      <c r="AN2335" s="88"/>
      <c r="AO2335" s="88"/>
      <c r="AP2335" s="88"/>
      <c r="AQ2335" s="88"/>
      <c r="AR2335" s="88"/>
      <c r="AS2335" s="88"/>
      <c r="AT2335" s="88"/>
      <c r="AU2335" s="88"/>
    </row>
    <row r="2336" spans="27:47" x14ac:dyDescent="0.2">
      <c r="AA2336" s="88"/>
      <c r="AB2336" s="88"/>
      <c r="AC2336" s="88"/>
      <c r="AD2336" s="88"/>
      <c r="AE2336" s="88"/>
      <c r="AF2336" s="90"/>
      <c r="AG2336" s="89"/>
      <c r="AN2336" s="88"/>
      <c r="AO2336" s="88"/>
      <c r="AP2336" s="88"/>
      <c r="AQ2336" s="88"/>
      <c r="AR2336" s="88"/>
      <c r="AS2336" s="88"/>
      <c r="AT2336" s="88"/>
      <c r="AU2336" s="88"/>
    </row>
    <row r="2337" spans="27:47" x14ac:dyDescent="0.2">
      <c r="AA2337" s="88"/>
      <c r="AB2337" s="88"/>
      <c r="AC2337" s="88"/>
      <c r="AD2337" s="88"/>
      <c r="AE2337" s="88"/>
      <c r="AF2337" s="90"/>
      <c r="AG2337" s="89"/>
      <c r="AN2337" s="88"/>
      <c r="AO2337" s="88"/>
      <c r="AP2337" s="88"/>
      <c r="AQ2337" s="88"/>
      <c r="AR2337" s="88"/>
      <c r="AS2337" s="88"/>
      <c r="AT2337" s="88"/>
      <c r="AU2337" s="88"/>
    </row>
    <row r="2338" spans="27:47" x14ac:dyDescent="0.2">
      <c r="AA2338" s="88"/>
      <c r="AB2338" s="88"/>
      <c r="AC2338" s="88"/>
      <c r="AD2338" s="88"/>
      <c r="AE2338" s="88"/>
      <c r="AF2338" s="90"/>
      <c r="AG2338" s="89"/>
      <c r="AN2338" s="88"/>
      <c r="AO2338" s="88"/>
      <c r="AP2338" s="88"/>
      <c r="AQ2338" s="88"/>
      <c r="AR2338" s="88"/>
      <c r="AS2338" s="88"/>
      <c r="AT2338" s="88"/>
      <c r="AU2338" s="88"/>
    </row>
    <row r="2339" spans="27:47" x14ac:dyDescent="0.2">
      <c r="AA2339" s="88"/>
      <c r="AB2339" s="88"/>
      <c r="AC2339" s="88"/>
      <c r="AD2339" s="88"/>
      <c r="AE2339" s="88"/>
      <c r="AF2339" s="90"/>
      <c r="AG2339" s="89"/>
      <c r="AN2339" s="88"/>
      <c r="AO2339" s="88"/>
      <c r="AP2339" s="88"/>
      <c r="AQ2339" s="88"/>
      <c r="AR2339" s="88"/>
      <c r="AS2339" s="88"/>
      <c r="AT2339" s="88"/>
      <c r="AU2339" s="88"/>
    </row>
    <row r="2340" spans="27:47" x14ac:dyDescent="0.2">
      <c r="AA2340" s="88"/>
      <c r="AB2340" s="88"/>
      <c r="AC2340" s="88"/>
      <c r="AD2340" s="88"/>
      <c r="AE2340" s="88"/>
      <c r="AF2340" s="90"/>
      <c r="AG2340" s="89"/>
      <c r="AN2340" s="88"/>
      <c r="AO2340" s="88"/>
      <c r="AP2340" s="88"/>
      <c r="AQ2340" s="88"/>
      <c r="AR2340" s="88"/>
      <c r="AS2340" s="88"/>
      <c r="AT2340" s="88"/>
      <c r="AU2340" s="88"/>
    </row>
    <row r="2341" spans="27:47" x14ac:dyDescent="0.2">
      <c r="AA2341" s="88"/>
      <c r="AB2341" s="88"/>
      <c r="AC2341" s="88"/>
      <c r="AD2341" s="88"/>
      <c r="AE2341" s="88"/>
      <c r="AF2341" s="90"/>
      <c r="AG2341" s="89"/>
      <c r="AN2341" s="88"/>
      <c r="AO2341" s="88"/>
      <c r="AP2341" s="88"/>
      <c r="AQ2341" s="88"/>
      <c r="AR2341" s="88"/>
      <c r="AS2341" s="88"/>
      <c r="AT2341" s="88"/>
      <c r="AU2341" s="88"/>
    </row>
    <row r="2342" spans="27:47" x14ac:dyDescent="0.2">
      <c r="AA2342" s="88"/>
      <c r="AB2342" s="88"/>
      <c r="AC2342" s="88"/>
      <c r="AD2342" s="88"/>
      <c r="AE2342" s="88"/>
      <c r="AF2342" s="90"/>
      <c r="AG2342" s="89"/>
      <c r="AN2342" s="88"/>
      <c r="AO2342" s="88"/>
      <c r="AP2342" s="88"/>
      <c r="AQ2342" s="88"/>
      <c r="AR2342" s="88"/>
      <c r="AS2342" s="88"/>
      <c r="AT2342" s="88"/>
      <c r="AU2342" s="88"/>
    </row>
    <row r="2343" spans="27:47" x14ac:dyDescent="0.2">
      <c r="AA2343" s="88"/>
      <c r="AB2343" s="88"/>
      <c r="AC2343" s="88"/>
      <c r="AD2343" s="88"/>
      <c r="AE2343" s="88"/>
      <c r="AF2343" s="90"/>
      <c r="AG2343" s="89"/>
      <c r="AN2343" s="88"/>
      <c r="AO2343" s="88"/>
      <c r="AP2343" s="88"/>
      <c r="AQ2343" s="88"/>
      <c r="AR2343" s="88"/>
      <c r="AS2343" s="88"/>
      <c r="AT2343" s="88"/>
      <c r="AU2343" s="88"/>
    </row>
    <row r="2344" spans="27:47" x14ac:dyDescent="0.2">
      <c r="AA2344" s="88"/>
      <c r="AB2344" s="88"/>
      <c r="AC2344" s="88"/>
      <c r="AD2344" s="88"/>
      <c r="AE2344" s="88"/>
      <c r="AF2344" s="90"/>
      <c r="AG2344" s="89"/>
      <c r="AN2344" s="88"/>
      <c r="AO2344" s="88"/>
      <c r="AP2344" s="88"/>
      <c r="AQ2344" s="88"/>
      <c r="AR2344" s="88"/>
      <c r="AS2344" s="88"/>
      <c r="AT2344" s="88"/>
      <c r="AU2344" s="88"/>
    </row>
    <row r="2345" spans="27:47" x14ac:dyDescent="0.2">
      <c r="AA2345" s="88"/>
      <c r="AB2345" s="88"/>
      <c r="AC2345" s="88"/>
      <c r="AD2345" s="88"/>
      <c r="AE2345" s="88"/>
      <c r="AF2345" s="90"/>
      <c r="AG2345" s="89"/>
      <c r="AN2345" s="88"/>
      <c r="AO2345" s="88"/>
      <c r="AP2345" s="88"/>
      <c r="AQ2345" s="88"/>
      <c r="AR2345" s="88"/>
      <c r="AS2345" s="88"/>
      <c r="AT2345" s="88"/>
      <c r="AU2345" s="88"/>
    </row>
    <row r="2346" spans="27:47" x14ac:dyDescent="0.2">
      <c r="AA2346" s="88"/>
      <c r="AB2346" s="88"/>
      <c r="AC2346" s="88"/>
      <c r="AD2346" s="88"/>
      <c r="AE2346" s="88"/>
      <c r="AF2346" s="90"/>
      <c r="AG2346" s="89"/>
      <c r="AN2346" s="88"/>
      <c r="AO2346" s="88"/>
      <c r="AP2346" s="88"/>
      <c r="AQ2346" s="88"/>
      <c r="AR2346" s="88"/>
      <c r="AS2346" s="88"/>
      <c r="AT2346" s="88"/>
      <c r="AU2346" s="88"/>
    </row>
    <row r="2347" spans="27:47" x14ac:dyDescent="0.2">
      <c r="AA2347" s="88"/>
      <c r="AB2347" s="88"/>
      <c r="AC2347" s="88"/>
      <c r="AD2347" s="88"/>
      <c r="AE2347" s="88"/>
      <c r="AF2347" s="90"/>
      <c r="AG2347" s="89"/>
      <c r="AN2347" s="88"/>
      <c r="AO2347" s="88"/>
      <c r="AP2347" s="88"/>
      <c r="AQ2347" s="88"/>
      <c r="AR2347" s="88"/>
      <c r="AS2347" s="88"/>
      <c r="AT2347" s="88"/>
      <c r="AU2347" s="88"/>
    </row>
    <row r="2348" spans="27:47" x14ac:dyDescent="0.2">
      <c r="AA2348" s="88"/>
      <c r="AB2348" s="88"/>
      <c r="AC2348" s="88"/>
      <c r="AD2348" s="88"/>
      <c r="AE2348" s="88"/>
      <c r="AF2348" s="90"/>
      <c r="AG2348" s="89"/>
      <c r="AN2348" s="88"/>
      <c r="AO2348" s="88"/>
      <c r="AP2348" s="88"/>
      <c r="AQ2348" s="88"/>
      <c r="AR2348" s="88"/>
      <c r="AS2348" s="88"/>
      <c r="AT2348" s="88"/>
      <c r="AU2348" s="88"/>
    </row>
    <row r="2349" spans="27:47" x14ac:dyDescent="0.2">
      <c r="AA2349" s="88"/>
      <c r="AB2349" s="88"/>
      <c r="AC2349" s="88"/>
      <c r="AD2349" s="88"/>
      <c r="AE2349" s="88"/>
      <c r="AF2349" s="90"/>
      <c r="AG2349" s="89"/>
      <c r="AN2349" s="88"/>
      <c r="AO2349" s="88"/>
      <c r="AP2349" s="88"/>
      <c r="AQ2349" s="88"/>
      <c r="AR2349" s="88"/>
      <c r="AS2349" s="88"/>
      <c r="AT2349" s="88"/>
      <c r="AU2349" s="88"/>
    </row>
    <row r="2350" spans="27:47" x14ac:dyDescent="0.2">
      <c r="AA2350" s="88"/>
      <c r="AB2350" s="88"/>
      <c r="AC2350" s="88"/>
      <c r="AD2350" s="88"/>
      <c r="AE2350" s="88"/>
      <c r="AF2350" s="90"/>
      <c r="AG2350" s="89"/>
      <c r="AN2350" s="88"/>
      <c r="AO2350" s="88"/>
      <c r="AP2350" s="88"/>
      <c r="AQ2350" s="88"/>
      <c r="AR2350" s="88"/>
      <c r="AS2350" s="88"/>
      <c r="AT2350" s="88"/>
      <c r="AU2350" s="88"/>
    </row>
    <row r="2351" spans="27:47" x14ac:dyDescent="0.2">
      <c r="AA2351" s="88"/>
      <c r="AB2351" s="88"/>
      <c r="AC2351" s="88"/>
      <c r="AD2351" s="88"/>
      <c r="AE2351" s="88"/>
      <c r="AF2351" s="90"/>
      <c r="AG2351" s="89"/>
      <c r="AN2351" s="88"/>
      <c r="AO2351" s="88"/>
      <c r="AP2351" s="88"/>
      <c r="AQ2351" s="88"/>
      <c r="AR2351" s="88"/>
      <c r="AS2351" s="88"/>
      <c r="AT2351" s="88"/>
      <c r="AU2351" s="88"/>
    </row>
    <row r="2352" spans="27:47" x14ac:dyDescent="0.2">
      <c r="AA2352" s="88"/>
      <c r="AB2352" s="88"/>
      <c r="AC2352" s="88"/>
      <c r="AD2352" s="88"/>
      <c r="AE2352" s="88"/>
      <c r="AF2352" s="90"/>
      <c r="AG2352" s="89"/>
      <c r="AN2352" s="88"/>
      <c r="AO2352" s="88"/>
      <c r="AP2352" s="88"/>
      <c r="AQ2352" s="88"/>
      <c r="AR2352" s="88"/>
      <c r="AS2352" s="88"/>
      <c r="AT2352" s="88"/>
      <c r="AU2352" s="88"/>
    </row>
    <row r="2353" spans="27:47" x14ac:dyDescent="0.2">
      <c r="AA2353" s="88"/>
      <c r="AB2353" s="88"/>
      <c r="AC2353" s="88"/>
      <c r="AD2353" s="88"/>
      <c r="AE2353" s="88"/>
      <c r="AF2353" s="90"/>
      <c r="AG2353" s="89"/>
      <c r="AN2353" s="88"/>
      <c r="AO2353" s="88"/>
      <c r="AP2353" s="88"/>
      <c r="AQ2353" s="88"/>
      <c r="AR2353" s="88"/>
      <c r="AS2353" s="88"/>
      <c r="AT2353" s="88"/>
      <c r="AU2353" s="88"/>
    </row>
    <row r="2354" spans="27:47" x14ac:dyDescent="0.2">
      <c r="AA2354" s="88"/>
      <c r="AB2354" s="88"/>
      <c r="AC2354" s="88"/>
      <c r="AD2354" s="88"/>
      <c r="AE2354" s="88"/>
      <c r="AF2354" s="90"/>
      <c r="AG2354" s="89"/>
      <c r="AN2354" s="88"/>
      <c r="AO2354" s="88"/>
      <c r="AP2354" s="88"/>
      <c r="AQ2354" s="88"/>
      <c r="AR2354" s="88"/>
      <c r="AS2354" s="88"/>
      <c r="AT2354" s="88"/>
      <c r="AU2354" s="88"/>
    </row>
    <row r="2355" spans="27:47" x14ac:dyDescent="0.2">
      <c r="AA2355" s="88"/>
      <c r="AB2355" s="88"/>
      <c r="AC2355" s="88"/>
      <c r="AD2355" s="88"/>
      <c r="AE2355" s="88"/>
      <c r="AF2355" s="90"/>
      <c r="AG2355" s="89"/>
      <c r="AN2355" s="88"/>
      <c r="AO2355" s="88"/>
      <c r="AP2355" s="88"/>
      <c r="AQ2355" s="88"/>
      <c r="AR2355" s="88"/>
      <c r="AS2355" s="88"/>
      <c r="AT2355" s="88"/>
      <c r="AU2355" s="88"/>
    </row>
    <row r="2356" spans="27:47" x14ac:dyDescent="0.2">
      <c r="AA2356" s="88"/>
      <c r="AB2356" s="88"/>
      <c r="AC2356" s="88"/>
      <c r="AD2356" s="88"/>
      <c r="AE2356" s="88"/>
      <c r="AF2356" s="90"/>
      <c r="AG2356" s="89"/>
      <c r="AN2356" s="88"/>
      <c r="AO2356" s="88"/>
      <c r="AP2356" s="88"/>
      <c r="AQ2356" s="88"/>
      <c r="AR2356" s="88"/>
      <c r="AS2356" s="88"/>
      <c r="AT2356" s="88"/>
      <c r="AU2356" s="88"/>
    </row>
    <row r="2357" spans="27:47" x14ac:dyDescent="0.2">
      <c r="AA2357" s="88"/>
      <c r="AB2357" s="88"/>
      <c r="AC2357" s="88"/>
      <c r="AD2357" s="88"/>
      <c r="AE2357" s="88"/>
      <c r="AF2357" s="90"/>
      <c r="AG2357" s="89"/>
      <c r="AN2357" s="88"/>
      <c r="AO2357" s="88"/>
      <c r="AP2357" s="88"/>
      <c r="AQ2357" s="88"/>
      <c r="AR2357" s="88"/>
      <c r="AS2357" s="88"/>
      <c r="AT2357" s="88"/>
      <c r="AU2357" s="88"/>
    </row>
    <row r="2358" spans="27:47" x14ac:dyDescent="0.2">
      <c r="AA2358" s="88"/>
      <c r="AB2358" s="88"/>
      <c r="AC2358" s="88"/>
      <c r="AD2358" s="88"/>
      <c r="AE2358" s="88"/>
      <c r="AF2358" s="90"/>
      <c r="AG2358" s="89"/>
      <c r="AN2358" s="88"/>
      <c r="AO2358" s="88"/>
      <c r="AP2358" s="88"/>
      <c r="AQ2358" s="88"/>
      <c r="AR2358" s="88"/>
      <c r="AS2358" s="88"/>
      <c r="AT2358" s="88"/>
      <c r="AU2358" s="88"/>
    </row>
    <row r="2359" spans="27:47" x14ac:dyDescent="0.2">
      <c r="AA2359" s="88"/>
      <c r="AB2359" s="88"/>
      <c r="AC2359" s="88"/>
      <c r="AD2359" s="88"/>
      <c r="AE2359" s="88"/>
      <c r="AF2359" s="90"/>
      <c r="AG2359" s="89"/>
      <c r="AN2359" s="88"/>
      <c r="AO2359" s="88"/>
      <c r="AP2359" s="88"/>
      <c r="AQ2359" s="88"/>
      <c r="AR2359" s="88"/>
      <c r="AS2359" s="88"/>
      <c r="AT2359" s="88"/>
      <c r="AU2359" s="88"/>
    </row>
    <row r="2360" spans="27:47" x14ac:dyDescent="0.2">
      <c r="AA2360" s="88"/>
      <c r="AB2360" s="88"/>
      <c r="AC2360" s="88"/>
      <c r="AD2360" s="88"/>
      <c r="AE2360" s="88"/>
      <c r="AF2360" s="90"/>
      <c r="AG2360" s="89"/>
      <c r="AN2360" s="88"/>
      <c r="AO2360" s="88"/>
      <c r="AP2360" s="88"/>
      <c r="AQ2360" s="88"/>
      <c r="AR2360" s="88"/>
      <c r="AS2360" s="88"/>
      <c r="AT2360" s="88"/>
      <c r="AU2360" s="88"/>
    </row>
    <row r="2361" spans="27:47" x14ac:dyDescent="0.2">
      <c r="AA2361" s="88"/>
      <c r="AB2361" s="88"/>
      <c r="AC2361" s="88"/>
      <c r="AD2361" s="88"/>
      <c r="AE2361" s="88"/>
      <c r="AF2361" s="90"/>
      <c r="AG2361" s="89"/>
      <c r="AN2361" s="88"/>
      <c r="AO2361" s="88"/>
      <c r="AP2361" s="88"/>
      <c r="AQ2361" s="88"/>
      <c r="AR2361" s="88"/>
      <c r="AS2361" s="88"/>
      <c r="AT2361" s="88"/>
      <c r="AU2361" s="88"/>
    </row>
    <row r="2362" spans="27:47" x14ac:dyDescent="0.2">
      <c r="AA2362" s="88"/>
      <c r="AB2362" s="88"/>
      <c r="AC2362" s="88"/>
      <c r="AD2362" s="88"/>
      <c r="AE2362" s="88"/>
      <c r="AF2362" s="90"/>
      <c r="AG2362" s="89"/>
      <c r="AN2362" s="88"/>
      <c r="AO2362" s="88"/>
      <c r="AP2362" s="88"/>
      <c r="AQ2362" s="88"/>
      <c r="AR2362" s="88"/>
      <c r="AS2362" s="88"/>
      <c r="AT2362" s="88"/>
      <c r="AU2362" s="88"/>
    </row>
    <row r="2363" spans="27:47" x14ac:dyDescent="0.2">
      <c r="AA2363" s="88"/>
      <c r="AB2363" s="88"/>
      <c r="AC2363" s="88"/>
      <c r="AD2363" s="88"/>
      <c r="AE2363" s="88"/>
      <c r="AF2363" s="90"/>
      <c r="AG2363" s="89"/>
      <c r="AN2363" s="88"/>
      <c r="AO2363" s="88"/>
      <c r="AP2363" s="88"/>
      <c r="AQ2363" s="88"/>
      <c r="AR2363" s="88"/>
      <c r="AS2363" s="88"/>
      <c r="AT2363" s="88"/>
      <c r="AU2363" s="88"/>
    </row>
    <row r="2364" spans="27:47" x14ac:dyDescent="0.2">
      <c r="AA2364" s="88"/>
      <c r="AB2364" s="88"/>
      <c r="AC2364" s="88"/>
      <c r="AD2364" s="88"/>
      <c r="AE2364" s="88"/>
      <c r="AF2364" s="90"/>
      <c r="AG2364" s="89"/>
      <c r="AN2364" s="88"/>
      <c r="AO2364" s="88"/>
      <c r="AP2364" s="88"/>
      <c r="AQ2364" s="88"/>
      <c r="AR2364" s="88"/>
      <c r="AS2364" s="88"/>
      <c r="AT2364" s="88"/>
      <c r="AU2364" s="88"/>
    </row>
    <row r="2365" spans="27:47" x14ac:dyDescent="0.2">
      <c r="AA2365" s="88"/>
      <c r="AB2365" s="88"/>
      <c r="AC2365" s="88"/>
      <c r="AD2365" s="88"/>
      <c r="AE2365" s="88"/>
      <c r="AF2365" s="90"/>
      <c r="AG2365" s="89"/>
      <c r="AN2365" s="88"/>
      <c r="AO2365" s="88"/>
      <c r="AP2365" s="88"/>
      <c r="AQ2365" s="88"/>
      <c r="AR2365" s="88"/>
      <c r="AS2365" s="88"/>
      <c r="AT2365" s="88"/>
      <c r="AU2365" s="88"/>
    </row>
    <row r="2366" spans="27:47" x14ac:dyDescent="0.2">
      <c r="AA2366" s="88"/>
      <c r="AB2366" s="88"/>
      <c r="AC2366" s="88"/>
      <c r="AD2366" s="88"/>
      <c r="AE2366" s="88"/>
      <c r="AF2366" s="90"/>
      <c r="AG2366" s="89"/>
      <c r="AN2366" s="88"/>
      <c r="AO2366" s="88"/>
      <c r="AP2366" s="88"/>
      <c r="AQ2366" s="88"/>
      <c r="AR2366" s="88"/>
      <c r="AS2366" s="88"/>
      <c r="AT2366" s="88"/>
      <c r="AU2366" s="88"/>
    </row>
    <row r="2367" spans="27:47" x14ac:dyDescent="0.2">
      <c r="AA2367" s="88"/>
      <c r="AB2367" s="88"/>
      <c r="AC2367" s="88"/>
      <c r="AD2367" s="88"/>
      <c r="AE2367" s="88"/>
      <c r="AF2367" s="90"/>
      <c r="AG2367" s="89"/>
      <c r="AN2367" s="88"/>
      <c r="AO2367" s="88"/>
      <c r="AP2367" s="88"/>
      <c r="AQ2367" s="88"/>
      <c r="AR2367" s="88"/>
      <c r="AS2367" s="88"/>
      <c r="AT2367" s="88"/>
      <c r="AU2367" s="88"/>
    </row>
    <row r="2368" spans="27:47" x14ac:dyDescent="0.2">
      <c r="AA2368" s="88"/>
      <c r="AB2368" s="88"/>
      <c r="AC2368" s="88"/>
      <c r="AD2368" s="88"/>
      <c r="AE2368" s="88"/>
      <c r="AF2368" s="90"/>
      <c r="AG2368" s="89"/>
      <c r="AN2368" s="88"/>
      <c r="AO2368" s="88"/>
      <c r="AP2368" s="88"/>
      <c r="AQ2368" s="88"/>
      <c r="AR2368" s="88"/>
      <c r="AS2368" s="88"/>
      <c r="AT2368" s="88"/>
      <c r="AU2368" s="88"/>
    </row>
    <row r="2369" spans="27:47" x14ac:dyDescent="0.2">
      <c r="AA2369" s="88"/>
      <c r="AB2369" s="88"/>
      <c r="AC2369" s="88"/>
      <c r="AD2369" s="88"/>
      <c r="AE2369" s="88"/>
      <c r="AF2369" s="90"/>
      <c r="AG2369" s="89"/>
      <c r="AN2369" s="88"/>
      <c r="AO2369" s="88"/>
      <c r="AP2369" s="88"/>
      <c r="AQ2369" s="88"/>
      <c r="AR2369" s="88"/>
      <c r="AS2369" s="88"/>
      <c r="AT2369" s="88"/>
      <c r="AU2369" s="88"/>
    </row>
    <row r="2370" spans="27:47" x14ac:dyDescent="0.2">
      <c r="AA2370" s="88"/>
      <c r="AB2370" s="88"/>
      <c r="AC2370" s="88"/>
      <c r="AD2370" s="88"/>
      <c r="AE2370" s="88"/>
      <c r="AF2370" s="90"/>
      <c r="AG2370" s="89"/>
      <c r="AN2370" s="88"/>
      <c r="AO2370" s="88"/>
      <c r="AP2370" s="88"/>
      <c r="AQ2370" s="88"/>
      <c r="AR2370" s="88"/>
      <c r="AS2370" s="88"/>
      <c r="AT2370" s="88"/>
      <c r="AU2370" s="88"/>
    </row>
    <row r="2371" spans="27:47" x14ac:dyDescent="0.2">
      <c r="AA2371" s="88"/>
      <c r="AB2371" s="88"/>
      <c r="AC2371" s="88"/>
      <c r="AD2371" s="88"/>
      <c r="AE2371" s="88"/>
      <c r="AF2371" s="90"/>
      <c r="AG2371" s="89"/>
      <c r="AN2371" s="88"/>
      <c r="AO2371" s="88"/>
      <c r="AP2371" s="88"/>
      <c r="AQ2371" s="88"/>
      <c r="AR2371" s="88"/>
      <c r="AS2371" s="88"/>
      <c r="AT2371" s="88"/>
      <c r="AU2371" s="88"/>
    </row>
    <row r="2372" spans="27:47" x14ac:dyDescent="0.2">
      <c r="AA2372" s="88"/>
      <c r="AB2372" s="88"/>
      <c r="AC2372" s="88"/>
      <c r="AD2372" s="88"/>
      <c r="AE2372" s="88"/>
      <c r="AF2372" s="90"/>
      <c r="AG2372" s="89"/>
      <c r="AN2372" s="88"/>
      <c r="AO2372" s="88"/>
      <c r="AP2372" s="88"/>
      <c r="AQ2372" s="88"/>
      <c r="AR2372" s="88"/>
      <c r="AS2372" s="88"/>
      <c r="AT2372" s="88"/>
      <c r="AU2372" s="88"/>
    </row>
    <row r="2373" spans="27:47" x14ac:dyDescent="0.2">
      <c r="AA2373" s="88"/>
      <c r="AB2373" s="88"/>
      <c r="AC2373" s="88"/>
      <c r="AD2373" s="88"/>
      <c r="AE2373" s="88"/>
      <c r="AF2373" s="90"/>
      <c r="AG2373" s="89"/>
      <c r="AN2373" s="88"/>
      <c r="AO2373" s="88"/>
      <c r="AP2373" s="88"/>
      <c r="AQ2373" s="88"/>
      <c r="AR2373" s="88"/>
      <c r="AS2373" s="88"/>
      <c r="AT2373" s="88"/>
      <c r="AU2373" s="88"/>
    </row>
    <row r="2374" spans="27:47" x14ac:dyDescent="0.2">
      <c r="AA2374" s="88"/>
      <c r="AB2374" s="88"/>
      <c r="AC2374" s="88"/>
      <c r="AD2374" s="88"/>
      <c r="AE2374" s="88"/>
      <c r="AF2374" s="90"/>
      <c r="AG2374" s="89"/>
      <c r="AN2374" s="88"/>
      <c r="AO2374" s="88"/>
      <c r="AP2374" s="88"/>
      <c r="AQ2374" s="88"/>
      <c r="AR2374" s="88"/>
      <c r="AS2374" s="88"/>
      <c r="AT2374" s="88"/>
      <c r="AU2374" s="88"/>
    </row>
    <row r="2375" spans="27:47" x14ac:dyDescent="0.2">
      <c r="AA2375" s="88"/>
      <c r="AB2375" s="88"/>
      <c r="AC2375" s="88"/>
      <c r="AD2375" s="88"/>
      <c r="AE2375" s="88"/>
      <c r="AF2375" s="90"/>
      <c r="AG2375" s="89"/>
      <c r="AN2375" s="88"/>
      <c r="AO2375" s="88"/>
      <c r="AP2375" s="88"/>
      <c r="AQ2375" s="88"/>
      <c r="AR2375" s="88"/>
      <c r="AS2375" s="88"/>
      <c r="AT2375" s="88"/>
      <c r="AU2375" s="88"/>
    </row>
    <row r="2376" spans="27:47" x14ac:dyDescent="0.2">
      <c r="AA2376" s="88"/>
      <c r="AB2376" s="88"/>
      <c r="AC2376" s="88"/>
      <c r="AD2376" s="88"/>
      <c r="AE2376" s="88"/>
      <c r="AF2376" s="90"/>
      <c r="AG2376" s="89"/>
      <c r="AN2376" s="88"/>
      <c r="AO2376" s="88"/>
      <c r="AP2376" s="88"/>
      <c r="AQ2376" s="88"/>
      <c r="AR2376" s="88"/>
      <c r="AS2376" s="88"/>
      <c r="AT2376" s="88"/>
      <c r="AU2376" s="88"/>
    </row>
    <row r="2377" spans="27:47" x14ac:dyDescent="0.2">
      <c r="AA2377" s="88"/>
      <c r="AB2377" s="88"/>
      <c r="AC2377" s="88"/>
      <c r="AD2377" s="88"/>
      <c r="AE2377" s="88"/>
      <c r="AF2377" s="90"/>
      <c r="AG2377" s="89"/>
      <c r="AN2377" s="88"/>
      <c r="AO2377" s="88"/>
      <c r="AP2377" s="88"/>
      <c r="AQ2377" s="88"/>
      <c r="AR2377" s="88"/>
      <c r="AS2377" s="88"/>
      <c r="AT2377" s="88"/>
      <c r="AU2377" s="88"/>
    </row>
    <row r="2378" spans="27:47" x14ac:dyDescent="0.2">
      <c r="AA2378" s="88"/>
      <c r="AB2378" s="88"/>
      <c r="AC2378" s="88"/>
      <c r="AD2378" s="88"/>
      <c r="AE2378" s="88"/>
      <c r="AF2378" s="90"/>
      <c r="AG2378" s="89"/>
      <c r="AN2378" s="88"/>
      <c r="AO2378" s="88"/>
      <c r="AP2378" s="88"/>
      <c r="AQ2378" s="88"/>
      <c r="AR2378" s="88"/>
      <c r="AS2378" s="88"/>
      <c r="AT2378" s="88"/>
      <c r="AU2378" s="88"/>
    </row>
    <row r="2379" spans="27:47" x14ac:dyDescent="0.2">
      <c r="AA2379" s="88"/>
      <c r="AB2379" s="88"/>
      <c r="AC2379" s="88"/>
      <c r="AD2379" s="88"/>
      <c r="AE2379" s="88"/>
      <c r="AF2379" s="90"/>
      <c r="AG2379" s="89"/>
      <c r="AN2379" s="88"/>
      <c r="AO2379" s="88"/>
      <c r="AP2379" s="88"/>
      <c r="AQ2379" s="88"/>
      <c r="AR2379" s="88"/>
      <c r="AS2379" s="88"/>
      <c r="AT2379" s="88"/>
      <c r="AU2379" s="88"/>
    </row>
    <row r="2380" spans="27:47" x14ac:dyDescent="0.2">
      <c r="AA2380" s="88"/>
      <c r="AB2380" s="88"/>
      <c r="AC2380" s="88"/>
      <c r="AD2380" s="88"/>
      <c r="AE2380" s="88"/>
      <c r="AF2380" s="90"/>
      <c r="AG2380" s="89"/>
      <c r="AN2380" s="88"/>
      <c r="AO2380" s="88"/>
      <c r="AP2380" s="88"/>
      <c r="AQ2380" s="88"/>
      <c r="AR2380" s="88"/>
      <c r="AS2380" s="88"/>
      <c r="AT2380" s="88"/>
      <c r="AU2380" s="88"/>
    </row>
    <row r="2381" spans="27:47" x14ac:dyDescent="0.2">
      <c r="AA2381" s="88"/>
      <c r="AB2381" s="88"/>
      <c r="AC2381" s="88"/>
      <c r="AD2381" s="88"/>
      <c r="AE2381" s="88"/>
      <c r="AF2381" s="90"/>
      <c r="AG2381" s="89"/>
      <c r="AN2381" s="88"/>
      <c r="AO2381" s="88"/>
      <c r="AP2381" s="88"/>
      <c r="AQ2381" s="88"/>
      <c r="AR2381" s="88"/>
      <c r="AS2381" s="88"/>
      <c r="AT2381" s="88"/>
      <c r="AU2381" s="88"/>
    </row>
    <row r="2382" spans="27:47" x14ac:dyDescent="0.2">
      <c r="AA2382" s="88"/>
      <c r="AB2382" s="88"/>
      <c r="AC2382" s="88"/>
      <c r="AD2382" s="88"/>
      <c r="AE2382" s="88"/>
      <c r="AF2382" s="90"/>
      <c r="AG2382" s="89"/>
      <c r="AN2382" s="88"/>
      <c r="AO2382" s="88"/>
      <c r="AP2382" s="88"/>
      <c r="AQ2382" s="88"/>
      <c r="AR2382" s="88"/>
      <c r="AS2382" s="88"/>
      <c r="AT2382" s="88"/>
      <c r="AU2382" s="88"/>
    </row>
    <row r="2383" spans="27:47" x14ac:dyDescent="0.2">
      <c r="AA2383" s="88"/>
      <c r="AB2383" s="88"/>
      <c r="AC2383" s="88"/>
      <c r="AD2383" s="88"/>
      <c r="AE2383" s="88"/>
      <c r="AF2383" s="90"/>
      <c r="AG2383" s="89"/>
      <c r="AN2383" s="88"/>
      <c r="AO2383" s="88"/>
      <c r="AP2383" s="88"/>
      <c r="AQ2383" s="88"/>
      <c r="AR2383" s="88"/>
      <c r="AS2383" s="88"/>
      <c r="AT2383" s="88"/>
      <c r="AU2383" s="88"/>
    </row>
    <row r="2384" spans="27:47" x14ac:dyDescent="0.2">
      <c r="AA2384" s="88"/>
      <c r="AB2384" s="88"/>
      <c r="AC2384" s="88"/>
      <c r="AD2384" s="88"/>
      <c r="AE2384" s="88"/>
      <c r="AF2384" s="90"/>
      <c r="AG2384" s="89"/>
      <c r="AN2384" s="88"/>
      <c r="AO2384" s="88"/>
      <c r="AP2384" s="88"/>
      <c r="AQ2384" s="88"/>
      <c r="AR2384" s="88"/>
      <c r="AS2384" s="88"/>
      <c r="AT2384" s="88"/>
      <c r="AU2384" s="88"/>
    </row>
    <row r="2385" spans="27:47" x14ac:dyDescent="0.2">
      <c r="AA2385" s="88"/>
      <c r="AB2385" s="88"/>
      <c r="AC2385" s="88"/>
      <c r="AD2385" s="88"/>
      <c r="AE2385" s="88"/>
      <c r="AF2385" s="90"/>
      <c r="AG2385" s="89"/>
      <c r="AN2385" s="88"/>
      <c r="AO2385" s="88"/>
      <c r="AP2385" s="88"/>
      <c r="AQ2385" s="88"/>
      <c r="AR2385" s="88"/>
      <c r="AS2385" s="88"/>
      <c r="AT2385" s="88"/>
      <c r="AU2385" s="88"/>
    </row>
    <row r="2386" spans="27:47" x14ac:dyDescent="0.2">
      <c r="AA2386" s="88"/>
      <c r="AB2386" s="88"/>
      <c r="AC2386" s="88"/>
      <c r="AD2386" s="88"/>
      <c r="AE2386" s="88"/>
      <c r="AF2386" s="90"/>
      <c r="AG2386" s="89"/>
      <c r="AN2386" s="88"/>
      <c r="AO2386" s="88"/>
      <c r="AP2386" s="88"/>
      <c r="AQ2386" s="88"/>
      <c r="AR2386" s="88"/>
      <c r="AS2386" s="88"/>
      <c r="AT2386" s="88"/>
      <c r="AU2386" s="88"/>
    </row>
    <row r="2387" spans="27:47" x14ac:dyDescent="0.2">
      <c r="AA2387" s="88"/>
      <c r="AB2387" s="88"/>
      <c r="AC2387" s="88"/>
      <c r="AD2387" s="88"/>
      <c r="AE2387" s="88"/>
      <c r="AF2387" s="90"/>
      <c r="AG2387" s="89"/>
      <c r="AN2387" s="88"/>
      <c r="AO2387" s="88"/>
      <c r="AP2387" s="88"/>
      <c r="AQ2387" s="88"/>
      <c r="AR2387" s="88"/>
      <c r="AS2387" s="88"/>
      <c r="AT2387" s="88"/>
      <c r="AU2387" s="88"/>
    </row>
    <row r="2388" spans="27:47" x14ac:dyDescent="0.2">
      <c r="AA2388" s="88"/>
      <c r="AB2388" s="88"/>
      <c r="AC2388" s="88"/>
      <c r="AD2388" s="88"/>
      <c r="AE2388" s="88"/>
      <c r="AF2388" s="90"/>
      <c r="AG2388" s="89"/>
      <c r="AN2388" s="88"/>
      <c r="AO2388" s="88"/>
      <c r="AP2388" s="88"/>
      <c r="AQ2388" s="88"/>
      <c r="AR2388" s="88"/>
      <c r="AS2388" s="88"/>
      <c r="AT2388" s="88"/>
      <c r="AU2388" s="88"/>
    </row>
    <row r="2389" spans="27:47" x14ac:dyDescent="0.2">
      <c r="AA2389" s="88"/>
      <c r="AB2389" s="88"/>
      <c r="AC2389" s="88"/>
      <c r="AD2389" s="88"/>
      <c r="AE2389" s="88"/>
      <c r="AF2389" s="90"/>
      <c r="AG2389" s="89"/>
      <c r="AN2389" s="88"/>
      <c r="AO2389" s="88"/>
      <c r="AP2389" s="88"/>
      <c r="AQ2389" s="88"/>
      <c r="AR2389" s="88"/>
      <c r="AS2389" s="88"/>
      <c r="AT2389" s="88"/>
      <c r="AU2389" s="88"/>
    </row>
    <row r="2390" spans="27:47" x14ac:dyDescent="0.2">
      <c r="AA2390" s="88"/>
      <c r="AB2390" s="88"/>
      <c r="AC2390" s="88"/>
      <c r="AD2390" s="88"/>
      <c r="AE2390" s="88"/>
      <c r="AF2390" s="90"/>
      <c r="AG2390" s="89"/>
      <c r="AN2390" s="88"/>
      <c r="AO2390" s="88"/>
      <c r="AP2390" s="88"/>
      <c r="AQ2390" s="88"/>
      <c r="AR2390" s="88"/>
      <c r="AS2390" s="88"/>
      <c r="AT2390" s="88"/>
      <c r="AU2390" s="88"/>
    </row>
    <row r="2391" spans="27:47" x14ac:dyDescent="0.2">
      <c r="AA2391" s="88"/>
      <c r="AB2391" s="88"/>
      <c r="AC2391" s="88"/>
      <c r="AD2391" s="88"/>
      <c r="AE2391" s="88"/>
      <c r="AF2391" s="90"/>
      <c r="AG2391" s="89"/>
      <c r="AN2391" s="88"/>
      <c r="AO2391" s="88"/>
      <c r="AP2391" s="88"/>
      <c r="AQ2391" s="88"/>
      <c r="AR2391" s="88"/>
      <c r="AS2391" s="88"/>
      <c r="AT2391" s="88"/>
      <c r="AU2391" s="88"/>
    </row>
    <row r="2392" spans="27:47" x14ac:dyDescent="0.2">
      <c r="AA2392" s="88"/>
      <c r="AB2392" s="88"/>
      <c r="AC2392" s="88"/>
      <c r="AD2392" s="88"/>
      <c r="AE2392" s="88"/>
      <c r="AF2392" s="90"/>
      <c r="AG2392" s="89"/>
      <c r="AN2392" s="88"/>
      <c r="AO2392" s="88"/>
      <c r="AP2392" s="88"/>
      <c r="AQ2392" s="88"/>
      <c r="AR2392" s="88"/>
      <c r="AS2392" s="88"/>
      <c r="AT2392" s="88"/>
      <c r="AU2392" s="88"/>
    </row>
    <row r="2393" spans="27:47" x14ac:dyDescent="0.2">
      <c r="AA2393" s="88"/>
      <c r="AB2393" s="88"/>
      <c r="AC2393" s="88"/>
      <c r="AD2393" s="88"/>
      <c r="AE2393" s="88"/>
      <c r="AF2393" s="90"/>
      <c r="AG2393" s="89"/>
      <c r="AN2393" s="88"/>
      <c r="AO2393" s="88"/>
      <c r="AP2393" s="88"/>
      <c r="AQ2393" s="88"/>
      <c r="AR2393" s="88"/>
      <c r="AS2393" s="88"/>
      <c r="AT2393" s="88"/>
      <c r="AU2393" s="88"/>
    </row>
    <row r="2394" spans="27:47" x14ac:dyDescent="0.2">
      <c r="AA2394" s="88"/>
      <c r="AB2394" s="88"/>
      <c r="AC2394" s="88"/>
      <c r="AD2394" s="88"/>
      <c r="AE2394" s="88"/>
      <c r="AF2394" s="90"/>
      <c r="AG2394" s="89"/>
      <c r="AN2394" s="88"/>
      <c r="AO2394" s="88"/>
      <c r="AP2394" s="88"/>
      <c r="AQ2394" s="88"/>
      <c r="AR2394" s="88"/>
      <c r="AS2394" s="88"/>
      <c r="AT2394" s="88"/>
      <c r="AU2394" s="88"/>
    </row>
    <row r="2395" spans="27:47" x14ac:dyDescent="0.2">
      <c r="AA2395" s="88"/>
      <c r="AB2395" s="88"/>
      <c r="AC2395" s="88"/>
      <c r="AD2395" s="88"/>
      <c r="AE2395" s="88"/>
      <c r="AF2395" s="90"/>
      <c r="AG2395" s="89"/>
      <c r="AN2395" s="88"/>
      <c r="AO2395" s="88"/>
      <c r="AP2395" s="88"/>
      <c r="AQ2395" s="88"/>
      <c r="AR2395" s="88"/>
      <c r="AS2395" s="88"/>
      <c r="AT2395" s="88"/>
      <c r="AU2395" s="88"/>
    </row>
    <row r="2396" spans="27:47" x14ac:dyDescent="0.2">
      <c r="AA2396" s="88"/>
      <c r="AB2396" s="88"/>
      <c r="AC2396" s="88"/>
      <c r="AD2396" s="88"/>
      <c r="AE2396" s="88"/>
      <c r="AF2396" s="90"/>
      <c r="AG2396" s="89"/>
      <c r="AN2396" s="88"/>
      <c r="AO2396" s="88"/>
      <c r="AP2396" s="88"/>
      <c r="AQ2396" s="88"/>
      <c r="AR2396" s="88"/>
      <c r="AS2396" s="88"/>
      <c r="AT2396" s="88"/>
      <c r="AU2396" s="88"/>
    </row>
    <row r="2397" spans="27:47" x14ac:dyDescent="0.2">
      <c r="AA2397" s="88"/>
      <c r="AB2397" s="88"/>
      <c r="AC2397" s="88"/>
      <c r="AD2397" s="88"/>
      <c r="AE2397" s="88"/>
      <c r="AF2397" s="90"/>
      <c r="AG2397" s="89"/>
      <c r="AN2397" s="88"/>
      <c r="AO2397" s="88"/>
      <c r="AP2397" s="88"/>
      <c r="AQ2397" s="88"/>
      <c r="AR2397" s="88"/>
      <c r="AS2397" s="88"/>
      <c r="AT2397" s="88"/>
      <c r="AU2397" s="88"/>
    </row>
    <row r="2398" spans="27:47" x14ac:dyDescent="0.2">
      <c r="AA2398" s="88"/>
      <c r="AB2398" s="88"/>
      <c r="AC2398" s="88"/>
      <c r="AD2398" s="88"/>
      <c r="AE2398" s="88"/>
      <c r="AF2398" s="90"/>
      <c r="AG2398" s="89"/>
      <c r="AN2398" s="88"/>
      <c r="AO2398" s="88"/>
      <c r="AP2398" s="88"/>
      <c r="AQ2398" s="88"/>
      <c r="AR2398" s="88"/>
      <c r="AS2398" s="88"/>
      <c r="AT2398" s="88"/>
      <c r="AU2398" s="88"/>
    </row>
    <row r="2399" spans="27:47" x14ac:dyDescent="0.2">
      <c r="AA2399" s="88"/>
      <c r="AB2399" s="88"/>
      <c r="AC2399" s="88"/>
      <c r="AD2399" s="88"/>
      <c r="AE2399" s="88"/>
      <c r="AF2399" s="90"/>
      <c r="AG2399" s="89"/>
      <c r="AN2399" s="88"/>
      <c r="AO2399" s="88"/>
      <c r="AP2399" s="88"/>
      <c r="AQ2399" s="88"/>
      <c r="AR2399" s="88"/>
      <c r="AS2399" s="88"/>
      <c r="AT2399" s="88"/>
      <c r="AU2399" s="88"/>
    </row>
    <row r="2400" spans="27:47" x14ac:dyDescent="0.2">
      <c r="AA2400" s="88"/>
      <c r="AB2400" s="88"/>
      <c r="AC2400" s="88"/>
      <c r="AD2400" s="88"/>
      <c r="AE2400" s="88"/>
      <c r="AF2400" s="90"/>
      <c r="AG2400" s="89"/>
      <c r="AN2400" s="88"/>
      <c r="AO2400" s="88"/>
      <c r="AP2400" s="88"/>
      <c r="AQ2400" s="88"/>
      <c r="AR2400" s="88"/>
      <c r="AS2400" s="88"/>
      <c r="AT2400" s="88"/>
      <c r="AU2400" s="88"/>
    </row>
    <row r="2401" spans="27:47" x14ac:dyDescent="0.2">
      <c r="AA2401" s="88"/>
      <c r="AB2401" s="88"/>
      <c r="AC2401" s="88"/>
      <c r="AD2401" s="88"/>
      <c r="AE2401" s="88"/>
      <c r="AF2401" s="90"/>
      <c r="AG2401" s="89"/>
      <c r="AN2401" s="88"/>
      <c r="AO2401" s="88"/>
      <c r="AP2401" s="88"/>
      <c r="AQ2401" s="88"/>
      <c r="AR2401" s="88"/>
      <c r="AS2401" s="88"/>
      <c r="AT2401" s="88"/>
      <c r="AU2401" s="88"/>
    </row>
    <row r="2402" spans="27:47" x14ac:dyDescent="0.2">
      <c r="AA2402" s="88"/>
      <c r="AB2402" s="88"/>
      <c r="AC2402" s="88"/>
      <c r="AD2402" s="88"/>
      <c r="AE2402" s="88"/>
      <c r="AF2402" s="90"/>
      <c r="AG2402" s="89"/>
      <c r="AN2402" s="88"/>
      <c r="AO2402" s="88"/>
      <c r="AP2402" s="88"/>
      <c r="AQ2402" s="88"/>
      <c r="AR2402" s="88"/>
      <c r="AS2402" s="88"/>
      <c r="AT2402" s="88"/>
      <c r="AU2402" s="88"/>
    </row>
    <row r="2403" spans="27:47" x14ac:dyDescent="0.2">
      <c r="AA2403" s="88"/>
      <c r="AB2403" s="88"/>
      <c r="AC2403" s="88"/>
      <c r="AD2403" s="88"/>
      <c r="AE2403" s="88"/>
      <c r="AF2403" s="90"/>
      <c r="AG2403" s="89"/>
      <c r="AN2403" s="88"/>
      <c r="AO2403" s="88"/>
      <c r="AP2403" s="88"/>
      <c r="AQ2403" s="88"/>
      <c r="AR2403" s="88"/>
      <c r="AS2403" s="88"/>
      <c r="AT2403" s="88"/>
      <c r="AU2403" s="88"/>
    </row>
    <row r="2404" spans="27:47" x14ac:dyDescent="0.2">
      <c r="AA2404" s="88"/>
      <c r="AB2404" s="88"/>
      <c r="AC2404" s="88"/>
      <c r="AD2404" s="88"/>
      <c r="AE2404" s="88"/>
      <c r="AF2404" s="90"/>
      <c r="AG2404" s="89"/>
      <c r="AN2404" s="88"/>
      <c r="AO2404" s="88"/>
      <c r="AP2404" s="88"/>
      <c r="AQ2404" s="88"/>
      <c r="AR2404" s="88"/>
      <c r="AS2404" s="88"/>
      <c r="AT2404" s="88"/>
      <c r="AU2404" s="88"/>
    </row>
    <row r="2405" spans="27:47" x14ac:dyDescent="0.2">
      <c r="AA2405" s="88"/>
      <c r="AB2405" s="88"/>
      <c r="AC2405" s="88"/>
      <c r="AD2405" s="88"/>
      <c r="AE2405" s="88"/>
      <c r="AF2405" s="90"/>
      <c r="AG2405" s="89"/>
      <c r="AN2405" s="88"/>
      <c r="AO2405" s="88"/>
      <c r="AP2405" s="88"/>
      <c r="AQ2405" s="88"/>
      <c r="AR2405" s="88"/>
      <c r="AS2405" s="88"/>
      <c r="AT2405" s="88"/>
      <c r="AU2405" s="88"/>
    </row>
    <row r="2406" spans="27:47" x14ac:dyDescent="0.2">
      <c r="AA2406" s="88"/>
      <c r="AB2406" s="88"/>
      <c r="AC2406" s="88"/>
      <c r="AD2406" s="88"/>
      <c r="AE2406" s="88"/>
      <c r="AF2406" s="90"/>
      <c r="AG2406" s="89"/>
      <c r="AN2406" s="88"/>
      <c r="AO2406" s="88"/>
      <c r="AP2406" s="88"/>
      <c r="AQ2406" s="88"/>
      <c r="AR2406" s="88"/>
      <c r="AS2406" s="88"/>
      <c r="AT2406" s="88"/>
      <c r="AU2406" s="88"/>
    </row>
    <row r="2407" spans="27:47" x14ac:dyDescent="0.2">
      <c r="AA2407" s="88"/>
      <c r="AB2407" s="88"/>
      <c r="AC2407" s="88"/>
      <c r="AD2407" s="88"/>
      <c r="AE2407" s="88"/>
      <c r="AF2407" s="90"/>
      <c r="AG2407" s="89"/>
      <c r="AN2407" s="88"/>
      <c r="AO2407" s="88"/>
      <c r="AP2407" s="88"/>
      <c r="AQ2407" s="88"/>
      <c r="AR2407" s="88"/>
      <c r="AS2407" s="88"/>
      <c r="AT2407" s="88"/>
      <c r="AU2407" s="88"/>
    </row>
    <row r="2408" spans="27:47" x14ac:dyDescent="0.2">
      <c r="AA2408" s="88"/>
      <c r="AB2408" s="88"/>
      <c r="AC2408" s="88"/>
      <c r="AD2408" s="88"/>
      <c r="AE2408" s="88"/>
      <c r="AF2408" s="90"/>
      <c r="AG2408" s="89"/>
      <c r="AN2408" s="88"/>
      <c r="AO2408" s="88"/>
      <c r="AP2408" s="88"/>
      <c r="AQ2408" s="88"/>
      <c r="AR2408" s="88"/>
      <c r="AS2408" s="88"/>
      <c r="AT2408" s="88"/>
      <c r="AU2408" s="88"/>
    </row>
    <row r="2409" spans="27:47" x14ac:dyDescent="0.2">
      <c r="AA2409" s="88"/>
      <c r="AB2409" s="88"/>
      <c r="AC2409" s="88"/>
      <c r="AD2409" s="88"/>
      <c r="AE2409" s="88"/>
      <c r="AF2409" s="90"/>
      <c r="AG2409" s="89"/>
      <c r="AN2409" s="88"/>
      <c r="AO2409" s="88"/>
      <c r="AP2409" s="88"/>
      <c r="AQ2409" s="88"/>
      <c r="AR2409" s="88"/>
      <c r="AS2409" s="88"/>
      <c r="AT2409" s="88"/>
      <c r="AU2409" s="88"/>
    </row>
    <row r="2410" spans="27:47" x14ac:dyDescent="0.2">
      <c r="AA2410" s="88"/>
      <c r="AB2410" s="88"/>
      <c r="AC2410" s="88"/>
      <c r="AD2410" s="88"/>
      <c r="AE2410" s="88"/>
      <c r="AF2410" s="90"/>
      <c r="AG2410" s="89"/>
      <c r="AN2410" s="88"/>
      <c r="AO2410" s="88"/>
      <c r="AP2410" s="88"/>
      <c r="AQ2410" s="88"/>
      <c r="AR2410" s="88"/>
      <c r="AS2410" s="88"/>
      <c r="AT2410" s="88"/>
      <c r="AU2410" s="88"/>
    </row>
    <row r="2411" spans="27:47" x14ac:dyDescent="0.2">
      <c r="AA2411" s="88"/>
      <c r="AB2411" s="88"/>
      <c r="AC2411" s="88"/>
      <c r="AD2411" s="88"/>
      <c r="AE2411" s="88"/>
      <c r="AF2411" s="90"/>
      <c r="AG2411" s="89"/>
      <c r="AN2411" s="88"/>
      <c r="AO2411" s="88"/>
      <c r="AP2411" s="88"/>
      <c r="AQ2411" s="88"/>
      <c r="AR2411" s="88"/>
      <c r="AS2411" s="88"/>
      <c r="AT2411" s="88"/>
      <c r="AU2411" s="88"/>
    </row>
    <row r="2412" spans="27:47" x14ac:dyDescent="0.2">
      <c r="AA2412" s="88"/>
      <c r="AB2412" s="88"/>
      <c r="AC2412" s="88"/>
      <c r="AD2412" s="88"/>
      <c r="AE2412" s="88"/>
      <c r="AF2412" s="90"/>
      <c r="AG2412" s="89"/>
      <c r="AN2412" s="88"/>
      <c r="AO2412" s="88"/>
      <c r="AP2412" s="88"/>
      <c r="AQ2412" s="88"/>
      <c r="AR2412" s="88"/>
      <c r="AS2412" s="88"/>
      <c r="AT2412" s="88"/>
      <c r="AU2412" s="88"/>
    </row>
    <row r="2413" spans="27:47" x14ac:dyDescent="0.2">
      <c r="AA2413" s="88"/>
      <c r="AB2413" s="88"/>
      <c r="AC2413" s="88"/>
      <c r="AD2413" s="88"/>
      <c r="AE2413" s="88"/>
      <c r="AF2413" s="90"/>
      <c r="AG2413" s="89"/>
      <c r="AN2413" s="88"/>
      <c r="AO2413" s="88"/>
      <c r="AP2413" s="88"/>
      <c r="AQ2413" s="88"/>
      <c r="AR2413" s="88"/>
      <c r="AS2413" s="88"/>
      <c r="AT2413" s="88"/>
      <c r="AU2413" s="88"/>
    </row>
    <row r="2414" spans="27:47" x14ac:dyDescent="0.2">
      <c r="AA2414" s="88"/>
      <c r="AB2414" s="88"/>
      <c r="AC2414" s="88"/>
      <c r="AD2414" s="88"/>
      <c r="AE2414" s="88"/>
      <c r="AF2414" s="90"/>
      <c r="AG2414" s="89"/>
      <c r="AN2414" s="88"/>
      <c r="AO2414" s="88"/>
      <c r="AP2414" s="88"/>
      <c r="AQ2414" s="88"/>
      <c r="AR2414" s="88"/>
      <c r="AS2414" s="88"/>
      <c r="AT2414" s="88"/>
      <c r="AU2414" s="88"/>
    </row>
    <row r="2415" spans="27:47" x14ac:dyDescent="0.2">
      <c r="AA2415" s="88"/>
      <c r="AB2415" s="88"/>
      <c r="AC2415" s="88"/>
      <c r="AD2415" s="88"/>
      <c r="AE2415" s="88"/>
      <c r="AF2415" s="90"/>
      <c r="AG2415" s="89"/>
      <c r="AN2415" s="88"/>
      <c r="AO2415" s="88"/>
      <c r="AP2415" s="88"/>
      <c r="AQ2415" s="88"/>
      <c r="AR2415" s="88"/>
      <c r="AS2415" s="88"/>
      <c r="AT2415" s="88"/>
      <c r="AU2415" s="88"/>
    </row>
    <row r="2416" spans="27:47" x14ac:dyDescent="0.2">
      <c r="AA2416" s="88"/>
      <c r="AB2416" s="88"/>
      <c r="AC2416" s="88"/>
      <c r="AD2416" s="88"/>
      <c r="AE2416" s="88"/>
      <c r="AF2416" s="90"/>
      <c r="AG2416" s="89"/>
      <c r="AN2416" s="88"/>
      <c r="AO2416" s="88"/>
      <c r="AP2416" s="88"/>
      <c r="AQ2416" s="88"/>
      <c r="AR2416" s="88"/>
      <c r="AS2416" s="88"/>
      <c r="AT2416" s="88"/>
      <c r="AU2416" s="88"/>
    </row>
    <row r="2417" spans="27:47" x14ac:dyDescent="0.2">
      <c r="AA2417" s="88"/>
      <c r="AB2417" s="88"/>
      <c r="AC2417" s="88"/>
      <c r="AD2417" s="88"/>
      <c r="AE2417" s="88"/>
      <c r="AF2417" s="90"/>
      <c r="AG2417" s="89"/>
      <c r="AN2417" s="88"/>
      <c r="AO2417" s="88"/>
      <c r="AP2417" s="88"/>
      <c r="AQ2417" s="88"/>
      <c r="AR2417" s="88"/>
      <c r="AS2417" s="88"/>
      <c r="AT2417" s="88"/>
      <c r="AU2417" s="88"/>
    </row>
    <row r="2418" spans="27:47" x14ac:dyDescent="0.2">
      <c r="AA2418" s="88"/>
      <c r="AB2418" s="88"/>
      <c r="AC2418" s="88"/>
      <c r="AD2418" s="88"/>
      <c r="AE2418" s="88"/>
      <c r="AF2418" s="90"/>
      <c r="AG2418" s="89"/>
      <c r="AN2418" s="88"/>
      <c r="AO2418" s="88"/>
      <c r="AP2418" s="88"/>
      <c r="AQ2418" s="88"/>
      <c r="AR2418" s="88"/>
      <c r="AS2418" s="88"/>
      <c r="AT2418" s="88"/>
      <c r="AU2418" s="88"/>
    </row>
    <row r="2419" spans="27:47" x14ac:dyDescent="0.2">
      <c r="AA2419" s="88"/>
      <c r="AB2419" s="88"/>
      <c r="AC2419" s="88"/>
      <c r="AD2419" s="88"/>
      <c r="AE2419" s="88"/>
      <c r="AF2419" s="90"/>
      <c r="AG2419" s="89"/>
      <c r="AN2419" s="88"/>
      <c r="AO2419" s="88"/>
      <c r="AP2419" s="88"/>
      <c r="AQ2419" s="88"/>
      <c r="AR2419" s="88"/>
      <c r="AS2419" s="88"/>
      <c r="AT2419" s="88"/>
      <c r="AU2419" s="88"/>
    </row>
    <row r="2420" spans="27:47" x14ac:dyDescent="0.2">
      <c r="AA2420" s="88"/>
      <c r="AB2420" s="88"/>
      <c r="AC2420" s="88"/>
      <c r="AD2420" s="88"/>
      <c r="AE2420" s="88"/>
      <c r="AF2420" s="90"/>
      <c r="AG2420" s="89"/>
      <c r="AN2420" s="88"/>
      <c r="AO2420" s="88"/>
      <c r="AP2420" s="88"/>
      <c r="AQ2420" s="88"/>
      <c r="AR2420" s="88"/>
      <c r="AS2420" s="88"/>
      <c r="AT2420" s="88"/>
      <c r="AU2420" s="88"/>
    </row>
    <row r="2421" spans="27:47" x14ac:dyDescent="0.2">
      <c r="AA2421" s="88"/>
      <c r="AB2421" s="88"/>
      <c r="AC2421" s="88"/>
      <c r="AD2421" s="88"/>
      <c r="AE2421" s="88"/>
      <c r="AF2421" s="90"/>
      <c r="AG2421" s="89"/>
      <c r="AN2421" s="88"/>
      <c r="AO2421" s="88"/>
      <c r="AP2421" s="88"/>
      <c r="AQ2421" s="88"/>
      <c r="AR2421" s="88"/>
      <c r="AS2421" s="88"/>
      <c r="AT2421" s="88"/>
      <c r="AU2421" s="88"/>
    </row>
    <row r="2422" spans="27:47" x14ac:dyDescent="0.2">
      <c r="AA2422" s="88"/>
      <c r="AB2422" s="88"/>
      <c r="AC2422" s="88"/>
      <c r="AD2422" s="88"/>
      <c r="AE2422" s="88"/>
      <c r="AF2422" s="90"/>
      <c r="AG2422" s="89"/>
      <c r="AN2422" s="88"/>
      <c r="AO2422" s="88"/>
      <c r="AP2422" s="88"/>
      <c r="AQ2422" s="88"/>
      <c r="AR2422" s="88"/>
      <c r="AS2422" s="88"/>
      <c r="AT2422" s="88"/>
      <c r="AU2422" s="88"/>
    </row>
    <row r="2423" spans="27:47" x14ac:dyDescent="0.2">
      <c r="AA2423" s="88"/>
      <c r="AB2423" s="88"/>
      <c r="AC2423" s="88"/>
      <c r="AD2423" s="88"/>
      <c r="AE2423" s="88"/>
      <c r="AF2423" s="90"/>
      <c r="AG2423" s="89"/>
      <c r="AN2423" s="88"/>
      <c r="AO2423" s="88"/>
      <c r="AP2423" s="88"/>
      <c r="AQ2423" s="88"/>
      <c r="AR2423" s="88"/>
      <c r="AS2423" s="88"/>
      <c r="AT2423" s="88"/>
      <c r="AU2423" s="88"/>
    </row>
    <row r="2424" spans="27:47" x14ac:dyDescent="0.2">
      <c r="AA2424" s="88"/>
      <c r="AB2424" s="88"/>
      <c r="AC2424" s="88"/>
      <c r="AD2424" s="88"/>
      <c r="AE2424" s="88"/>
      <c r="AF2424" s="90"/>
      <c r="AG2424" s="89"/>
      <c r="AN2424" s="88"/>
      <c r="AO2424" s="88"/>
      <c r="AP2424" s="88"/>
      <c r="AQ2424" s="88"/>
      <c r="AR2424" s="88"/>
      <c r="AS2424" s="88"/>
      <c r="AT2424" s="88"/>
      <c r="AU2424" s="88"/>
    </row>
    <row r="2425" spans="27:47" x14ac:dyDescent="0.2">
      <c r="AA2425" s="88"/>
      <c r="AB2425" s="88"/>
      <c r="AC2425" s="88"/>
      <c r="AD2425" s="88"/>
      <c r="AE2425" s="88"/>
      <c r="AF2425" s="90"/>
      <c r="AG2425" s="89"/>
      <c r="AN2425" s="88"/>
      <c r="AO2425" s="88"/>
      <c r="AP2425" s="88"/>
      <c r="AQ2425" s="88"/>
      <c r="AR2425" s="88"/>
      <c r="AS2425" s="88"/>
      <c r="AT2425" s="88"/>
      <c r="AU2425" s="88"/>
    </row>
    <row r="2426" spans="27:47" x14ac:dyDescent="0.2">
      <c r="AA2426" s="88"/>
      <c r="AB2426" s="88"/>
      <c r="AC2426" s="88"/>
      <c r="AD2426" s="88"/>
      <c r="AE2426" s="88"/>
      <c r="AF2426" s="90"/>
      <c r="AG2426" s="89"/>
      <c r="AN2426" s="88"/>
      <c r="AO2426" s="88"/>
      <c r="AP2426" s="88"/>
      <c r="AQ2426" s="88"/>
      <c r="AR2426" s="88"/>
      <c r="AS2426" s="88"/>
      <c r="AT2426" s="88"/>
      <c r="AU2426" s="88"/>
    </row>
    <row r="2427" spans="27:47" x14ac:dyDescent="0.2">
      <c r="AA2427" s="88"/>
      <c r="AB2427" s="88"/>
      <c r="AC2427" s="88"/>
      <c r="AD2427" s="88"/>
      <c r="AE2427" s="88"/>
      <c r="AF2427" s="90"/>
      <c r="AG2427" s="89"/>
      <c r="AN2427" s="88"/>
      <c r="AO2427" s="88"/>
      <c r="AP2427" s="88"/>
      <c r="AQ2427" s="88"/>
      <c r="AR2427" s="88"/>
      <c r="AS2427" s="88"/>
      <c r="AT2427" s="88"/>
      <c r="AU2427" s="88"/>
    </row>
    <row r="2428" spans="27:47" x14ac:dyDescent="0.2">
      <c r="AA2428" s="88"/>
      <c r="AB2428" s="88"/>
      <c r="AC2428" s="88"/>
      <c r="AD2428" s="88"/>
      <c r="AE2428" s="88"/>
      <c r="AF2428" s="90"/>
      <c r="AG2428" s="89"/>
      <c r="AN2428" s="88"/>
      <c r="AO2428" s="88"/>
      <c r="AP2428" s="88"/>
      <c r="AQ2428" s="88"/>
      <c r="AR2428" s="88"/>
      <c r="AS2428" s="88"/>
      <c r="AT2428" s="88"/>
      <c r="AU2428" s="88"/>
    </row>
    <row r="2429" spans="27:47" x14ac:dyDescent="0.2">
      <c r="AA2429" s="88"/>
      <c r="AB2429" s="88"/>
      <c r="AC2429" s="88"/>
      <c r="AD2429" s="88"/>
      <c r="AE2429" s="88"/>
      <c r="AF2429" s="90"/>
      <c r="AG2429" s="89"/>
      <c r="AN2429" s="88"/>
      <c r="AO2429" s="88"/>
      <c r="AP2429" s="88"/>
      <c r="AQ2429" s="88"/>
      <c r="AR2429" s="88"/>
      <c r="AS2429" s="88"/>
      <c r="AT2429" s="88"/>
      <c r="AU2429" s="88"/>
    </row>
    <row r="2430" spans="27:47" x14ac:dyDescent="0.2">
      <c r="AA2430" s="88"/>
      <c r="AB2430" s="88"/>
      <c r="AC2430" s="88"/>
      <c r="AD2430" s="88"/>
      <c r="AE2430" s="88"/>
      <c r="AF2430" s="90"/>
      <c r="AG2430" s="89"/>
      <c r="AN2430" s="88"/>
      <c r="AO2430" s="88"/>
      <c r="AP2430" s="88"/>
      <c r="AQ2430" s="88"/>
      <c r="AR2430" s="88"/>
      <c r="AS2430" s="88"/>
      <c r="AT2430" s="88"/>
      <c r="AU2430" s="88"/>
    </row>
    <row r="2431" spans="27:47" x14ac:dyDescent="0.2">
      <c r="AA2431" s="88"/>
      <c r="AB2431" s="88"/>
      <c r="AC2431" s="88"/>
      <c r="AD2431" s="88"/>
      <c r="AE2431" s="88"/>
      <c r="AF2431" s="90"/>
      <c r="AG2431" s="89"/>
      <c r="AN2431" s="88"/>
      <c r="AO2431" s="88"/>
      <c r="AP2431" s="88"/>
      <c r="AQ2431" s="88"/>
      <c r="AR2431" s="88"/>
      <c r="AS2431" s="88"/>
      <c r="AT2431" s="88"/>
      <c r="AU2431" s="88"/>
    </row>
    <row r="2432" spans="27:47" x14ac:dyDescent="0.2">
      <c r="AA2432" s="88"/>
      <c r="AB2432" s="88"/>
      <c r="AC2432" s="88"/>
      <c r="AD2432" s="88"/>
      <c r="AE2432" s="88"/>
      <c r="AF2432" s="90"/>
      <c r="AG2432" s="89"/>
      <c r="AN2432" s="88"/>
      <c r="AO2432" s="88"/>
      <c r="AP2432" s="88"/>
      <c r="AQ2432" s="88"/>
      <c r="AR2432" s="88"/>
      <c r="AS2432" s="88"/>
      <c r="AT2432" s="88"/>
      <c r="AU2432" s="88"/>
    </row>
    <row r="2433" spans="27:47" x14ac:dyDescent="0.2">
      <c r="AA2433" s="88"/>
      <c r="AB2433" s="88"/>
      <c r="AC2433" s="88"/>
      <c r="AD2433" s="88"/>
      <c r="AE2433" s="88"/>
      <c r="AF2433" s="90"/>
      <c r="AG2433" s="89"/>
      <c r="AN2433" s="88"/>
      <c r="AO2433" s="88"/>
      <c r="AP2433" s="88"/>
      <c r="AQ2433" s="88"/>
      <c r="AR2433" s="88"/>
      <c r="AS2433" s="88"/>
      <c r="AT2433" s="88"/>
      <c r="AU2433" s="88"/>
    </row>
    <row r="2434" spans="27:47" x14ac:dyDescent="0.2">
      <c r="AA2434" s="88"/>
      <c r="AB2434" s="88"/>
      <c r="AC2434" s="88"/>
      <c r="AD2434" s="88"/>
      <c r="AE2434" s="88"/>
      <c r="AF2434" s="90"/>
      <c r="AG2434" s="89"/>
      <c r="AN2434" s="88"/>
      <c r="AO2434" s="88"/>
      <c r="AP2434" s="88"/>
      <c r="AQ2434" s="88"/>
      <c r="AR2434" s="88"/>
      <c r="AS2434" s="88"/>
      <c r="AT2434" s="88"/>
      <c r="AU2434" s="88"/>
    </row>
    <row r="2435" spans="27:47" x14ac:dyDescent="0.2">
      <c r="AA2435" s="88"/>
      <c r="AB2435" s="88"/>
      <c r="AC2435" s="88"/>
      <c r="AD2435" s="88"/>
      <c r="AE2435" s="88"/>
      <c r="AF2435" s="90"/>
      <c r="AG2435" s="89"/>
      <c r="AN2435" s="88"/>
      <c r="AO2435" s="88"/>
      <c r="AP2435" s="88"/>
      <c r="AQ2435" s="88"/>
      <c r="AR2435" s="88"/>
      <c r="AS2435" s="88"/>
      <c r="AT2435" s="88"/>
      <c r="AU2435" s="88"/>
    </row>
    <row r="2436" spans="27:47" x14ac:dyDescent="0.2">
      <c r="AA2436" s="88"/>
      <c r="AB2436" s="88"/>
      <c r="AC2436" s="88"/>
      <c r="AD2436" s="88"/>
      <c r="AE2436" s="88"/>
      <c r="AF2436" s="90"/>
      <c r="AG2436" s="89"/>
      <c r="AN2436" s="88"/>
      <c r="AO2436" s="88"/>
      <c r="AP2436" s="88"/>
      <c r="AQ2436" s="88"/>
      <c r="AR2436" s="88"/>
      <c r="AS2436" s="88"/>
      <c r="AT2436" s="88"/>
      <c r="AU2436" s="88"/>
    </row>
    <row r="2437" spans="27:47" x14ac:dyDescent="0.2">
      <c r="AA2437" s="88"/>
      <c r="AB2437" s="88"/>
      <c r="AC2437" s="88"/>
      <c r="AD2437" s="88"/>
      <c r="AE2437" s="88"/>
      <c r="AF2437" s="90"/>
      <c r="AG2437" s="89"/>
      <c r="AN2437" s="88"/>
      <c r="AO2437" s="88"/>
      <c r="AP2437" s="88"/>
      <c r="AQ2437" s="88"/>
      <c r="AR2437" s="88"/>
      <c r="AS2437" s="88"/>
      <c r="AT2437" s="88"/>
      <c r="AU2437" s="88"/>
    </row>
    <row r="2438" spans="27:47" x14ac:dyDescent="0.2">
      <c r="AA2438" s="88"/>
      <c r="AB2438" s="88"/>
      <c r="AC2438" s="88"/>
      <c r="AD2438" s="88"/>
      <c r="AE2438" s="88"/>
      <c r="AF2438" s="90"/>
      <c r="AG2438" s="89"/>
      <c r="AN2438" s="88"/>
      <c r="AO2438" s="88"/>
      <c r="AP2438" s="88"/>
      <c r="AQ2438" s="88"/>
      <c r="AR2438" s="88"/>
      <c r="AS2438" s="88"/>
      <c r="AT2438" s="88"/>
      <c r="AU2438" s="88"/>
    </row>
    <row r="2439" spans="27:47" x14ac:dyDescent="0.2">
      <c r="AA2439" s="88"/>
      <c r="AB2439" s="88"/>
      <c r="AC2439" s="88"/>
      <c r="AD2439" s="88"/>
      <c r="AE2439" s="88"/>
      <c r="AF2439" s="90"/>
      <c r="AG2439" s="89"/>
      <c r="AN2439" s="88"/>
      <c r="AO2439" s="88"/>
      <c r="AP2439" s="88"/>
      <c r="AQ2439" s="88"/>
      <c r="AR2439" s="88"/>
      <c r="AS2439" s="88"/>
      <c r="AT2439" s="88"/>
      <c r="AU2439" s="88"/>
    </row>
    <row r="2440" spans="27:47" x14ac:dyDescent="0.2">
      <c r="AA2440" s="88"/>
      <c r="AB2440" s="88"/>
      <c r="AC2440" s="88"/>
      <c r="AD2440" s="88"/>
      <c r="AE2440" s="88"/>
      <c r="AF2440" s="90"/>
      <c r="AG2440" s="89"/>
      <c r="AN2440" s="88"/>
      <c r="AO2440" s="88"/>
      <c r="AP2440" s="88"/>
      <c r="AQ2440" s="88"/>
      <c r="AR2440" s="88"/>
      <c r="AS2440" s="88"/>
      <c r="AT2440" s="88"/>
      <c r="AU2440" s="88"/>
    </row>
    <row r="2441" spans="27:47" x14ac:dyDescent="0.2">
      <c r="AA2441" s="88"/>
      <c r="AB2441" s="88"/>
      <c r="AC2441" s="88"/>
      <c r="AD2441" s="88"/>
      <c r="AE2441" s="88"/>
      <c r="AF2441" s="90"/>
      <c r="AG2441" s="89"/>
      <c r="AN2441" s="88"/>
      <c r="AO2441" s="88"/>
      <c r="AP2441" s="88"/>
      <c r="AQ2441" s="88"/>
      <c r="AR2441" s="88"/>
      <c r="AS2441" s="88"/>
      <c r="AT2441" s="88"/>
      <c r="AU2441" s="88"/>
    </row>
    <row r="2442" spans="27:47" x14ac:dyDescent="0.2">
      <c r="AA2442" s="88"/>
      <c r="AB2442" s="88"/>
      <c r="AC2442" s="88"/>
      <c r="AD2442" s="88"/>
      <c r="AE2442" s="88"/>
      <c r="AF2442" s="90"/>
      <c r="AG2442" s="89"/>
      <c r="AN2442" s="88"/>
      <c r="AO2442" s="88"/>
      <c r="AP2442" s="88"/>
      <c r="AQ2442" s="88"/>
      <c r="AR2442" s="88"/>
      <c r="AS2442" s="88"/>
      <c r="AT2442" s="88"/>
      <c r="AU2442" s="88"/>
    </row>
    <row r="2443" spans="27:47" x14ac:dyDescent="0.2">
      <c r="AA2443" s="88"/>
      <c r="AB2443" s="88"/>
      <c r="AC2443" s="88"/>
      <c r="AD2443" s="88"/>
      <c r="AE2443" s="88"/>
      <c r="AF2443" s="90"/>
      <c r="AG2443" s="89"/>
      <c r="AN2443" s="88"/>
      <c r="AO2443" s="88"/>
      <c r="AP2443" s="88"/>
      <c r="AQ2443" s="88"/>
      <c r="AR2443" s="88"/>
      <c r="AS2443" s="88"/>
      <c r="AT2443" s="88"/>
      <c r="AU2443" s="88"/>
    </row>
    <row r="2444" spans="27:47" x14ac:dyDescent="0.2">
      <c r="AA2444" s="88"/>
      <c r="AB2444" s="88"/>
      <c r="AC2444" s="88"/>
      <c r="AD2444" s="88"/>
      <c r="AE2444" s="88"/>
      <c r="AF2444" s="90"/>
      <c r="AG2444" s="89"/>
      <c r="AN2444" s="88"/>
      <c r="AO2444" s="88"/>
      <c r="AP2444" s="88"/>
      <c r="AQ2444" s="88"/>
      <c r="AR2444" s="88"/>
      <c r="AS2444" s="88"/>
      <c r="AT2444" s="88"/>
      <c r="AU2444" s="88"/>
    </row>
    <row r="2445" spans="27:47" x14ac:dyDescent="0.2">
      <c r="AA2445" s="88"/>
      <c r="AB2445" s="88"/>
      <c r="AC2445" s="88"/>
      <c r="AD2445" s="88"/>
      <c r="AE2445" s="88"/>
      <c r="AF2445" s="90"/>
      <c r="AG2445" s="89"/>
      <c r="AN2445" s="88"/>
      <c r="AO2445" s="88"/>
      <c r="AP2445" s="88"/>
      <c r="AQ2445" s="88"/>
      <c r="AR2445" s="88"/>
      <c r="AS2445" s="88"/>
      <c r="AT2445" s="88"/>
      <c r="AU2445" s="88"/>
    </row>
    <row r="2446" spans="27:47" x14ac:dyDescent="0.2">
      <c r="AA2446" s="88"/>
      <c r="AB2446" s="88"/>
      <c r="AC2446" s="88"/>
      <c r="AD2446" s="88"/>
      <c r="AE2446" s="88"/>
      <c r="AF2446" s="90"/>
      <c r="AG2446" s="89"/>
      <c r="AN2446" s="88"/>
      <c r="AO2446" s="88"/>
      <c r="AP2446" s="88"/>
      <c r="AQ2446" s="88"/>
      <c r="AR2446" s="88"/>
      <c r="AS2446" s="88"/>
      <c r="AT2446" s="88"/>
      <c r="AU2446" s="88"/>
    </row>
    <row r="2447" spans="27:47" x14ac:dyDescent="0.2">
      <c r="AA2447" s="88"/>
      <c r="AB2447" s="88"/>
      <c r="AC2447" s="88"/>
      <c r="AD2447" s="88"/>
      <c r="AE2447" s="88"/>
      <c r="AF2447" s="90"/>
      <c r="AG2447" s="89"/>
      <c r="AN2447" s="88"/>
      <c r="AO2447" s="88"/>
      <c r="AP2447" s="88"/>
      <c r="AQ2447" s="88"/>
      <c r="AR2447" s="88"/>
      <c r="AS2447" s="88"/>
      <c r="AT2447" s="88"/>
      <c r="AU2447" s="88"/>
    </row>
    <row r="2448" spans="27:47" x14ac:dyDescent="0.2">
      <c r="AA2448" s="88"/>
      <c r="AB2448" s="88"/>
      <c r="AC2448" s="88"/>
      <c r="AD2448" s="88"/>
      <c r="AE2448" s="88"/>
      <c r="AF2448" s="90"/>
      <c r="AG2448" s="89"/>
      <c r="AN2448" s="88"/>
      <c r="AO2448" s="88"/>
      <c r="AP2448" s="88"/>
      <c r="AQ2448" s="88"/>
      <c r="AR2448" s="88"/>
      <c r="AS2448" s="88"/>
      <c r="AT2448" s="88"/>
      <c r="AU2448" s="88"/>
    </row>
    <row r="2449" spans="27:47" x14ac:dyDescent="0.2">
      <c r="AA2449" s="88"/>
      <c r="AB2449" s="88"/>
      <c r="AC2449" s="88"/>
      <c r="AD2449" s="88"/>
      <c r="AE2449" s="88"/>
      <c r="AF2449" s="90"/>
      <c r="AG2449" s="89"/>
      <c r="AN2449" s="88"/>
      <c r="AO2449" s="88"/>
      <c r="AP2449" s="88"/>
      <c r="AQ2449" s="88"/>
      <c r="AR2449" s="88"/>
      <c r="AS2449" s="88"/>
      <c r="AT2449" s="88"/>
      <c r="AU2449" s="88"/>
    </row>
    <row r="2450" spans="27:47" x14ac:dyDescent="0.2">
      <c r="AA2450" s="88"/>
      <c r="AB2450" s="88"/>
      <c r="AC2450" s="88"/>
      <c r="AD2450" s="88"/>
      <c r="AE2450" s="88"/>
      <c r="AF2450" s="90"/>
      <c r="AG2450" s="89"/>
      <c r="AN2450" s="88"/>
      <c r="AO2450" s="88"/>
      <c r="AP2450" s="88"/>
      <c r="AQ2450" s="88"/>
      <c r="AR2450" s="88"/>
      <c r="AS2450" s="88"/>
      <c r="AT2450" s="88"/>
      <c r="AU2450" s="88"/>
    </row>
    <row r="2451" spans="27:47" x14ac:dyDescent="0.2">
      <c r="AA2451" s="88"/>
      <c r="AB2451" s="88"/>
      <c r="AC2451" s="88"/>
      <c r="AD2451" s="88"/>
      <c r="AE2451" s="88"/>
      <c r="AF2451" s="90"/>
      <c r="AG2451" s="89"/>
      <c r="AN2451" s="88"/>
      <c r="AO2451" s="88"/>
      <c r="AP2451" s="88"/>
      <c r="AQ2451" s="88"/>
      <c r="AR2451" s="88"/>
      <c r="AS2451" s="88"/>
      <c r="AT2451" s="88"/>
      <c r="AU2451" s="88"/>
    </row>
    <row r="2452" spans="27:47" x14ac:dyDescent="0.2">
      <c r="AA2452" s="88"/>
      <c r="AB2452" s="88"/>
      <c r="AC2452" s="88"/>
      <c r="AD2452" s="88"/>
      <c r="AE2452" s="88"/>
      <c r="AF2452" s="90"/>
      <c r="AG2452" s="89"/>
      <c r="AN2452" s="88"/>
      <c r="AO2452" s="88"/>
      <c r="AP2452" s="88"/>
      <c r="AQ2452" s="88"/>
      <c r="AR2452" s="88"/>
      <c r="AS2452" s="88"/>
      <c r="AT2452" s="88"/>
      <c r="AU2452" s="88"/>
    </row>
    <row r="2453" spans="27:47" x14ac:dyDescent="0.2">
      <c r="AA2453" s="88"/>
      <c r="AB2453" s="88"/>
      <c r="AC2453" s="88"/>
      <c r="AD2453" s="88"/>
      <c r="AE2453" s="88"/>
      <c r="AF2453" s="90"/>
      <c r="AG2453" s="89"/>
      <c r="AN2453" s="88"/>
      <c r="AO2453" s="88"/>
      <c r="AP2453" s="88"/>
      <c r="AQ2453" s="88"/>
      <c r="AR2453" s="88"/>
      <c r="AS2453" s="88"/>
      <c r="AT2453" s="88"/>
      <c r="AU2453" s="88"/>
    </row>
    <row r="2454" spans="27:47" x14ac:dyDescent="0.2">
      <c r="AA2454" s="88"/>
      <c r="AB2454" s="88"/>
      <c r="AC2454" s="88"/>
      <c r="AD2454" s="88"/>
      <c r="AE2454" s="88"/>
      <c r="AF2454" s="90"/>
      <c r="AG2454" s="89"/>
      <c r="AN2454" s="88"/>
      <c r="AO2454" s="88"/>
      <c r="AP2454" s="88"/>
      <c r="AQ2454" s="88"/>
      <c r="AR2454" s="88"/>
      <c r="AS2454" s="88"/>
      <c r="AT2454" s="88"/>
      <c r="AU2454" s="88"/>
    </row>
    <row r="2455" spans="27:47" x14ac:dyDescent="0.2">
      <c r="AA2455" s="88"/>
      <c r="AB2455" s="88"/>
      <c r="AC2455" s="88"/>
      <c r="AD2455" s="88"/>
      <c r="AE2455" s="88"/>
      <c r="AF2455" s="90"/>
      <c r="AG2455" s="89"/>
      <c r="AN2455" s="88"/>
      <c r="AO2455" s="88"/>
      <c r="AP2455" s="88"/>
      <c r="AQ2455" s="88"/>
      <c r="AR2455" s="88"/>
      <c r="AS2455" s="88"/>
      <c r="AT2455" s="88"/>
      <c r="AU2455" s="88"/>
    </row>
    <row r="2456" spans="27:47" x14ac:dyDescent="0.2">
      <c r="AA2456" s="88"/>
      <c r="AB2456" s="88"/>
      <c r="AC2456" s="88"/>
      <c r="AD2456" s="88"/>
      <c r="AE2456" s="88"/>
      <c r="AF2456" s="90"/>
      <c r="AG2456" s="89"/>
      <c r="AN2456" s="88"/>
      <c r="AO2456" s="88"/>
      <c r="AP2456" s="88"/>
      <c r="AQ2456" s="88"/>
      <c r="AR2456" s="88"/>
      <c r="AS2456" s="88"/>
      <c r="AT2456" s="88"/>
      <c r="AU2456" s="88"/>
    </row>
    <row r="2457" spans="27:47" x14ac:dyDescent="0.2">
      <c r="AA2457" s="88"/>
      <c r="AB2457" s="88"/>
      <c r="AC2457" s="88"/>
      <c r="AD2457" s="88"/>
      <c r="AE2457" s="88"/>
      <c r="AF2457" s="90"/>
      <c r="AG2457" s="89"/>
      <c r="AN2457" s="88"/>
      <c r="AO2457" s="88"/>
      <c r="AP2457" s="88"/>
      <c r="AQ2457" s="88"/>
      <c r="AR2457" s="88"/>
      <c r="AS2457" s="88"/>
      <c r="AT2457" s="88"/>
      <c r="AU2457" s="88"/>
    </row>
    <row r="2458" spans="27:47" x14ac:dyDescent="0.2">
      <c r="AA2458" s="88"/>
      <c r="AB2458" s="88"/>
      <c r="AC2458" s="88"/>
      <c r="AD2458" s="88"/>
      <c r="AE2458" s="88"/>
      <c r="AF2458" s="90"/>
      <c r="AG2458" s="89"/>
      <c r="AN2458" s="88"/>
      <c r="AO2458" s="88"/>
      <c r="AP2458" s="88"/>
      <c r="AQ2458" s="88"/>
      <c r="AR2458" s="88"/>
      <c r="AS2458" s="88"/>
      <c r="AT2458" s="88"/>
      <c r="AU2458" s="88"/>
    </row>
    <row r="2459" spans="27:47" x14ac:dyDescent="0.2">
      <c r="AA2459" s="88"/>
      <c r="AB2459" s="88"/>
      <c r="AC2459" s="88"/>
      <c r="AD2459" s="88"/>
      <c r="AE2459" s="88"/>
      <c r="AF2459" s="90"/>
      <c r="AG2459" s="89"/>
      <c r="AN2459" s="88"/>
      <c r="AO2459" s="88"/>
      <c r="AP2459" s="88"/>
      <c r="AQ2459" s="88"/>
      <c r="AR2459" s="88"/>
      <c r="AS2459" s="88"/>
      <c r="AT2459" s="88"/>
      <c r="AU2459" s="88"/>
    </row>
    <row r="2460" spans="27:47" x14ac:dyDescent="0.2">
      <c r="AA2460" s="88"/>
      <c r="AB2460" s="88"/>
      <c r="AC2460" s="88"/>
      <c r="AD2460" s="88"/>
      <c r="AE2460" s="88"/>
      <c r="AF2460" s="90"/>
      <c r="AG2460" s="89"/>
      <c r="AN2460" s="88"/>
      <c r="AO2460" s="88"/>
      <c r="AP2460" s="88"/>
      <c r="AQ2460" s="88"/>
      <c r="AR2460" s="88"/>
      <c r="AS2460" s="88"/>
      <c r="AT2460" s="88"/>
      <c r="AU2460" s="88"/>
    </row>
    <row r="2461" spans="27:47" x14ac:dyDescent="0.2">
      <c r="AA2461" s="88"/>
      <c r="AB2461" s="88"/>
      <c r="AC2461" s="88"/>
      <c r="AD2461" s="88"/>
      <c r="AE2461" s="88"/>
      <c r="AF2461" s="90"/>
      <c r="AG2461" s="89"/>
      <c r="AN2461" s="88"/>
      <c r="AO2461" s="88"/>
      <c r="AP2461" s="88"/>
      <c r="AQ2461" s="88"/>
      <c r="AR2461" s="88"/>
      <c r="AS2461" s="88"/>
      <c r="AT2461" s="88"/>
      <c r="AU2461" s="88"/>
    </row>
    <row r="2462" spans="27:47" x14ac:dyDescent="0.2">
      <c r="AA2462" s="88"/>
      <c r="AB2462" s="88"/>
      <c r="AC2462" s="88"/>
      <c r="AD2462" s="88"/>
      <c r="AE2462" s="88"/>
      <c r="AF2462" s="90"/>
      <c r="AG2462" s="89"/>
      <c r="AN2462" s="88"/>
      <c r="AO2462" s="88"/>
      <c r="AP2462" s="88"/>
      <c r="AQ2462" s="88"/>
      <c r="AR2462" s="88"/>
      <c r="AS2462" s="88"/>
      <c r="AT2462" s="88"/>
      <c r="AU2462" s="88"/>
    </row>
    <row r="2463" spans="27:47" x14ac:dyDescent="0.2">
      <c r="AA2463" s="88"/>
      <c r="AB2463" s="88"/>
      <c r="AC2463" s="88"/>
      <c r="AD2463" s="88"/>
      <c r="AE2463" s="88"/>
      <c r="AF2463" s="90"/>
      <c r="AG2463" s="89"/>
      <c r="AN2463" s="88"/>
      <c r="AO2463" s="88"/>
      <c r="AP2463" s="88"/>
      <c r="AQ2463" s="88"/>
      <c r="AR2463" s="88"/>
      <c r="AS2463" s="88"/>
      <c r="AT2463" s="88"/>
      <c r="AU2463" s="88"/>
    </row>
    <row r="2464" spans="27:47" x14ac:dyDescent="0.2">
      <c r="AA2464" s="88"/>
      <c r="AB2464" s="88"/>
      <c r="AC2464" s="88"/>
      <c r="AD2464" s="88"/>
      <c r="AE2464" s="88"/>
      <c r="AF2464" s="90"/>
      <c r="AG2464" s="89"/>
      <c r="AN2464" s="88"/>
      <c r="AO2464" s="88"/>
      <c r="AP2464" s="88"/>
      <c r="AQ2464" s="88"/>
      <c r="AR2464" s="88"/>
      <c r="AS2464" s="88"/>
      <c r="AT2464" s="88"/>
      <c r="AU2464" s="88"/>
    </row>
    <row r="2465" spans="27:47" x14ac:dyDescent="0.2">
      <c r="AA2465" s="88"/>
      <c r="AB2465" s="88"/>
      <c r="AC2465" s="88"/>
      <c r="AD2465" s="88"/>
      <c r="AE2465" s="88"/>
      <c r="AF2465" s="90"/>
      <c r="AG2465" s="89"/>
      <c r="AN2465" s="88"/>
      <c r="AO2465" s="88"/>
      <c r="AP2465" s="88"/>
      <c r="AQ2465" s="88"/>
      <c r="AR2465" s="88"/>
      <c r="AS2465" s="88"/>
      <c r="AT2465" s="88"/>
      <c r="AU2465" s="88"/>
    </row>
    <row r="2466" spans="27:47" x14ac:dyDescent="0.2">
      <c r="AA2466" s="88"/>
      <c r="AB2466" s="88"/>
      <c r="AC2466" s="88"/>
      <c r="AD2466" s="88"/>
      <c r="AE2466" s="88"/>
      <c r="AF2466" s="90"/>
      <c r="AG2466" s="89"/>
      <c r="AN2466" s="88"/>
      <c r="AO2466" s="88"/>
      <c r="AP2466" s="88"/>
      <c r="AQ2466" s="88"/>
      <c r="AR2466" s="88"/>
      <c r="AS2466" s="88"/>
      <c r="AT2466" s="88"/>
      <c r="AU2466" s="88"/>
    </row>
    <row r="2467" spans="27:47" x14ac:dyDescent="0.2">
      <c r="AA2467" s="88"/>
      <c r="AB2467" s="88"/>
      <c r="AC2467" s="88"/>
      <c r="AD2467" s="88"/>
      <c r="AE2467" s="88"/>
      <c r="AF2467" s="90"/>
      <c r="AG2467" s="89"/>
      <c r="AN2467" s="88"/>
      <c r="AO2467" s="88"/>
      <c r="AP2467" s="88"/>
      <c r="AQ2467" s="88"/>
      <c r="AR2467" s="88"/>
      <c r="AS2467" s="88"/>
      <c r="AT2467" s="88"/>
      <c r="AU2467" s="88"/>
    </row>
    <row r="2468" spans="27:47" x14ac:dyDescent="0.2">
      <c r="AA2468" s="88"/>
      <c r="AB2468" s="88"/>
      <c r="AC2468" s="88"/>
      <c r="AD2468" s="88"/>
      <c r="AE2468" s="88"/>
      <c r="AF2468" s="90"/>
      <c r="AG2468" s="89"/>
      <c r="AN2468" s="88"/>
      <c r="AO2468" s="88"/>
      <c r="AP2468" s="88"/>
      <c r="AQ2468" s="88"/>
      <c r="AR2468" s="88"/>
      <c r="AS2468" s="88"/>
      <c r="AT2468" s="88"/>
      <c r="AU2468" s="88"/>
    </row>
    <row r="2469" spans="27:47" x14ac:dyDescent="0.2">
      <c r="AA2469" s="88"/>
      <c r="AB2469" s="88"/>
      <c r="AC2469" s="88"/>
      <c r="AD2469" s="88"/>
      <c r="AE2469" s="88"/>
      <c r="AF2469" s="90"/>
      <c r="AG2469" s="89"/>
      <c r="AN2469" s="88"/>
      <c r="AO2469" s="88"/>
      <c r="AP2469" s="88"/>
      <c r="AQ2469" s="88"/>
      <c r="AR2469" s="88"/>
      <c r="AS2469" s="88"/>
      <c r="AT2469" s="88"/>
      <c r="AU2469" s="88"/>
    </row>
    <row r="2470" spans="27:47" x14ac:dyDescent="0.2">
      <c r="AA2470" s="88"/>
      <c r="AB2470" s="88"/>
      <c r="AC2470" s="88"/>
      <c r="AD2470" s="88"/>
      <c r="AE2470" s="88"/>
      <c r="AF2470" s="90"/>
      <c r="AG2470" s="89"/>
      <c r="AN2470" s="88"/>
      <c r="AO2470" s="88"/>
      <c r="AP2470" s="88"/>
      <c r="AQ2470" s="88"/>
      <c r="AR2470" s="88"/>
      <c r="AS2470" s="88"/>
      <c r="AT2470" s="88"/>
      <c r="AU2470" s="88"/>
    </row>
    <row r="2471" spans="27:47" x14ac:dyDescent="0.2">
      <c r="AA2471" s="88"/>
      <c r="AB2471" s="88"/>
      <c r="AC2471" s="88"/>
      <c r="AD2471" s="88"/>
      <c r="AE2471" s="88"/>
      <c r="AF2471" s="90"/>
      <c r="AG2471" s="89"/>
      <c r="AN2471" s="88"/>
      <c r="AO2471" s="88"/>
      <c r="AP2471" s="88"/>
      <c r="AQ2471" s="88"/>
      <c r="AR2471" s="88"/>
      <c r="AS2471" s="88"/>
      <c r="AT2471" s="88"/>
      <c r="AU2471" s="88"/>
    </row>
    <row r="2472" spans="27:47" x14ac:dyDescent="0.2">
      <c r="AA2472" s="88"/>
      <c r="AB2472" s="88"/>
      <c r="AC2472" s="88"/>
      <c r="AD2472" s="88"/>
      <c r="AE2472" s="88"/>
      <c r="AF2472" s="90"/>
      <c r="AG2472" s="89"/>
      <c r="AN2472" s="88"/>
      <c r="AO2472" s="88"/>
      <c r="AP2472" s="88"/>
      <c r="AQ2472" s="88"/>
      <c r="AR2472" s="88"/>
      <c r="AS2472" s="88"/>
      <c r="AT2472" s="88"/>
      <c r="AU2472" s="88"/>
    </row>
    <row r="2473" spans="27:47" x14ac:dyDescent="0.2">
      <c r="AA2473" s="88"/>
      <c r="AB2473" s="88"/>
      <c r="AC2473" s="88"/>
      <c r="AD2473" s="88"/>
      <c r="AE2473" s="88"/>
      <c r="AF2473" s="90"/>
      <c r="AG2473" s="89"/>
      <c r="AN2473" s="88"/>
      <c r="AO2473" s="88"/>
      <c r="AP2473" s="88"/>
      <c r="AQ2473" s="88"/>
      <c r="AR2473" s="88"/>
      <c r="AS2473" s="88"/>
      <c r="AT2473" s="88"/>
      <c r="AU2473" s="88"/>
    </row>
    <row r="2474" spans="27:47" x14ac:dyDescent="0.2">
      <c r="AA2474" s="88"/>
      <c r="AB2474" s="88"/>
      <c r="AC2474" s="88"/>
      <c r="AD2474" s="88"/>
      <c r="AE2474" s="88"/>
      <c r="AF2474" s="90"/>
      <c r="AG2474" s="89"/>
      <c r="AN2474" s="88"/>
      <c r="AO2474" s="88"/>
      <c r="AP2474" s="88"/>
      <c r="AQ2474" s="88"/>
      <c r="AR2474" s="88"/>
      <c r="AS2474" s="88"/>
      <c r="AT2474" s="88"/>
      <c r="AU2474" s="88"/>
    </row>
    <row r="2475" spans="27:47" x14ac:dyDescent="0.2">
      <c r="AA2475" s="88"/>
      <c r="AB2475" s="88"/>
      <c r="AC2475" s="88"/>
      <c r="AD2475" s="88"/>
      <c r="AE2475" s="88"/>
      <c r="AF2475" s="90"/>
      <c r="AG2475" s="89"/>
      <c r="AN2475" s="88"/>
      <c r="AO2475" s="88"/>
      <c r="AP2475" s="88"/>
      <c r="AQ2475" s="88"/>
      <c r="AR2475" s="88"/>
      <c r="AS2475" s="88"/>
      <c r="AT2475" s="88"/>
      <c r="AU2475" s="88"/>
    </row>
    <row r="2476" spans="27:47" x14ac:dyDescent="0.2">
      <c r="AA2476" s="88"/>
      <c r="AB2476" s="88"/>
      <c r="AC2476" s="88"/>
      <c r="AD2476" s="88"/>
      <c r="AE2476" s="88"/>
      <c r="AF2476" s="90"/>
      <c r="AG2476" s="89"/>
      <c r="AN2476" s="88"/>
      <c r="AO2476" s="88"/>
      <c r="AP2476" s="88"/>
      <c r="AQ2476" s="88"/>
      <c r="AR2476" s="88"/>
      <c r="AS2476" s="88"/>
      <c r="AT2476" s="88"/>
      <c r="AU2476" s="88"/>
    </row>
    <row r="2477" spans="27:47" x14ac:dyDescent="0.2">
      <c r="AA2477" s="88"/>
      <c r="AB2477" s="88"/>
      <c r="AC2477" s="88"/>
      <c r="AD2477" s="88"/>
      <c r="AE2477" s="88"/>
      <c r="AF2477" s="90"/>
      <c r="AG2477" s="89"/>
      <c r="AN2477" s="88"/>
      <c r="AO2477" s="88"/>
      <c r="AP2477" s="88"/>
      <c r="AQ2477" s="88"/>
      <c r="AR2477" s="88"/>
      <c r="AS2477" s="88"/>
      <c r="AT2477" s="88"/>
      <c r="AU2477" s="88"/>
    </row>
    <row r="2478" spans="27:47" x14ac:dyDescent="0.2">
      <c r="AA2478" s="88"/>
      <c r="AB2478" s="88"/>
      <c r="AC2478" s="88"/>
      <c r="AD2478" s="88"/>
      <c r="AE2478" s="88"/>
      <c r="AF2478" s="90"/>
      <c r="AG2478" s="89"/>
      <c r="AN2478" s="88"/>
      <c r="AO2478" s="88"/>
      <c r="AP2478" s="88"/>
      <c r="AQ2478" s="88"/>
      <c r="AR2478" s="88"/>
      <c r="AS2478" s="88"/>
      <c r="AT2478" s="88"/>
      <c r="AU2478" s="88"/>
    </row>
    <row r="2479" spans="27:47" x14ac:dyDescent="0.2">
      <c r="AA2479" s="88"/>
      <c r="AB2479" s="88"/>
      <c r="AC2479" s="88"/>
      <c r="AD2479" s="88"/>
      <c r="AE2479" s="88"/>
      <c r="AF2479" s="90"/>
      <c r="AG2479" s="89"/>
      <c r="AN2479" s="88"/>
      <c r="AO2479" s="88"/>
      <c r="AP2479" s="88"/>
      <c r="AQ2479" s="88"/>
      <c r="AR2479" s="88"/>
      <c r="AS2479" s="88"/>
      <c r="AT2479" s="88"/>
      <c r="AU2479" s="88"/>
    </row>
    <row r="2480" spans="27:47" x14ac:dyDescent="0.2">
      <c r="AA2480" s="88"/>
      <c r="AB2480" s="88"/>
      <c r="AC2480" s="88"/>
      <c r="AD2480" s="88"/>
      <c r="AE2480" s="88"/>
      <c r="AF2480" s="90"/>
      <c r="AG2480" s="89"/>
      <c r="AN2480" s="88"/>
      <c r="AO2480" s="88"/>
      <c r="AP2480" s="88"/>
      <c r="AQ2480" s="88"/>
      <c r="AR2480" s="88"/>
      <c r="AS2480" s="88"/>
      <c r="AT2480" s="88"/>
      <c r="AU2480" s="88"/>
    </row>
    <row r="2481" spans="27:47" x14ac:dyDescent="0.2">
      <c r="AA2481" s="88"/>
      <c r="AB2481" s="88"/>
      <c r="AC2481" s="88"/>
      <c r="AD2481" s="88"/>
      <c r="AE2481" s="88"/>
      <c r="AF2481" s="90"/>
      <c r="AG2481" s="89"/>
      <c r="AN2481" s="88"/>
      <c r="AO2481" s="88"/>
      <c r="AP2481" s="88"/>
      <c r="AQ2481" s="88"/>
      <c r="AR2481" s="88"/>
      <c r="AS2481" s="88"/>
      <c r="AT2481" s="88"/>
      <c r="AU2481" s="88"/>
    </row>
    <row r="2482" spans="27:47" x14ac:dyDescent="0.2">
      <c r="AA2482" s="88"/>
      <c r="AB2482" s="88"/>
      <c r="AC2482" s="88"/>
      <c r="AD2482" s="88"/>
      <c r="AE2482" s="88"/>
      <c r="AF2482" s="90"/>
      <c r="AG2482" s="89"/>
      <c r="AN2482" s="88"/>
      <c r="AO2482" s="88"/>
      <c r="AP2482" s="88"/>
      <c r="AQ2482" s="88"/>
      <c r="AR2482" s="88"/>
      <c r="AS2482" s="88"/>
      <c r="AT2482" s="88"/>
      <c r="AU2482" s="88"/>
    </row>
    <row r="2483" spans="27:47" x14ac:dyDescent="0.2">
      <c r="AA2483" s="88"/>
      <c r="AB2483" s="88"/>
      <c r="AC2483" s="88"/>
      <c r="AD2483" s="88"/>
      <c r="AE2483" s="88"/>
      <c r="AF2483" s="90"/>
      <c r="AG2483" s="89"/>
      <c r="AN2483" s="88"/>
      <c r="AO2483" s="88"/>
      <c r="AP2483" s="88"/>
      <c r="AQ2483" s="88"/>
      <c r="AR2483" s="88"/>
      <c r="AS2483" s="88"/>
      <c r="AT2483" s="88"/>
      <c r="AU2483" s="88"/>
    </row>
    <row r="2484" spans="27:47" x14ac:dyDescent="0.2">
      <c r="AA2484" s="88"/>
      <c r="AB2484" s="88"/>
      <c r="AC2484" s="88"/>
      <c r="AD2484" s="88"/>
      <c r="AE2484" s="88"/>
      <c r="AF2484" s="90"/>
      <c r="AG2484" s="89"/>
      <c r="AN2484" s="88"/>
      <c r="AO2484" s="88"/>
      <c r="AP2484" s="88"/>
      <c r="AQ2484" s="88"/>
      <c r="AR2484" s="88"/>
      <c r="AS2484" s="88"/>
      <c r="AT2484" s="88"/>
      <c r="AU2484" s="88"/>
    </row>
    <row r="2485" spans="27:47" x14ac:dyDescent="0.2">
      <c r="AA2485" s="88"/>
      <c r="AB2485" s="88"/>
      <c r="AC2485" s="88"/>
      <c r="AD2485" s="88"/>
      <c r="AE2485" s="88"/>
      <c r="AF2485" s="90"/>
      <c r="AG2485" s="89"/>
      <c r="AN2485" s="88"/>
      <c r="AO2485" s="88"/>
      <c r="AP2485" s="88"/>
      <c r="AQ2485" s="88"/>
      <c r="AR2485" s="88"/>
      <c r="AS2485" s="88"/>
      <c r="AT2485" s="88"/>
      <c r="AU2485" s="88"/>
    </row>
    <row r="2486" spans="27:47" x14ac:dyDescent="0.2">
      <c r="AA2486" s="88"/>
      <c r="AB2486" s="88"/>
      <c r="AC2486" s="88"/>
      <c r="AD2486" s="88"/>
      <c r="AE2486" s="88"/>
      <c r="AF2486" s="90"/>
      <c r="AG2486" s="89"/>
      <c r="AN2486" s="88"/>
      <c r="AO2486" s="88"/>
      <c r="AP2486" s="88"/>
      <c r="AQ2486" s="88"/>
      <c r="AR2486" s="88"/>
      <c r="AS2486" s="88"/>
      <c r="AT2486" s="88"/>
      <c r="AU2486" s="88"/>
    </row>
    <row r="2487" spans="27:47" x14ac:dyDescent="0.2">
      <c r="AA2487" s="88"/>
      <c r="AB2487" s="88"/>
      <c r="AC2487" s="88"/>
      <c r="AD2487" s="88"/>
      <c r="AE2487" s="88"/>
      <c r="AF2487" s="90"/>
      <c r="AG2487" s="89"/>
      <c r="AN2487" s="88"/>
      <c r="AO2487" s="88"/>
      <c r="AP2487" s="88"/>
      <c r="AQ2487" s="88"/>
      <c r="AR2487" s="88"/>
      <c r="AS2487" s="88"/>
      <c r="AT2487" s="88"/>
      <c r="AU2487" s="88"/>
    </row>
    <row r="2488" spans="27:47" x14ac:dyDescent="0.2">
      <c r="AA2488" s="88"/>
      <c r="AB2488" s="88"/>
      <c r="AC2488" s="88"/>
      <c r="AD2488" s="88"/>
      <c r="AE2488" s="88"/>
      <c r="AF2488" s="90"/>
      <c r="AG2488" s="89"/>
      <c r="AN2488" s="88"/>
      <c r="AO2488" s="88"/>
      <c r="AP2488" s="88"/>
      <c r="AQ2488" s="88"/>
      <c r="AR2488" s="88"/>
      <c r="AS2488" s="88"/>
      <c r="AT2488" s="88"/>
      <c r="AU2488" s="88"/>
    </row>
    <row r="2489" spans="27:47" x14ac:dyDescent="0.2">
      <c r="AA2489" s="88"/>
      <c r="AB2489" s="88"/>
      <c r="AC2489" s="88"/>
      <c r="AD2489" s="88"/>
      <c r="AE2489" s="88"/>
      <c r="AF2489" s="90"/>
      <c r="AG2489" s="89"/>
      <c r="AN2489" s="88"/>
      <c r="AO2489" s="88"/>
      <c r="AP2489" s="88"/>
      <c r="AQ2489" s="88"/>
      <c r="AR2489" s="88"/>
      <c r="AS2489" s="88"/>
      <c r="AT2489" s="88"/>
      <c r="AU2489" s="88"/>
    </row>
    <row r="2490" spans="27:47" x14ac:dyDescent="0.2">
      <c r="AA2490" s="88"/>
      <c r="AB2490" s="88"/>
      <c r="AC2490" s="88"/>
      <c r="AD2490" s="88"/>
      <c r="AE2490" s="88"/>
      <c r="AF2490" s="90"/>
      <c r="AG2490" s="89"/>
      <c r="AN2490" s="88"/>
      <c r="AO2490" s="88"/>
      <c r="AP2490" s="88"/>
      <c r="AQ2490" s="88"/>
      <c r="AR2490" s="88"/>
      <c r="AS2490" s="88"/>
      <c r="AT2490" s="88"/>
      <c r="AU2490" s="88"/>
    </row>
    <row r="2491" spans="27:47" x14ac:dyDescent="0.2">
      <c r="AA2491" s="88"/>
      <c r="AB2491" s="88"/>
      <c r="AC2491" s="88"/>
      <c r="AD2491" s="88"/>
      <c r="AE2491" s="88"/>
      <c r="AF2491" s="90"/>
      <c r="AG2491" s="89"/>
      <c r="AN2491" s="88"/>
      <c r="AO2491" s="88"/>
      <c r="AP2491" s="88"/>
      <c r="AQ2491" s="88"/>
      <c r="AR2491" s="88"/>
      <c r="AS2491" s="88"/>
      <c r="AT2491" s="88"/>
      <c r="AU2491" s="88"/>
    </row>
    <row r="2492" spans="27:47" x14ac:dyDescent="0.2">
      <c r="AA2492" s="88"/>
      <c r="AB2492" s="88"/>
      <c r="AC2492" s="88"/>
      <c r="AD2492" s="88"/>
      <c r="AE2492" s="88"/>
      <c r="AF2492" s="90"/>
      <c r="AG2492" s="89"/>
      <c r="AN2492" s="88"/>
      <c r="AO2492" s="88"/>
      <c r="AP2492" s="88"/>
      <c r="AQ2492" s="88"/>
      <c r="AR2492" s="88"/>
      <c r="AS2492" s="88"/>
      <c r="AT2492" s="88"/>
      <c r="AU2492" s="88"/>
    </row>
    <row r="2493" spans="27:47" x14ac:dyDescent="0.2">
      <c r="AA2493" s="88"/>
      <c r="AB2493" s="88"/>
      <c r="AC2493" s="88"/>
      <c r="AD2493" s="88"/>
      <c r="AE2493" s="88"/>
      <c r="AF2493" s="90"/>
      <c r="AG2493" s="89"/>
      <c r="AN2493" s="88"/>
      <c r="AO2493" s="88"/>
      <c r="AP2493" s="88"/>
      <c r="AQ2493" s="88"/>
      <c r="AR2493" s="88"/>
      <c r="AS2493" s="88"/>
      <c r="AT2493" s="88"/>
      <c r="AU2493" s="88"/>
    </row>
    <row r="2494" spans="27:47" x14ac:dyDescent="0.2">
      <c r="AA2494" s="88"/>
      <c r="AB2494" s="88"/>
      <c r="AC2494" s="88"/>
      <c r="AD2494" s="88"/>
      <c r="AE2494" s="88"/>
      <c r="AF2494" s="90"/>
      <c r="AG2494" s="89"/>
      <c r="AN2494" s="88"/>
      <c r="AO2494" s="88"/>
      <c r="AP2494" s="88"/>
      <c r="AQ2494" s="88"/>
      <c r="AR2494" s="88"/>
      <c r="AS2494" s="88"/>
      <c r="AT2494" s="88"/>
      <c r="AU2494" s="88"/>
    </row>
    <row r="2495" spans="27:47" x14ac:dyDescent="0.2">
      <c r="AA2495" s="88"/>
      <c r="AB2495" s="88"/>
      <c r="AC2495" s="88"/>
      <c r="AD2495" s="88"/>
      <c r="AE2495" s="88"/>
      <c r="AF2495" s="90"/>
      <c r="AG2495" s="89"/>
      <c r="AN2495" s="88"/>
      <c r="AO2495" s="88"/>
      <c r="AP2495" s="88"/>
      <c r="AQ2495" s="88"/>
      <c r="AR2495" s="88"/>
      <c r="AS2495" s="88"/>
      <c r="AT2495" s="88"/>
      <c r="AU2495" s="88"/>
    </row>
    <row r="2496" spans="27:47" x14ac:dyDescent="0.2">
      <c r="AA2496" s="88"/>
      <c r="AB2496" s="88"/>
      <c r="AC2496" s="88"/>
      <c r="AD2496" s="88"/>
      <c r="AE2496" s="88"/>
      <c r="AF2496" s="90"/>
      <c r="AG2496" s="89"/>
      <c r="AN2496" s="88"/>
      <c r="AO2496" s="88"/>
      <c r="AP2496" s="88"/>
      <c r="AQ2496" s="88"/>
      <c r="AR2496" s="88"/>
      <c r="AS2496" s="88"/>
      <c r="AT2496" s="88"/>
      <c r="AU2496" s="88"/>
    </row>
    <row r="2497" spans="27:47" x14ac:dyDescent="0.2">
      <c r="AA2497" s="88"/>
      <c r="AB2497" s="88"/>
      <c r="AC2497" s="88"/>
      <c r="AD2497" s="88"/>
      <c r="AE2497" s="88"/>
      <c r="AF2497" s="90"/>
      <c r="AG2497" s="89"/>
      <c r="AN2497" s="88"/>
      <c r="AO2497" s="88"/>
      <c r="AP2497" s="88"/>
      <c r="AQ2497" s="88"/>
      <c r="AR2497" s="88"/>
      <c r="AS2497" s="88"/>
      <c r="AT2497" s="88"/>
      <c r="AU2497" s="88"/>
    </row>
    <row r="2498" spans="27:47" x14ac:dyDescent="0.2">
      <c r="AA2498" s="88"/>
      <c r="AB2498" s="88"/>
      <c r="AC2498" s="88"/>
      <c r="AD2498" s="88"/>
      <c r="AE2498" s="88"/>
      <c r="AF2498" s="90"/>
      <c r="AG2498" s="89"/>
      <c r="AN2498" s="88"/>
      <c r="AO2498" s="88"/>
      <c r="AP2498" s="88"/>
      <c r="AQ2498" s="88"/>
      <c r="AR2498" s="88"/>
      <c r="AS2498" s="88"/>
      <c r="AT2498" s="88"/>
      <c r="AU2498" s="88"/>
    </row>
    <row r="2499" spans="27:47" x14ac:dyDescent="0.2">
      <c r="AA2499" s="88"/>
      <c r="AB2499" s="88"/>
      <c r="AC2499" s="88"/>
      <c r="AD2499" s="88"/>
      <c r="AE2499" s="88"/>
      <c r="AF2499" s="90"/>
      <c r="AG2499" s="89"/>
      <c r="AN2499" s="88"/>
      <c r="AO2499" s="88"/>
      <c r="AP2499" s="88"/>
      <c r="AQ2499" s="88"/>
      <c r="AR2499" s="88"/>
      <c r="AS2499" s="88"/>
      <c r="AT2499" s="88"/>
      <c r="AU2499" s="88"/>
    </row>
    <row r="2500" spans="27:47" x14ac:dyDescent="0.2">
      <c r="AA2500" s="88"/>
      <c r="AB2500" s="88"/>
      <c r="AC2500" s="88"/>
      <c r="AD2500" s="88"/>
      <c r="AE2500" s="88"/>
      <c r="AF2500" s="90"/>
      <c r="AG2500" s="89"/>
      <c r="AN2500" s="88"/>
      <c r="AO2500" s="88"/>
      <c r="AP2500" s="88"/>
      <c r="AQ2500" s="88"/>
      <c r="AR2500" s="88"/>
      <c r="AS2500" s="88"/>
      <c r="AT2500" s="88"/>
      <c r="AU2500" s="88"/>
    </row>
    <row r="2501" spans="27:47" x14ac:dyDescent="0.2">
      <c r="AA2501" s="88"/>
      <c r="AB2501" s="88"/>
      <c r="AC2501" s="88"/>
      <c r="AD2501" s="88"/>
      <c r="AE2501" s="88"/>
      <c r="AF2501" s="90"/>
      <c r="AG2501" s="89"/>
      <c r="AN2501" s="88"/>
      <c r="AO2501" s="88"/>
      <c r="AP2501" s="88"/>
      <c r="AQ2501" s="88"/>
      <c r="AR2501" s="88"/>
      <c r="AS2501" s="88"/>
      <c r="AT2501" s="88"/>
      <c r="AU2501" s="88"/>
    </row>
    <row r="2502" spans="27:47" x14ac:dyDescent="0.2">
      <c r="AA2502" s="88"/>
      <c r="AB2502" s="88"/>
      <c r="AC2502" s="88"/>
      <c r="AD2502" s="88"/>
      <c r="AE2502" s="88"/>
      <c r="AF2502" s="90"/>
      <c r="AG2502" s="89"/>
      <c r="AN2502" s="88"/>
      <c r="AO2502" s="88"/>
      <c r="AP2502" s="88"/>
      <c r="AQ2502" s="88"/>
      <c r="AR2502" s="88"/>
      <c r="AS2502" s="88"/>
      <c r="AT2502" s="88"/>
      <c r="AU2502" s="88"/>
    </row>
    <row r="2503" spans="27:47" x14ac:dyDescent="0.2">
      <c r="AA2503" s="88"/>
      <c r="AB2503" s="88"/>
      <c r="AC2503" s="88"/>
      <c r="AD2503" s="88"/>
      <c r="AE2503" s="88"/>
      <c r="AF2503" s="90"/>
      <c r="AG2503" s="89"/>
      <c r="AN2503" s="88"/>
      <c r="AO2503" s="88"/>
      <c r="AP2503" s="88"/>
      <c r="AQ2503" s="88"/>
      <c r="AR2503" s="88"/>
      <c r="AS2503" s="88"/>
      <c r="AT2503" s="88"/>
      <c r="AU2503" s="88"/>
    </row>
    <row r="2504" spans="27:47" x14ac:dyDescent="0.2">
      <c r="AA2504" s="88"/>
      <c r="AB2504" s="88"/>
      <c r="AC2504" s="88"/>
      <c r="AD2504" s="88"/>
      <c r="AE2504" s="88"/>
      <c r="AF2504" s="90"/>
      <c r="AG2504" s="89"/>
      <c r="AN2504" s="88"/>
      <c r="AO2504" s="88"/>
      <c r="AP2504" s="88"/>
      <c r="AQ2504" s="88"/>
      <c r="AR2504" s="88"/>
      <c r="AS2504" s="88"/>
      <c r="AT2504" s="88"/>
      <c r="AU2504" s="88"/>
    </row>
    <row r="2505" spans="27:47" x14ac:dyDescent="0.2">
      <c r="AA2505" s="88"/>
      <c r="AB2505" s="88"/>
      <c r="AC2505" s="88"/>
      <c r="AD2505" s="88"/>
      <c r="AE2505" s="88"/>
      <c r="AF2505" s="90"/>
      <c r="AG2505" s="89"/>
      <c r="AN2505" s="88"/>
      <c r="AO2505" s="88"/>
      <c r="AP2505" s="88"/>
      <c r="AQ2505" s="88"/>
      <c r="AR2505" s="88"/>
      <c r="AS2505" s="88"/>
      <c r="AT2505" s="88"/>
      <c r="AU2505" s="88"/>
    </row>
    <row r="2506" spans="27:47" x14ac:dyDescent="0.2">
      <c r="AA2506" s="88"/>
      <c r="AB2506" s="88"/>
      <c r="AC2506" s="88"/>
      <c r="AD2506" s="88"/>
      <c r="AE2506" s="88"/>
      <c r="AF2506" s="90"/>
      <c r="AG2506" s="89"/>
      <c r="AN2506" s="88"/>
      <c r="AO2506" s="88"/>
      <c r="AP2506" s="88"/>
      <c r="AQ2506" s="88"/>
      <c r="AR2506" s="88"/>
      <c r="AS2506" s="88"/>
      <c r="AT2506" s="88"/>
      <c r="AU2506" s="88"/>
    </row>
    <row r="2507" spans="27:47" x14ac:dyDescent="0.2">
      <c r="AA2507" s="88"/>
      <c r="AB2507" s="88"/>
      <c r="AC2507" s="88"/>
      <c r="AD2507" s="88"/>
      <c r="AE2507" s="88"/>
      <c r="AF2507" s="90"/>
      <c r="AG2507" s="89"/>
      <c r="AN2507" s="88"/>
      <c r="AO2507" s="88"/>
      <c r="AP2507" s="88"/>
      <c r="AQ2507" s="88"/>
      <c r="AR2507" s="88"/>
      <c r="AS2507" s="88"/>
      <c r="AT2507" s="88"/>
      <c r="AU2507" s="88"/>
    </row>
    <row r="2508" spans="27:47" x14ac:dyDescent="0.2">
      <c r="AA2508" s="88"/>
      <c r="AB2508" s="88"/>
      <c r="AC2508" s="88"/>
      <c r="AD2508" s="88"/>
      <c r="AE2508" s="88"/>
      <c r="AF2508" s="90"/>
      <c r="AG2508" s="89"/>
      <c r="AN2508" s="88"/>
      <c r="AO2508" s="88"/>
      <c r="AP2508" s="88"/>
      <c r="AQ2508" s="88"/>
      <c r="AR2508" s="88"/>
      <c r="AS2508" s="88"/>
      <c r="AT2508" s="88"/>
      <c r="AU2508" s="88"/>
    </row>
    <row r="2509" spans="27:47" x14ac:dyDescent="0.2">
      <c r="AA2509" s="88"/>
      <c r="AB2509" s="88"/>
      <c r="AC2509" s="88"/>
      <c r="AD2509" s="88"/>
      <c r="AE2509" s="88"/>
      <c r="AF2509" s="90"/>
      <c r="AG2509" s="89"/>
      <c r="AN2509" s="88"/>
      <c r="AO2509" s="88"/>
      <c r="AP2509" s="88"/>
      <c r="AQ2509" s="88"/>
      <c r="AR2509" s="88"/>
      <c r="AS2509" s="88"/>
      <c r="AT2509" s="88"/>
      <c r="AU2509" s="88"/>
    </row>
    <row r="2510" spans="27:47" x14ac:dyDescent="0.2">
      <c r="AA2510" s="88"/>
      <c r="AB2510" s="88"/>
      <c r="AC2510" s="88"/>
      <c r="AD2510" s="88"/>
      <c r="AE2510" s="88"/>
      <c r="AF2510" s="90"/>
      <c r="AG2510" s="89"/>
      <c r="AN2510" s="88"/>
      <c r="AO2510" s="88"/>
      <c r="AP2510" s="88"/>
      <c r="AQ2510" s="88"/>
      <c r="AR2510" s="88"/>
      <c r="AS2510" s="88"/>
      <c r="AT2510" s="88"/>
      <c r="AU2510" s="88"/>
    </row>
    <row r="2511" spans="27:47" x14ac:dyDescent="0.2">
      <c r="AA2511" s="88"/>
      <c r="AB2511" s="88"/>
      <c r="AC2511" s="88"/>
      <c r="AD2511" s="88"/>
      <c r="AE2511" s="88"/>
      <c r="AF2511" s="90"/>
      <c r="AG2511" s="89"/>
      <c r="AN2511" s="88"/>
      <c r="AO2511" s="88"/>
      <c r="AP2511" s="88"/>
      <c r="AQ2511" s="88"/>
      <c r="AR2511" s="88"/>
      <c r="AS2511" s="88"/>
      <c r="AT2511" s="88"/>
      <c r="AU2511" s="88"/>
    </row>
    <row r="2512" spans="27:47" x14ac:dyDescent="0.2">
      <c r="AA2512" s="88"/>
      <c r="AB2512" s="88"/>
      <c r="AC2512" s="88"/>
      <c r="AD2512" s="88"/>
      <c r="AE2512" s="88"/>
      <c r="AF2512" s="90"/>
      <c r="AG2512" s="89"/>
      <c r="AN2512" s="88"/>
      <c r="AO2512" s="88"/>
      <c r="AP2512" s="88"/>
      <c r="AQ2512" s="88"/>
      <c r="AR2512" s="88"/>
      <c r="AS2512" s="88"/>
      <c r="AT2512" s="88"/>
      <c r="AU2512" s="88"/>
    </row>
    <row r="2513" spans="27:47" x14ac:dyDescent="0.2">
      <c r="AA2513" s="88"/>
      <c r="AB2513" s="88"/>
      <c r="AC2513" s="88"/>
      <c r="AD2513" s="88"/>
      <c r="AE2513" s="88"/>
      <c r="AF2513" s="90"/>
      <c r="AG2513" s="89"/>
      <c r="AN2513" s="88"/>
      <c r="AO2513" s="88"/>
      <c r="AP2513" s="88"/>
      <c r="AQ2513" s="88"/>
      <c r="AR2513" s="88"/>
      <c r="AS2513" s="88"/>
      <c r="AT2513" s="88"/>
      <c r="AU2513" s="88"/>
    </row>
    <row r="2514" spans="27:47" x14ac:dyDescent="0.2">
      <c r="AA2514" s="88"/>
      <c r="AB2514" s="88"/>
      <c r="AC2514" s="88"/>
      <c r="AD2514" s="88"/>
      <c r="AE2514" s="88"/>
      <c r="AF2514" s="90"/>
      <c r="AG2514" s="89"/>
      <c r="AN2514" s="88"/>
      <c r="AO2514" s="88"/>
      <c r="AP2514" s="88"/>
      <c r="AQ2514" s="88"/>
      <c r="AR2514" s="88"/>
      <c r="AS2514" s="88"/>
      <c r="AT2514" s="88"/>
      <c r="AU2514" s="88"/>
    </row>
    <row r="2515" spans="27:47" x14ac:dyDescent="0.2">
      <c r="AA2515" s="88"/>
      <c r="AB2515" s="88"/>
      <c r="AC2515" s="88"/>
      <c r="AD2515" s="88"/>
      <c r="AE2515" s="88"/>
      <c r="AF2515" s="90"/>
      <c r="AG2515" s="89"/>
      <c r="AN2515" s="88"/>
      <c r="AO2515" s="88"/>
      <c r="AP2515" s="88"/>
      <c r="AQ2515" s="88"/>
      <c r="AR2515" s="88"/>
      <c r="AS2515" s="88"/>
      <c r="AT2515" s="88"/>
      <c r="AU2515" s="88"/>
    </row>
    <row r="2516" spans="27:47" x14ac:dyDescent="0.2">
      <c r="AA2516" s="88"/>
      <c r="AB2516" s="88"/>
      <c r="AC2516" s="88"/>
      <c r="AD2516" s="88"/>
      <c r="AE2516" s="88"/>
      <c r="AF2516" s="90"/>
      <c r="AG2516" s="89"/>
      <c r="AN2516" s="88"/>
      <c r="AO2516" s="88"/>
      <c r="AP2516" s="88"/>
      <c r="AQ2516" s="88"/>
      <c r="AR2516" s="88"/>
      <c r="AS2516" s="88"/>
      <c r="AT2516" s="88"/>
      <c r="AU2516" s="88"/>
    </row>
    <row r="2517" spans="27:47" x14ac:dyDescent="0.2">
      <c r="AA2517" s="88"/>
      <c r="AB2517" s="88"/>
      <c r="AC2517" s="88"/>
      <c r="AD2517" s="88"/>
      <c r="AE2517" s="88"/>
      <c r="AF2517" s="90"/>
      <c r="AG2517" s="89"/>
      <c r="AN2517" s="88"/>
      <c r="AO2517" s="88"/>
      <c r="AP2517" s="88"/>
      <c r="AQ2517" s="88"/>
      <c r="AR2517" s="88"/>
      <c r="AS2517" s="88"/>
      <c r="AT2517" s="88"/>
      <c r="AU2517" s="88"/>
    </row>
    <row r="2518" spans="27:47" x14ac:dyDescent="0.2">
      <c r="AA2518" s="88"/>
      <c r="AB2518" s="88"/>
      <c r="AC2518" s="88"/>
      <c r="AD2518" s="88"/>
      <c r="AE2518" s="88"/>
      <c r="AF2518" s="90"/>
      <c r="AG2518" s="89"/>
      <c r="AN2518" s="88"/>
      <c r="AO2518" s="88"/>
      <c r="AP2518" s="88"/>
      <c r="AQ2518" s="88"/>
      <c r="AR2518" s="88"/>
      <c r="AS2518" s="88"/>
      <c r="AT2518" s="88"/>
      <c r="AU2518" s="88"/>
    </row>
    <row r="2519" spans="27:47" x14ac:dyDescent="0.2">
      <c r="AA2519" s="88"/>
      <c r="AB2519" s="88"/>
      <c r="AC2519" s="88"/>
      <c r="AD2519" s="88"/>
      <c r="AE2519" s="88"/>
      <c r="AF2519" s="90"/>
      <c r="AG2519" s="89"/>
      <c r="AN2519" s="88"/>
      <c r="AO2519" s="88"/>
      <c r="AP2519" s="88"/>
      <c r="AQ2519" s="88"/>
      <c r="AR2519" s="88"/>
      <c r="AS2519" s="88"/>
      <c r="AT2519" s="88"/>
      <c r="AU2519" s="88"/>
    </row>
    <row r="2520" spans="27:47" x14ac:dyDescent="0.2">
      <c r="AA2520" s="88"/>
      <c r="AB2520" s="88"/>
      <c r="AC2520" s="88"/>
      <c r="AD2520" s="88"/>
      <c r="AE2520" s="88"/>
      <c r="AF2520" s="90"/>
      <c r="AG2520" s="89"/>
      <c r="AN2520" s="88"/>
      <c r="AO2520" s="88"/>
      <c r="AP2520" s="88"/>
      <c r="AQ2520" s="88"/>
      <c r="AR2520" s="88"/>
      <c r="AS2520" s="88"/>
      <c r="AT2520" s="88"/>
      <c r="AU2520" s="88"/>
    </row>
    <row r="2521" spans="27:47" x14ac:dyDescent="0.2">
      <c r="AA2521" s="88"/>
      <c r="AB2521" s="88"/>
      <c r="AC2521" s="88"/>
      <c r="AD2521" s="88"/>
      <c r="AE2521" s="88"/>
      <c r="AF2521" s="90"/>
      <c r="AG2521" s="89"/>
      <c r="AN2521" s="88"/>
      <c r="AO2521" s="88"/>
      <c r="AP2521" s="88"/>
      <c r="AQ2521" s="88"/>
      <c r="AR2521" s="88"/>
      <c r="AS2521" s="88"/>
      <c r="AT2521" s="88"/>
      <c r="AU2521" s="88"/>
    </row>
    <row r="2522" spans="27:47" x14ac:dyDescent="0.2">
      <c r="AA2522" s="88"/>
      <c r="AB2522" s="88"/>
      <c r="AC2522" s="88"/>
      <c r="AD2522" s="88"/>
      <c r="AE2522" s="88"/>
      <c r="AF2522" s="90"/>
      <c r="AG2522" s="89"/>
      <c r="AN2522" s="88"/>
      <c r="AO2522" s="88"/>
      <c r="AP2522" s="88"/>
      <c r="AQ2522" s="88"/>
      <c r="AR2522" s="88"/>
      <c r="AS2522" s="88"/>
      <c r="AT2522" s="88"/>
      <c r="AU2522" s="88"/>
    </row>
    <row r="2523" spans="27:47" x14ac:dyDescent="0.2">
      <c r="AA2523" s="88"/>
      <c r="AB2523" s="88"/>
      <c r="AC2523" s="88"/>
      <c r="AD2523" s="88"/>
      <c r="AE2523" s="88"/>
      <c r="AF2523" s="90"/>
      <c r="AG2523" s="89"/>
      <c r="AN2523" s="88"/>
      <c r="AO2523" s="88"/>
      <c r="AP2523" s="88"/>
      <c r="AQ2523" s="88"/>
      <c r="AR2523" s="88"/>
      <c r="AS2523" s="88"/>
      <c r="AT2523" s="88"/>
      <c r="AU2523" s="88"/>
    </row>
    <row r="2524" spans="27:47" x14ac:dyDescent="0.2">
      <c r="AA2524" s="88"/>
      <c r="AB2524" s="88"/>
      <c r="AC2524" s="88"/>
      <c r="AD2524" s="88"/>
      <c r="AE2524" s="88"/>
      <c r="AF2524" s="90"/>
      <c r="AG2524" s="89"/>
      <c r="AN2524" s="88"/>
      <c r="AO2524" s="88"/>
      <c r="AP2524" s="88"/>
      <c r="AQ2524" s="88"/>
      <c r="AR2524" s="88"/>
      <c r="AS2524" s="88"/>
      <c r="AT2524" s="88"/>
      <c r="AU2524" s="88"/>
    </row>
    <row r="2525" spans="27:47" x14ac:dyDescent="0.2">
      <c r="AA2525" s="88"/>
      <c r="AB2525" s="88"/>
      <c r="AC2525" s="88"/>
      <c r="AD2525" s="88"/>
      <c r="AE2525" s="88"/>
      <c r="AF2525" s="90"/>
      <c r="AG2525" s="89"/>
      <c r="AN2525" s="88"/>
      <c r="AO2525" s="88"/>
      <c r="AP2525" s="88"/>
      <c r="AQ2525" s="88"/>
      <c r="AR2525" s="88"/>
      <c r="AS2525" s="88"/>
      <c r="AT2525" s="88"/>
      <c r="AU2525" s="88"/>
    </row>
    <row r="2526" spans="27:47" x14ac:dyDescent="0.2">
      <c r="AA2526" s="88"/>
      <c r="AB2526" s="88"/>
      <c r="AC2526" s="88"/>
      <c r="AD2526" s="88"/>
      <c r="AE2526" s="88"/>
      <c r="AF2526" s="90"/>
      <c r="AG2526" s="89"/>
      <c r="AN2526" s="88"/>
      <c r="AO2526" s="88"/>
      <c r="AP2526" s="88"/>
      <c r="AQ2526" s="88"/>
      <c r="AR2526" s="88"/>
      <c r="AS2526" s="88"/>
      <c r="AT2526" s="88"/>
      <c r="AU2526" s="88"/>
    </row>
    <row r="2527" spans="27:47" x14ac:dyDescent="0.2">
      <c r="AA2527" s="88"/>
      <c r="AB2527" s="88"/>
      <c r="AC2527" s="88"/>
      <c r="AD2527" s="88"/>
      <c r="AE2527" s="88"/>
      <c r="AF2527" s="90"/>
      <c r="AG2527" s="89"/>
      <c r="AN2527" s="88"/>
      <c r="AO2527" s="88"/>
      <c r="AP2527" s="88"/>
      <c r="AQ2527" s="88"/>
      <c r="AR2527" s="88"/>
      <c r="AS2527" s="88"/>
      <c r="AT2527" s="88"/>
      <c r="AU2527" s="88"/>
    </row>
    <row r="2528" spans="27:47" x14ac:dyDescent="0.2">
      <c r="AA2528" s="88"/>
      <c r="AB2528" s="88"/>
      <c r="AC2528" s="88"/>
      <c r="AD2528" s="88"/>
      <c r="AE2528" s="88"/>
      <c r="AF2528" s="90"/>
      <c r="AG2528" s="89"/>
      <c r="AN2528" s="88"/>
      <c r="AO2528" s="88"/>
      <c r="AP2528" s="88"/>
      <c r="AQ2528" s="88"/>
      <c r="AR2528" s="88"/>
      <c r="AS2528" s="88"/>
      <c r="AT2528" s="88"/>
      <c r="AU2528" s="88"/>
    </row>
    <row r="2529" spans="27:47" x14ac:dyDescent="0.2">
      <c r="AA2529" s="88"/>
      <c r="AB2529" s="88"/>
      <c r="AC2529" s="88"/>
      <c r="AD2529" s="88"/>
      <c r="AE2529" s="88"/>
      <c r="AF2529" s="90"/>
      <c r="AG2529" s="89"/>
      <c r="AN2529" s="88"/>
      <c r="AO2529" s="88"/>
      <c r="AP2529" s="88"/>
      <c r="AQ2529" s="88"/>
      <c r="AR2529" s="88"/>
      <c r="AS2529" s="88"/>
      <c r="AT2529" s="88"/>
      <c r="AU2529" s="88"/>
    </row>
    <row r="2530" spans="27:47" x14ac:dyDescent="0.2">
      <c r="AA2530" s="88"/>
      <c r="AB2530" s="88"/>
      <c r="AC2530" s="88"/>
      <c r="AD2530" s="88"/>
      <c r="AE2530" s="88"/>
      <c r="AF2530" s="90"/>
      <c r="AG2530" s="89"/>
      <c r="AN2530" s="88"/>
      <c r="AO2530" s="88"/>
      <c r="AP2530" s="88"/>
      <c r="AQ2530" s="88"/>
      <c r="AR2530" s="88"/>
      <c r="AS2530" s="88"/>
      <c r="AT2530" s="88"/>
      <c r="AU2530" s="88"/>
    </row>
    <row r="2531" spans="27:47" x14ac:dyDescent="0.2">
      <c r="AA2531" s="88"/>
      <c r="AB2531" s="88"/>
      <c r="AC2531" s="88"/>
      <c r="AD2531" s="88"/>
      <c r="AE2531" s="88"/>
      <c r="AF2531" s="90"/>
      <c r="AG2531" s="89"/>
      <c r="AN2531" s="88"/>
      <c r="AO2531" s="88"/>
      <c r="AP2531" s="88"/>
      <c r="AQ2531" s="88"/>
      <c r="AR2531" s="88"/>
      <c r="AS2531" s="88"/>
      <c r="AT2531" s="88"/>
      <c r="AU2531" s="88"/>
    </row>
    <row r="2532" spans="27:47" x14ac:dyDescent="0.2">
      <c r="AA2532" s="88"/>
      <c r="AB2532" s="88"/>
      <c r="AC2532" s="88"/>
      <c r="AD2532" s="88"/>
      <c r="AE2532" s="88"/>
      <c r="AF2532" s="90"/>
      <c r="AG2532" s="89"/>
      <c r="AN2532" s="88"/>
      <c r="AO2532" s="88"/>
      <c r="AP2532" s="88"/>
      <c r="AQ2532" s="88"/>
      <c r="AR2532" s="88"/>
      <c r="AS2532" s="88"/>
      <c r="AT2532" s="88"/>
      <c r="AU2532" s="88"/>
    </row>
    <row r="2533" spans="27:47" x14ac:dyDescent="0.2">
      <c r="AA2533" s="88"/>
      <c r="AB2533" s="88"/>
      <c r="AC2533" s="88"/>
      <c r="AD2533" s="88"/>
      <c r="AE2533" s="88"/>
      <c r="AF2533" s="90"/>
      <c r="AG2533" s="89"/>
      <c r="AN2533" s="88"/>
      <c r="AO2533" s="88"/>
      <c r="AP2533" s="88"/>
      <c r="AQ2533" s="88"/>
      <c r="AR2533" s="88"/>
      <c r="AS2533" s="88"/>
      <c r="AT2533" s="88"/>
      <c r="AU2533" s="88"/>
    </row>
    <row r="2534" spans="27:47" x14ac:dyDescent="0.2">
      <c r="AA2534" s="88"/>
      <c r="AB2534" s="88"/>
      <c r="AC2534" s="88"/>
      <c r="AD2534" s="88"/>
      <c r="AE2534" s="88"/>
      <c r="AF2534" s="90"/>
      <c r="AG2534" s="89"/>
      <c r="AN2534" s="88"/>
      <c r="AO2534" s="88"/>
      <c r="AP2534" s="88"/>
      <c r="AQ2534" s="88"/>
      <c r="AR2534" s="88"/>
      <c r="AS2534" s="88"/>
      <c r="AT2534" s="88"/>
      <c r="AU2534" s="88"/>
    </row>
    <row r="2535" spans="27:47" x14ac:dyDescent="0.2">
      <c r="AA2535" s="88"/>
      <c r="AB2535" s="88"/>
      <c r="AC2535" s="88"/>
      <c r="AD2535" s="88"/>
      <c r="AE2535" s="88"/>
      <c r="AF2535" s="90"/>
      <c r="AG2535" s="89"/>
      <c r="AN2535" s="88"/>
      <c r="AO2535" s="88"/>
      <c r="AP2535" s="88"/>
      <c r="AQ2535" s="88"/>
      <c r="AR2535" s="88"/>
      <c r="AS2535" s="88"/>
      <c r="AT2535" s="88"/>
      <c r="AU2535" s="88"/>
    </row>
    <row r="2536" spans="27:47" x14ac:dyDescent="0.2">
      <c r="AA2536" s="88"/>
      <c r="AB2536" s="88"/>
      <c r="AC2536" s="88"/>
      <c r="AD2536" s="88"/>
      <c r="AE2536" s="88"/>
      <c r="AF2536" s="90"/>
      <c r="AG2536" s="89"/>
      <c r="AN2536" s="88"/>
      <c r="AO2536" s="88"/>
      <c r="AP2536" s="88"/>
      <c r="AQ2536" s="88"/>
      <c r="AR2536" s="88"/>
      <c r="AS2536" s="88"/>
      <c r="AT2536" s="88"/>
      <c r="AU2536" s="88"/>
    </row>
    <row r="2537" spans="27:47" x14ac:dyDescent="0.2">
      <c r="AA2537" s="88"/>
      <c r="AB2537" s="88"/>
      <c r="AC2537" s="88"/>
      <c r="AD2537" s="88"/>
      <c r="AE2537" s="88"/>
      <c r="AF2537" s="90"/>
      <c r="AG2537" s="89"/>
      <c r="AN2537" s="88"/>
      <c r="AO2537" s="88"/>
      <c r="AP2537" s="88"/>
      <c r="AQ2537" s="88"/>
      <c r="AR2537" s="88"/>
      <c r="AS2537" s="88"/>
      <c r="AT2537" s="88"/>
      <c r="AU2537" s="88"/>
    </row>
    <row r="2538" spans="27:47" x14ac:dyDescent="0.2">
      <c r="AA2538" s="88"/>
      <c r="AB2538" s="88"/>
      <c r="AC2538" s="88"/>
      <c r="AD2538" s="88"/>
      <c r="AE2538" s="88"/>
      <c r="AF2538" s="90"/>
      <c r="AG2538" s="89"/>
      <c r="AN2538" s="88"/>
      <c r="AO2538" s="88"/>
      <c r="AP2538" s="88"/>
      <c r="AQ2538" s="88"/>
      <c r="AR2538" s="88"/>
      <c r="AS2538" s="88"/>
      <c r="AT2538" s="88"/>
      <c r="AU2538" s="88"/>
    </row>
  </sheetData>
  <protectedRanges>
    <protectedRange sqref="A334:D354" name="Range1"/>
  </protectedRanges>
  <sortState xmlns:xlrd2="http://schemas.microsoft.com/office/spreadsheetml/2017/richdata2" ref="A21:AU361">
    <sortCondition ref="C21:C361"/>
  </sortState>
  <phoneticPr fontId="9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0D1B-AFAD-4032-8A35-FF144AAE6F78}">
  <dimension ref="A1"/>
  <sheetViews>
    <sheetView topLeftCell="T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259" workbookViewId="0">
      <selection activeCell="A161" sqref="A161:D302"/>
    </sheetView>
  </sheetViews>
  <sheetFormatPr defaultRowHeight="12.75" x14ac:dyDescent="0.2"/>
  <cols>
    <col min="1" max="1" width="19.7109375" style="12" customWidth="1"/>
    <col min="2" max="2" width="4.42578125" style="15" customWidth="1"/>
    <col min="3" max="3" width="12.7109375" style="12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2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63" t="s">
        <v>259</v>
      </c>
      <c r="I1" s="64" t="s">
        <v>190</v>
      </c>
      <c r="J1" s="65" t="s">
        <v>260</v>
      </c>
    </row>
    <row r="2" spans="1:16" x14ac:dyDescent="0.2">
      <c r="I2" s="66" t="s">
        <v>201</v>
      </c>
      <c r="J2" s="67" t="s">
        <v>261</v>
      </c>
    </row>
    <row r="3" spans="1:16" x14ac:dyDescent="0.2">
      <c r="A3" s="68" t="s">
        <v>262</v>
      </c>
      <c r="I3" s="66" t="s">
        <v>205</v>
      </c>
      <c r="J3" s="67" t="s">
        <v>263</v>
      </c>
    </row>
    <row r="4" spans="1:16" x14ac:dyDescent="0.2">
      <c r="I4" s="66" t="s">
        <v>219</v>
      </c>
      <c r="J4" s="67" t="s">
        <v>263</v>
      </c>
    </row>
    <row r="5" spans="1:16" ht="13.5" thickBot="1" x14ac:dyDescent="0.25">
      <c r="I5" s="69" t="s">
        <v>249</v>
      </c>
      <c r="J5" s="70" t="s">
        <v>264</v>
      </c>
    </row>
    <row r="10" spans="1:16" ht="13.5" thickBot="1" x14ac:dyDescent="0.25"/>
    <row r="11" spans="1:16" ht="12.75" customHeight="1" thickBot="1" x14ac:dyDescent="0.25">
      <c r="A11" s="12" t="str">
        <f t="shared" ref="A11:A74" si="0">P11</f>
        <v> PZ 10.21 </v>
      </c>
      <c r="B11" s="6" t="str">
        <f t="shared" ref="B11:B74" si="1">IF(H11=INT(H11),"I","II")</f>
        <v>I</v>
      </c>
      <c r="C11" s="12">
        <f t="shared" ref="C11:C74" si="2">1*G11</f>
        <v>13081.322</v>
      </c>
      <c r="D11" s="15" t="str">
        <f t="shared" ref="D11:D74" si="3">VLOOKUP(F11,I$1:J$5,2,FALSE)</f>
        <v>vis</v>
      </c>
      <c r="E11" s="71">
        <f>VLOOKUP(C11,'Active 1'!C$21:E$967,3,FALSE)</f>
        <v>-6294.6973798675681</v>
      </c>
      <c r="F11" s="6" t="s">
        <v>249</v>
      </c>
      <c r="G11" s="15" t="str">
        <f t="shared" ref="G11:G74" si="4">MID(I11,3,LEN(I11)-3)</f>
        <v>13081.322</v>
      </c>
      <c r="H11" s="12">
        <f t="shared" ref="H11:H74" si="5">1*K11</f>
        <v>-6295</v>
      </c>
      <c r="I11" s="72" t="s">
        <v>271</v>
      </c>
      <c r="J11" s="73" t="s">
        <v>272</v>
      </c>
      <c r="K11" s="72">
        <v>-6295</v>
      </c>
      <c r="L11" s="72" t="s">
        <v>273</v>
      </c>
      <c r="M11" s="73" t="s">
        <v>274</v>
      </c>
      <c r="N11" s="73"/>
      <c r="O11" s="74" t="s">
        <v>275</v>
      </c>
      <c r="P11" s="74" t="s">
        <v>276</v>
      </c>
    </row>
    <row r="12" spans="1:16" ht="12.75" customHeight="1" thickBot="1" x14ac:dyDescent="0.25">
      <c r="A12" s="12" t="str">
        <f t="shared" si="0"/>
        <v> CPRI 19.30 </v>
      </c>
      <c r="B12" s="6" t="str">
        <f t="shared" si="1"/>
        <v>I</v>
      </c>
      <c r="C12" s="12">
        <f t="shared" si="2"/>
        <v>14553.805</v>
      </c>
      <c r="D12" s="15" t="str">
        <f t="shared" si="3"/>
        <v>vis</v>
      </c>
      <c r="E12" s="71">
        <f>VLOOKUP(C12,'Active 1'!C$21:E$967,3,FALSE)</f>
        <v>-5972.7118520913009</v>
      </c>
      <c r="F12" s="6" t="s">
        <v>249</v>
      </c>
      <c r="G12" s="15" t="str">
        <f t="shared" si="4"/>
        <v>14553.805</v>
      </c>
      <c r="H12" s="12">
        <f t="shared" si="5"/>
        <v>-5973</v>
      </c>
      <c r="I12" s="72" t="s">
        <v>292</v>
      </c>
      <c r="J12" s="73" t="s">
        <v>293</v>
      </c>
      <c r="K12" s="72">
        <v>-5973</v>
      </c>
      <c r="L12" s="72" t="s">
        <v>294</v>
      </c>
      <c r="M12" s="73" t="s">
        <v>265</v>
      </c>
      <c r="N12" s="73"/>
      <c r="O12" s="74" t="s">
        <v>280</v>
      </c>
      <c r="P12" s="74" t="s">
        <v>281</v>
      </c>
    </row>
    <row r="13" spans="1:16" ht="12.75" customHeight="1" thickBot="1" x14ac:dyDescent="0.25">
      <c r="A13" s="12" t="str">
        <f t="shared" si="0"/>
        <v> CPRI 19.30 </v>
      </c>
      <c r="B13" s="6" t="str">
        <f t="shared" si="1"/>
        <v>I</v>
      </c>
      <c r="C13" s="12">
        <f t="shared" si="2"/>
        <v>14736.732</v>
      </c>
      <c r="D13" s="15" t="str">
        <f t="shared" si="3"/>
        <v>vis</v>
      </c>
      <c r="E13" s="71">
        <f>VLOOKUP(C13,'Active 1'!C$21:E$967,3,FALSE)</f>
        <v>-5932.711494437237</v>
      </c>
      <c r="F13" s="6" t="s">
        <v>249</v>
      </c>
      <c r="G13" s="15" t="str">
        <f t="shared" si="4"/>
        <v>14736.732</v>
      </c>
      <c r="H13" s="12">
        <f t="shared" si="5"/>
        <v>-5933</v>
      </c>
      <c r="I13" s="72" t="s">
        <v>295</v>
      </c>
      <c r="J13" s="73" t="s">
        <v>296</v>
      </c>
      <c r="K13" s="72">
        <v>-5933</v>
      </c>
      <c r="L13" s="72" t="s">
        <v>297</v>
      </c>
      <c r="M13" s="73" t="s">
        <v>265</v>
      </c>
      <c r="N13" s="73"/>
      <c r="O13" s="74" t="s">
        <v>280</v>
      </c>
      <c r="P13" s="74" t="s">
        <v>281</v>
      </c>
    </row>
    <row r="14" spans="1:16" ht="12.75" customHeight="1" thickBot="1" x14ac:dyDescent="0.25">
      <c r="A14" s="12" t="str">
        <f t="shared" si="0"/>
        <v> PZ 10.21 </v>
      </c>
      <c r="B14" s="6" t="str">
        <f t="shared" si="1"/>
        <v>I</v>
      </c>
      <c r="C14" s="12">
        <f t="shared" si="2"/>
        <v>14796.191999999999</v>
      </c>
      <c r="D14" s="15" t="str">
        <f t="shared" si="3"/>
        <v>vis</v>
      </c>
      <c r="E14" s="71">
        <f>VLOOKUP(C14,'Active 1'!C$21:E$967,3,FALSE)</f>
        <v>-5919.7094703177218</v>
      </c>
      <c r="F14" s="6" t="s">
        <v>249</v>
      </c>
      <c r="G14" s="15" t="str">
        <f t="shared" si="4"/>
        <v>14796.192</v>
      </c>
      <c r="H14" s="12">
        <f t="shared" si="5"/>
        <v>-5920</v>
      </c>
      <c r="I14" s="72" t="s">
        <v>303</v>
      </c>
      <c r="J14" s="73" t="s">
        <v>304</v>
      </c>
      <c r="K14" s="72">
        <v>-5920</v>
      </c>
      <c r="L14" s="72" t="s">
        <v>305</v>
      </c>
      <c r="M14" s="73" t="s">
        <v>274</v>
      </c>
      <c r="N14" s="73"/>
      <c r="O14" s="74" t="s">
        <v>275</v>
      </c>
      <c r="P14" s="74" t="s">
        <v>276</v>
      </c>
    </row>
    <row r="15" spans="1:16" ht="12.75" customHeight="1" thickBot="1" x14ac:dyDescent="0.25">
      <c r="A15" s="12" t="str">
        <f t="shared" si="0"/>
        <v> PZ 10.21 </v>
      </c>
      <c r="B15" s="6" t="str">
        <f t="shared" si="1"/>
        <v>I</v>
      </c>
      <c r="C15" s="12">
        <f t="shared" si="2"/>
        <v>14805.317999999999</v>
      </c>
      <c r="D15" s="15" t="str">
        <f t="shared" si="3"/>
        <v>vis</v>
      </c>
      <c r="E15" s="71">
        <f>VLOOKUP(C15,'Active 1'!C$21:E$967,3,FALSE)</f>
        <v>-5917.7139023373193</v>
      </c>
      <c r="F15" s="6" t="s">
        <v>249</v>
      </c>
      <c r="G15" s="15" t="str">
        <f t="shared" si="4"/>
        <v>14805.318</v>
      </c>
      <c r="H15" s="12">
        <f t="shared" si="5"/>
        <v>-5918</v>
      </c>
      <c r="I15" s="72" t="s">
        <v>306</v>
      </c>
      <c r="J15" s="73" t="s">
        <v>307</v>
      </c>
      <c r="K15" s="72">
        <v>-5918</v>
      </c>
      <c r="L15" s="72" t="s">
        <v>308</v>
      </c>
      <c r="M15" s="73" t="s">
        <v>274</v>
      </c>
      <c r="N15" s="73"/>
      <c r="O15" s="74" t="s">
        <v>275</v>
      </c>
      <c r="P15" s="74" t="s">
        <v>276</v>
      </c>
    </row>
    <row r="16" spans="1:16" ht="12.75" customHeight="1" thickBot="1" x14ac:dyDescent="0.25">
      <c r="A16" s="12" t="str">
        <f t="shared" si="0"/>
        <v> PZ 10.21 </v>
      </c>
      <c r="B16" s="6" t="str">
        <f t="shared" si="1"/>
        <v>I</v>
      </c>
      <c r="C16" s="12">
        <f t="shared" si="2"/>
        <v>14809.891</v>
      </c>
      <c r="D16" s="15" t="str">
        <f t="shared" si="3"/>
        <v>vis</v>
      </c>
      <c r="E16" s="71">
        <f>VLOOKUP(C16,'Active 1'!C$21:E$967,3,FALSE)</f>
        <v>-5916.7139316629409</v>
      </c>
      <c r="F16" s="6" t="s">
        <v>249</v>
      </c>
      <c r="G16" s="15" t="str">
        <f t="shared" si="4"/>
        <v>14809.891</v>
      </c>
      <c r="H16" s="12">
        <f t="shared" si="5"/>
        <v>-5917</v>
      </c>
      <c r="I16" s="72" t="s">
        <v>319</v>
      </c>
      <c r="J16" s="73" t="s">
        <v>320</v>
      </c>
      <c r="K16" s="72">
        <v>-5917</v>
      </c>
      <c r="L16" s="72" t="s">
        <v>308</v>
      </c>
      <c r="M16" s="73" t="s">
        <v>274</v>
      </c>
      <c r="N16" s="73"/>
      <c r="O16" s="74" t="s">
        <v>275</v>
      </c>
      <c r="P16" s="74" t="s">
        <v>276</v>
      </c>
    </row>
    <row r="17" spans="1:16" ht="12.75" customHeight="1" thickBot="1" x14ac:dyDescent="0.25">
      <c r="A17" s="12" t="str">
        <f t="shared" si="0"/>
        <v> PZ 10.21 </v>
      </c>
      <c r="B17" s="6" t="str">
        <f t="shared" si="1"/>
        <v>I</v>
      </c>
      <c r="C17" s="12">
        <f t="shared" si="2"/>
        <v>14814.460999999999</v>
      </c>
      <c r="D17" s="15" t="str">
        <f t="shared" si="3"/>
        <v>vis</v>
      </c>
      <c r="E17" s="71">
        <f>VLOOKUP(C17,'Active 1'!C$21:E$967,3,FALSE)</f>
        <v>-5915.714616993816</v>
      </c>
      <c r="F17" s="6" t="s">
        <v>249</v>
      </c>
      <c r="G17" s="15" t="str">
        <f t="shared" si="4"/>
        <v>14814.461</v>
      </c>
      <c r="H17" s="12">
        <f t="shared" si="5"/>
        <v>-5916</v>
      </c>
      <c r="I17" s="72" t="s">
        <v>321</v>
      </c>
      <c r="J17" s="73" t="s">
        <v>322</v>
      </c>
      <c r="K17" s="72">
        <v>-5916</v>
      </c>
      <c r="L17" s="72" t="s">
        <v>323</v>
      </c>
      <c r="M17" s="73" t="s">
        <v>274</v>
      </c>
      <c r="N17" s="73"/>
      <c r="O17" s="74" t="s">
        <v>275</v>
      </c>
      <c r="P17" s="74" t="s">
        <v>276</v>
      </c>
    </row>
    <row r="18" spans="1:16" ht="12.75" customHeight="1" thickBot="1" x14ac:dyDescent="0.25">
      <c r="A18" s="12" t="str">
        <f t="shared" si="0"/>
        <v> CPRI 19.30 </v>
      </c>
      <c r="B18" s="6" t="str">
        <f t="shared" si="1"/>
        <v>I</v>
      </c>
      <c r="C18" s="12">
        <f t="shared" si="2"/>
        <v>14828.182000000001</v>
      </c>
      <c r="D18" s="15" t="str">
        <f t="shared" si="3"/>
        <v>vis</v>
      </c>
      <c r="E18" s="71">
        <f>VLOOKUP(C18,'Active 1'!C$21:E$967,3,FALSE)</f>
        <v>-5912.7142676338444</v>
      </c>
      <c r="F18" s="6" t="s">
        <v>249</v>
      </c>
      <c r="G18" s="15" t="str">
        <f t="shared" si="4"/>
        <v>14828.182</v>
      </c>
      <c r="H18" s="12">
        <f t="shared" si="5"/>
        <v>-5913</v>
      </c>
      <c r="I18" s="72" t="s">
        <v>324</v>
      </c>
      <c r="J18" s="73" t="s">
        <v>325</v>
      </c>
      <c r="K18" s="72">
        <v>-5913</v>
      </c>
      <c r="L18" s="72" t="s">
        <v>326</v>
      </c>
      <c r="M18" s="73" t="s">
        <v>265</v>
      </c>
      <c r="N18" s="73"/>
      <c r="O18" s="74" t="s">
        <v>280</v>
      </c>
      <c r="P18" s="74" t="s">
        <v>281</v>
      </c>
    </row>
    <row r="19" spans="1:16" ht="12.75" customHeight="1" thickBot="1" x14ac:dyDescent="0.25">
      <c r="A19" s="12" t="str">
        <f t="shared" si="0"/>
        <v> PZ 10.21 </v>
      </c>
      <c r="B19" s="6" t="str">
        <f t="shared" si="1"/>
        <v>I</v>
      </c>
      <c r="C19" s="12">
        <f t="shared" si="2"/>
        <v>14837.326999999999</v>
      </c>
      <c r="D19" s="15" t="str">
        <f t="shared" si="3"/>
        <v>vis</v>
      </c>
      <c r="E19" s="71">
        <f>VLOOKUP(C19,'Active 1'!C$21:E$967,3,FALSE)</f>
        <v>-5910.7145449535055</v>
      </c>
      <c r="F19" s="6" t="s">
        <v>249</v>
      </c>
      <c r="G19" s="15" t="str">
        <f t="shared" si="4"/>
        <v>14837.327</v>
      </c>
      <c r="H19" s="12">
        <f t="shared" si="5"/>
        <v>-5911</v>
      </c>
      <c r="I19" s="72" t="s">
        <v>332</v>
      </c>
      <c r="J19" s="73" t="s">
        <v>333</v>
      </c>
      <c r="K19" s="72">
        <v>-5911</v>
      </c>
      <c r="L19" s="72" t="s">
        <v>323</v>
      </c>
      <c r="M19" s="73" t="s">
        <v>274</v>
      </c>
      <c r="N19" s="73"/>
      <c r="O19" s="74" t="s">
        <v>275</v>
      </c>
      <c r="P19" s="74" t="s">
        <v>276</v>
      </c>
    </row>
    <row r="20" spans="1:16" ht="12.75" customHeight="1" thickBot="1" x14ac:dyDescent="0.25">
      <c r="A20" s="12" t="str">
        <f t="shared" si="0"/>
        <v> PZ 10.21 </v>
      </c>
      <c r="B20" s="6" t="str">
        <f t="shared" si="1"/>
        <v>I</v>
      </c>
      <c r="C20" s="12">
        <f t="shared" si="2"/>
        <v>14846.47</v>
      </c>
      <c r="D20" s="15" t="str">
        <f t="shared" si="3"/>
        <v>vis</v>
      </c>
      <c r="E20" s="71">
        <f>VLOOKUP(C20,'Active 1'!C$21:E$967,3,FALSE)</f>
        <v>-5908.7152596100013</v>
      </c>
      <c r="F20" s="6" t="s">
        <v>249</v>
      </c>
      <c r="G20" s="15" t="str">
        <f t="shared" si="4"/>
        <v>14846.470</v>
      </c>
      <c r="H20" s="12">
        <f t="shared" si="5"/>
        <v>-5909</v>
      </c>
      <c r="I20" s="72" t="s">
        <v>334</v>
      </c>
      <c r="J20" s="73" t="s">
        <v>335</v>
      </c>
      <c r="K20" s="72">
        <v>-5909</v>
      </c>
      <c r="L20" s="72" t="s">
        <v>329</v>
      </c>
      <c r="M20" s="73" t="s">
        <v>274</v>
      </c>
      <c r="N20" s="73"/>
      <c r="O20" s="74" t="s">
        <v>275</v>
      </c>
      <c r="P20" s="74" t="s">
        <v>276</v>
      </c>
    </row>
    <row r="21" spans="1:16" ht="12.75" customHeight="1" thickBot="1" x14ac:dyDescent="0.25">
      <c r="A21" s="12" t="str">
        <f t="shared" si="0"/>
        <v> PZ 10.21 </v>
      </c>
      <c r="B21" s="6" t="str">
        <f t="shared" si="1"/>
        <v>I</v>
      </c>
      <c r="C21" s="12">
        <f t="shared" si="2"/>
        <v>14846.474</v>
      </c>
      <c r="D21" s="15" t="str">
        <f t="shared" si="3"/>
        <v>vis</v>
      </c>
      <c r="E21" s="71">
        <f>VLOOKUP(C21,'Active 1'!C$21:E$967,3,FALSE)</f>
        <v>-5908.7143849363301</v>
      </c>
      <c r="F21" s="6" t="s">
        <v>249</v>
      </c>
      <c r="G21" s="15" t="str">
        <f t="shared" si="4"/>
        <v>14846.474</v>
      </c>
      <c r="H21" s="12">
        <f t="shared" si="5"/>
        <v>-5909</v>
      </c>
      <c r="I21" s="72" t="s">
        <v>336</v>
      </c>
      <c r="J21" s="73" t="s">
        <v>337</v>
      </c>
      <c r="K21" s="72">
        <v>-5909</v>
      </c>
      <c r="L21" s="72" t="s">
        <v>338</v>
      </c>
      <c r="M21" s="73" t="s">
        <v>274</v>
      </c>
      <c r="N21" s="73"/>
      <c r="O21" s="74" t="s">
        <v>275</v>
      </c>
      <c r="P21" s="74" t="s">
        <v>276</v>
      </c>
    </row>
    <row r="22" spans="1:16" ht="12.75" customHeight="1" thickBot="1" x14ac:dyDescent="0.25">
      <c r="A22" s="12" t="str">
        <f t="shared" si="0"/>
        <v> PZ 10.21 </v>
      </c>
      <c r="B22" s="6" t="str">
        <f t="shared" si="1"/>
        <v>I</v>
      </c>
      <c r="C22" s="12">
        <f t="shared" si="2"/>
        <v>14855.624</v>
      </c>
      <c r="D22" s="15" t="str">
        <f t="shared" si="3"/>
        <v>vis</v>
      </c>
      <c r="E22" s="71">
        <f>VLOOKUP(C22,'Active 1'!C$21:E$967,3,FALSE)</f>
        <v>-5906.7135689139022</v>
      </c>
      <c r="F22" s="6" t="s">
        <v>249</v>
      </c>
      <c r="G22" s="15" t="str">
        <f t="shared" si="4"/>
        <v>14855.624</v>
      </c>
      <c r="H22" s="12">
        <f t="shared" si="5"/>
        <v>-5907</v>
      </c>
      <c r="I22" s="72" t="s">
        <v>342</v>
      </c>
      <c r="J22" s="73" t="s">
        <v>343</v>
      </c>
      <c r="K22" s="72">
        <v>-5907</v>
      </c>
      <c r="L22" s="72" t="s">
        <v>341</v>
      </c>
      <c r="M22" s="73" t="s">
        <v>274</v>
      </c>
      <c r="N22" s="73"/>
      <c r="O22" s="74" t="s">
        <v>275</v>
      </c>
      <c r="P22" s="74" t="s">
        <v>276</v>
      </c>
    </row>
    <row r="23" spans="1:16" ht="12.75" customHeight="1" thickBot="1" x14ac:dyDescent="0.25">
      <c r="A23" s="12" t="str">
        <f t="shared" si="0"/>
        <v> PZ 10.21 </v>
      </c>
      <c r="B23" s="6" t="str">
        <f t="shared" si="1"/>
        <v>I</v>
      </c>
      <c r="C23" s="12">
        <f t="shared" si="2"/>
        <v>14860.196</v>
      </c>
      <c r="D23" s="15" t="str">
        <f t="shared" si="3"/>
        <v>vis</v>
      </c>
      <c r="E23" s="71">
        <f>VLOOKUP(C23,'Active 1'!C$21:E$967,3,FALSE)</f>
        <v>-5905.7138169079417</v>
      </c>
      <c r="F23" s="6" t="s">
        <v>249</v>
      </c>
      <c r="G23" s="15" t="str">
        <f t="shared" si="4"/>
        <v>14860.196</v>
      </c>
      <c r="H23" s="12">
        <f t="shared" si="5"/>
        <v>-5906</v>
      </c>
      <c r="I23" s="72" t="s">
        <v>344</v>
      </c>
      <c r="J23" s="73" t="s">
        <v>345</v>
      </c>
      <c r="K23" s="72">
        <v>-5906</v>
      </c>
      <c r="L23" s="72" t="s">
        <v>346</v>
      </c>
      <c r="M23" s="73" t="s">
        <v>274</v>
      </c>
      <c r="N23" s="73"/>
      <c r="O23" s="74" t="s">
        <v>275</v>
      </c>
      <c r="P23" s="74" t="s">
        <v>276</v>
      </c>
    </row>
    <row r="24" spans="1:16" ht="12.75" customHeight="1" thickBot="1" x14ac:dyDescent="0.25">
      <c r="A24" s="12" t="str">
        <f t="shared" si="0"/>
        <v> PZ 10.21 </v>
      </c>
      <c r="B24" s="6" t="str">
        <f t="shared" si="1"/>
        <v>I</v>
      </c>
      <c r="C24" s="12">
        <f t="shared" si="2"/>
        <v>14864.763999999999</v>
      </c>
      <c r="D24" s="15" t="str">
        <f t="shared" si="3"/>
        <v>vis</v>
      </c>
      <c r="E24" s="71">
        <f>VLOOKUP(C24,'Active 1'!C$21:E$967,3,FALSE)</f>
        <v>-5904.7149395756524</v>
      </c>
      <c r="F24" s="6" t="s">
        <v>249</v>
      </c>
      <c r="G24" s="15" t="str">
        <f t="shared" si="4"/>
        <v>14864.764</v>
      </c>
      <c r="H24" s="12">
        <f t="shared" si="5"/>
        <v>-5905</v>
      </c>
      <c r="I24" s="72" t="s">
        <v>347</v>
      </c>
      <c r="J24" s="73" t="s">
        <v>348</v>
      </c>
      <c r="K24" s="72">
        <v>-5905</v>
      </c>
      <c r="L24" s="72" t="s">
        <v>349</v>
      </c>
      <c r="M24" s="73" t="s">
        <v>274</v>
      </c>
      <c r="N24" s="73"/>
      <c r="O24" s="74" t="s">
        <v>275</v>
      </c>
      <c r="P24" s="74" t="s">
        <v>276</v>
      </c>
    </row>
    <row r="25" spans="1:16" ht="12.75" customHeight="1" thickBot="1" x14ac:dyDescent="0.25">
      <c r="A25" s="12" t="str">
        <f t="shared" si="0"/>
        <v> AJ 20.155 </v>
      </c>
      <c r="B25" s="6" t="str">
        <f t="shared" si="1"/>
        <v>I</v>
      </c>
      <c r="C25" s="12">
        <f t="shared" si="2"/>
        <v>14869.346</v>
      </c>
      <c r="D25" s="15" t="str">
        <f t="shared" si="3"/>
        <v>vis</v>
      </c>
      <c r="E25" s="71">
        <f>VLOOKUP(C25,'Active 1'!C$21:E$967,3,FALSE)</f>
        <v>-5903.7130008855147</v>
      </c>
      <c r="F25" s="6" t="s">
        <v>249</v>
      </c>
      <c r="G25" s="15" t="str">
        <f t="shared" si="4"/>
        <v>14869.346</v>
      </c>
      <c r="H25" s="12">
        <f t="shared" si="5"/>
        <v>-5904</v>
      </c>
      <c r="I25" s="72" t="s">
        <v>350</v>
      </c>
      <c r="J25" s="73" t="s">
        <v>351</v>
      </c>
      <c r="K25" s="72">
        <v>-5904</v>
      </c>
      <c r="L25" s="72" t="s">
        <v>352</v>
      </c>
      <c r="M25" s="73" t="s">
        <v>300</v>
      </c>
      <c r="N25" s="73"/>
      <c r="O25" s="74" t="s">
        <v>330</v>
      </c>
      <c r="P25" s="74" t="s">
        <v>353</v>
      </c>
    </row>
    <row r="26" spans="1:16" ht="12.75" customHeight="1" thickBot="1" x14ac:dyDescent="0.25">
      <c r="A26" s="12" t="str">
        <f t="shared" si="0"/>
        <v> PZ 10.21 </v>
      </c>
      <c r="B26" s="6" t="str">
        <f t="shared" si="1"/>
        <v>I</v>
      </c>
      <c r="C26" s="12">
        <f t="shared" si="2"/>
        <v>14878.485000000001</v>
      </c>
      <c r="D26" s="15" t="str">
        <f t="shared" si="3"/>
        <v>vis</v>
      </c>
      <c r="E26" s="71">
        <f>VLOOKUP(C26,'Active 1'!C$21:E$967,3,FALSE)</f>
        <v>-5901.7145902156808</v>
      </c>
      <c r="F26" s="6" t="s">
        <v>249</v>
      </c>
      <c r="G26" s="15" t="str">
        <f t="shared" si="4"/>
        <v>14878.485</v>
      </c>
      <c r="H26" s="12">
        <f t="shared" si="5"/>
        <v>-5902</v>
      </c>
      <c r="I26" s="72" t="s">
        <v>357</v>
      </c>
      <c r="J26" s="73" t="s">
        <v>358</v>
      </c>
      <c r="K26" s="72">
        <v>-5902</v>
      </c>
      <c r="L26" s="72" t="s">
        <v>323</v>
      </c>
      <c r="M26" s="73" t="s">
        <v>274</v>
      </c>
      <c r="N26" s="73"/>
      <c r="O26" s="74" t="s">
        <v>275</v>
      </c>
      <c r="P26" s="74" t="s">
        <v>276</v>
      </c>
    </row>
    <row r="27" spans="1:16" ht="12.75" customHeight="1" thickBot="1" x14ac:dyDescent="0.25">
      <c r="A27" s="12" t="str">
        <f t="shared" si="0"/>
        <v> PZ 10.21 </v>
      </c>
      <c r="B27" s="6" t="str">
        <f t="shared" si="1"/>
        <v>I</v>
      </c>
      <c r="C27" s="12">
        <f t="shared" si="2"/>
        <v>14901.353999999999</v>
      </c>
      <c r="D27" s="15" t="str">
        <f t="shared" si="3"/>
        <v>vis</v>
      </c>
      <c r="E27" s="71">
        <f>VLOOKUP(C27,'Active 1'!C$21:E$967,3,FALSE)</f>
        <v>-5896.7138621701179</v>
      </c>
      <c r="F27" s="6" t="s">
        <v>249</v>
      </c>
      <c r="G27" s="15" t="str">
        <f t="shared" si="4"/>
        <v>14901.354</v>
      </c>
      <c r="H27" s="12">
        <f t="shared" si="5"/>
        <v>-5897</v>
      </c>
      <c r="I27" s="72" t="s">
        <v>359</v>
      </c>
      <c r="J27" s="73" t="s">
        <v>360</v>
      </c>
      <c r="K27" s="72">
        <v>-5897</v>
      </c>
      <c r="L27" s="72" t="s">
        <v>346</v>
      </c>
      <c r="M27" s="73" t="s">
        <v>274</v>
      </c>
      <c r="N27" s="73"/>
      <c r="O27" s="74" t="s">
        <v>275</v>
      </c>
      <c r="P27" s="74" t="s">
        <v>276</v>
      </c>
    </row>
    <row r="28" spans="1:16" ht="12.75" customHeight="1" thickBot="1" x14ac:dyDescent="0.25">
      <c r="A28" s="12" t="str">
        <f t="shared" si="0"/>
        <v> PZ 10.21 </v>
      </c>
      <c r="B28" s="6" t="str">
        <f t="shared" si="1"/>
        <v>I</v>
      </c>
      <c r="C28" s="12">
        <f t="shared" si="2"/>
        <v>14919.627</v>
      </c>
      <c r="D28" s="15" t="str">
        <f t="shared" si="3"/>
        <v>vis</v>
      </c>
      <c r="E28" s="71">
        <f>VLOOKUP(C28,'Active 1'!C$21:E$967,3,FALSE)</f>
        <v>-5892.7181341725409</v>
      </c>
      <c r="F28" s="6" t="s">
        <v>249</v>
      </c>
      <c r="G28" s="15" t="str">
        <f t="shared" si="4"/>
        <v>14919.627</v>
      </c>
      <c r="H28" s="12">
        <f t="shared" si="5"/>
        <v>-5893</v>
      </c>
      <c r="I28" s="72" t="s">
        <v>361</v>
      </c>
      <c r="J28" s="73" t="s">
        <v>362</v>
      </c>
      <c r="K28" s="72">
        <v>-5893</v>
      </c>
      <c r="L28" s="72" t="s">
        <v>363</v>
      </c>
      <c r="M28" s="73" t="s">
        <v>274</v>
      </c>
      <c r="N28" s="73"/>
      <c r="O28" s="74" t="s">
        <v>275</v>
      </c>
      <c r="P28" s="74" t="s">
        <v>276</v>
      </c>
    </row>
    <row r="29" spans="1:16" ht="12.75" customHeight="1" thickBot="1" x14ac:dyDescent="0.25">
      <c r="A29" s="12" t="str">
        <f t="shared" si="0"/>
        <v> PZ 10.21 </v>
      </c>
      <c r="B29" s="6" t="str">
        <f t="shared" si="1"/>
        <v>I</v>
      </c>
      <c r="C29" s="12">
        <f t="shared" si="2"/>
        <v>14919.634</v>
      </c>
      <c r="D29" s="15" t="str">
        <f t="shared" si="3"/>
        <v>vis</v>
      </c>
      <c r="E29" s="71">
        <f>VLOOKUP(C29,'Active 1'!C$21:E$967,3,FALSE)</f>
        <v>-5892.7166034936172</v>
      </c>
      <c r="F29" s="6" t="s">
        <v>249</v>
      </c>
      <c r="G29" s="15" t="str">
        <f t="shared" si="4"/>
        <v>14919.634</v>
      </c>
      <c r="H29" s="12">
        <f t="shared" si="5"/>
        <v>-5893</v>
      </c>
      <c r="I29" s="72" t="s">
        <v>364</v>
      </c>
      <c r="J29" s="73" t="s">
        <v>365</v>
      </c>
      <c r="K29" s="72">
        <v>-5893</v>
      </c>
      <c r="L29" s="72" t="s">
        <v>366</v>
      </c>
      <c r="M29" s="73" t="s">
        <v>274</v>
      </c>
      <c r="N29" s="73"/>
      <c r="O29" s="74" t="s">
        <v>275</v>
      </c>
      <c r="P29" s="74" t="s">
        <v>276</v>
      </c>
    </row>
    <row r="30" spans="1:16" ht="12.75" customHeight="1" thickBot="1" x14ac:dyDescent="0.25">
      <c r="A30" s="12" t="str">
        <f t="shared" si="0"/>
        <v> PZ 10.21 </v>
      </c>
      <c r="B30" s="6" t="str">
        <f t="shared" si="1"/>
        <v>I</v>
      </c>
      <c r="C30" s="12">
        <f t="shared" si="2"/>
        <v>14933.356</v>
      </c>
      <c r="D30" s="15" t="str">
        <f t="shared" si="3"/>
        <v>vis</v>
      </c>
      <c r="E30" s="71">
        <f>VLOOKUP(C30,'Active 1'!C$21:E$967,3,FALSE)</f>
        <v>-5889.7160354652278</v>
      </c>
      <c r="F30" s="6" t="s">
        <v>249</v>
      </c>
      <c r="G30" s="15" t="str">
        <f t="shared" si="4"/>
        <v>14933.356</v>
      </c>
      <c r="H30" s="12">
        <f t="shared" si="5"/>
        <v>-5890</v>
      </c>
      <c r="I30" s="72" t="s">
        <v>367</v>
      </c>
      <c r="J30" s="73" t="s">
        <v>368</v>
      </c>
      <c r="K30" s="72">
        <v>-5890</v>
      </c>
      <c r="L30" s="72" t="s">
        <v>369</v>
      </c>
      <c r="M30" s="73" t="s">
        <v>274</v>
      </c>
      <c r="N30" s="73"/>
      <c r="O30" s="74" t="s">
        <v>275</v>
      </c>
      <c r="P30" s="74" t="s">
        <v>276</v>
      </c>
    </row>
    <row r="31" spans="1:16" ht="12.75" customHeight="1" thickBot="1" x14ac:dyDescent="0.25">
      <c r="A31" s="12" t="str">
        <f t="shared" si="0"/>
        <v> PZ 10.21 </v>
      </c>
      <c r="B31" s="6" t="str">
        <f t="shared" si="1"/>
        <v>I</v>
      </c>
      <c r="C31" s="12">
        <f t="shared" si="2"/>
        <v>14942.504000000001</v>
      </c>
      <c r="D31" s="15" t="str">
        <f t="shared" si="3"/>
        <v>vis</v>
      </c>
      <c r="E31" s="71">
        <f>VLOOKUP(C31,'Active 1'!C$21:E$967,3,FALSE)</f>
        <v>-5887.7156567796355</v>
      </c>
      <c r="F31" s="6" t="s">
        <v>249</v>
      </c>
      <c r="G31" s="15" t="str">
        <f t="shared" si="4"/>
        <v>14942.504</v>
      </c>
      <c r="H31" s="12">
        <f t="shared" si="5"/>
        <v>-5888</v>
      </c>
      <c r="I31" s="72" t="s">
        <v>373</v>
      </c>
      <c r="J31" s="73" t="s">
        <v>374</v>
      </c>
      <c r="K31" s="72">
        <v>-5888</v>
      </c>
      <c r="L31" s="72" t="s">
        <v>375</v>
      </c>
      <c r="M31" s="73" t="s">
        <v>274</v>
      </c>
      <c r="N31" s="73"/>
      <c r="O31" s="74" t="s">
        <v>275</v>
      </c>
      <c r="P31" s="74" t="s">
        <v>276</v>
      </c>
    </row>
    <row r="32" spans="1:16" ht="12.75" customHeight="1" thickBot="1" x14ac:dyDescent="0.25">
      <c r="A32" s="12" t="str">
        <f t="shared" si="0"/>
        <v> PZ 10.21 </v>
      </c>
      <c r="B32" s="6" t="str">
        <f t="shared" si="1"/>
        <v>I</v>
      </c>
      <c r="C32" s="12">
        <f t="shared" si="2"/>
        <v>14947.084999999999</v>
      </c>
      <c r="D32" s="15" t="str">
        <f t="shared" si="3"/>
        <v>vis</v>
      </c>
      <c r="E32" s="71">
        <f>VLOOKUP(C32,'Active 1'!C$21:E$967,3,FALSE)</f>
        <v>-5886.7139367579148</v>
      </c>
      <c r="F32" s="6" t="s">
        <v>249</v>
      </c>
      <c r="G32" s="15" t="str">
        <f t="shared" si="4"/>
        <v>14947.085</v>
      </c>
      <c r="H32" s="12">
        <f t="shared" si="5"/>
        <v>-5887</v>
      </c>
      <c r="I32" s="72" t="s">
        <v>376</v>
      </c>
      <c r="J32" s="73" t="s">
        <v>377</v>
      </c>
      <c r="K32" s="72">
        <v>-5887</v>
      </c>
      <c r="L32" s="72" t="s">
        <v>308</v>
      </c>
      <c r="M32" s="73" t="s">
        <v>274</v>
      </c>
      <c r="N32" s="73"/>
      <c r="O32" s="74" t="s">
        <v>275</v>
      </c>
      <c r="P32" s="74" t="s">
        <v>276</v>
      </c>
    </row>
    <row r="33" spans="1:16" ht="12.75" customHeight="1" thickBot="1" x14ac:dyDescent="0.25">
      <c r="A33" s="12" t="str">
        <f t="shared" si="0"/>
        <v> PZ 10.21 </v>
      </c>
      <c r="B33" s="6" t="str">
        <f t="shared" si="1"/>
        <v>I</v>
      </c>
      <c r="C33" s="12">
        <f t="shared" si="2"/>
        <v>14951.65</v>
      </c>
      <c r="D33" s="15" t="str">
        <f t="shared" si="3"/>
        <v>vis</v>
      </c>
      <c r="E33" s="71">
        <f>VLOOKUP(C33,'Active 1'!C$21:E$967,3,FALSE)</f>
        <v>-5885.7157154308779</v>
      </c>
      <c r="F33" s="6" t="s">
        <v>249</v>
      </c>
      <c r="G33" s="15" t="str">
        <f t="shared" si="4"/>
        <v>14951.650</v>
      </c>
      <c r="H33" s="12">
        <f t="shared" si="5"/>
        <v>-5886</v>
      </c>
      <c r="I33" s="72" t="s">
        <v>378</v>
      </c>
      <c r="J33" s="73" t="s">
        <v>379</v>
      </c>
      <c r="K33" s="72">
        <v>-5886</v>
      </c>
      <c r="L33" s="72" t="s">
        <v>375</v>
      </c>
      <c r="M33" s="73" t="s">
        <v>274</v>
      </c>
      <c r="N33" s="73"/>
      <c r="O33" s="74" t="s">
        <v>275</v>
      </c>
      <c r="P33" s="74" t="s">
        <v>276</v>
      </c>
    </row>
    <row r="34" spans="1:16" ht="12.75" customHeight="1" thickBot="1" x14ac:dyDescent="0.25">
      <c r="A34" s="12" t="str">
        <f t="shared" si="0"/>
        <v> PZ 10.21 </v>
      </c>
      <c r="B34" s="6" t="str">
        <f t="shared" si="1"/>
        <v>I</v>
      </c>
      <c r="C34" s="12">
        <f t="shared" si="2"/>
        <v>14965.38</v>
      </c>
      <c r="D34" s="15" t="str">
        <f t="shared" si="3"/>
        <v>vis</v>
      </c>
      <c r="E34" s="71">
        <f>VLOOKUP(C34,'Active 1'!C$21:E$967,3,FALSE)</f>
        <v>-5882.713398055148</v>
      </c>
      <c r="F34" s="6" t="s">
        <v>249</v>
      </c>
      <c r="G34" s="15" t="str">
        <f t="shared" si="4"/>
        <v>14965.380</v>
      </c>
      <c r="H34" s="12">
        <f t="shared" si="5"/>
        <v>-5883</v>
      </c>
      <c r="I34" s="72" t="s">
        <v>380</v>
      </c>
      <c r="J34" s="73" t="s">
        <v>381</v>
      </c>
      <c r="K34" s="72">
        <v>-5883</v>
      </c>
      <c r="L34" s="72" t="s">
        <v>382</v>
      </c>
      <c r="M34" s="73" t="s">
        <v>274</v>
      </c>
      <c r="N34" s="73"/>
      <c r="O34" s="74" t="s">
        <v>275</v>
      </c>
      <c r="P34" s="74" t="s">
        <v>276</v>
      </c>
    </row>
    <row r="35" spans="1:16" ht="12.75" customHeight="1" thickBot="1" x14ac:dyDescent="0.25">
      <c r="A35" s="12" t="str">
        <f t="shared" si="0"/>
        <v> PZ 10.21 </v>
      </c>
      <c r="B35" s="6" t="str">
        <f t="shared" si="1"/>
        <v>I</v>
      </c>
      <c r="C35" s="12">
        <f t="shared" si="2"/>
        <v>14983.661</v>
      </c>
      <c r="D35" s="15" t="str">
        <f t="shared" si="3"/>
        <v>vis</v>
      </c>
      <c r="E35" s="71">
        <f>VLOOKUP(C35,'Active 1'!C$21:E$967,3,FALSE)</f>
        <v>-5878.7159207102286</v>
      </c>
      <c r="F35" s="6" t="s">
        <v>249</v>
      </c>
      <c r="G35" s="15" t="str">
        <f t="shared" si="4"/>
        <v>14983.661</v>
      </c>
      <c r="H35" s="12">
        <f t="shared" si="5"/>
        <v>-5879</v>
      </c>
      <c r="I35" s="72" t="s">
        <v>383</v>
      </c>
      <c r="J35" s="73" t="s">
        <v>384</v>
      </c>
      <c r="K35" s="72">
        <v>-5879</v>
      </c>
      <c r="L35" s="72" t="s">
        <v>369</v>
      </c>
      <c r="M35" s="73" t="s">
        <v>274</v>
      </c>
      <c r="N35" s="73"/>
      <c r="O35" s="74" t="s">
        <v>275</v>
      </c>
      <c r="P35" s="74" t="s">
        <v>276</v>
      </c>
    </row>
    <row r="36" spans="1:16" ht="12.75" customHeight="1" thickBot="1" x14ac:dyDescent="0.25">
      <c r="A36" s="12" t="str">
        <f t="shared" si="0"/>
        <v> PZ 10.21 </v>
      </c>
      <c r="B36" s="6" t="str">
        <f t="shared" si="1"/>
        <v>I</v>
      </c>
      <c r="C36" s="12">
        <f t="shared" si="2"/>
        <v>15015.674999999999</v>
      </c>
      <c r="D36" s="15" t="str">
        <f t="shared" si="3"/>
        <v>vis</v>
      </c>
      <c r="E36" s="71">
        <f>VLOOKUP(C36,'Active 1'!C$21:E$967,3,FALSE)</f>
        <v>-5871.7154699843268</v>
      </c>
      <c r="F36" s="6" t="s">
        <v>249</v>
      </c>
      <c r="G36" s="15" t="str">
        <f t="shared" si="4"/>
        <v>15015.675</v>
      </c>
      <c r="H36" s="12">
        <f t="shared" si="5"/>
        <v>-5872</v>
      </c>
      <c r="I36" s="72" t="s">
        <v>385</v>
      </c>
      <c r="J36" s="73" t="s">
        <v>386</v>
      </c>
      <c r="K36" s="72">
        <v>-5872</v>
      </c>
      <c r="L36" s="72" t="s">
        <v>387</v>
      </c>
      <c r="M36" s="73" t="s">
        <v>274</v>
      </c>
      <c r="N36" s="73"/>
      <c r="O36" s="74" t="s">
        <v>275</v>
      </c>
      <c r="P36" s="74" t="s">
        <v>276</v>
      </c>
    </row>
    <row r="37" spans="1:16" ht="12.75" customHeight="1" thickBot="1" x14ac:dyDescent="0.25">
      <c r="A37" s="12" t="str">
        <f t="shared" si="0"/>
        <v> PZ 10.21 </v>
      </c>
      <c r="B37" s="6" t="str">
        <f t="shared" si="1"/>
        <v>I</v>
      </c>
      <c r="C37" s="12">
        <f t="shared" si="2"/>
        <v>15029.392</v>
      </c>
      <c r="D37" s="15" t="str">
        <f t="shared" si="3"/>
        <v>vis</v>
      </c>
      <c r="E37" s="71">
        <f>VLOOKUP(C37,'Active 1'!C$21:E$967,3,FALSE)</f>
        <v>-5868.7159952980264</v>
      </c>
      <c r="F37" s="6" t="s">
        <v>249</v>
      </c>
      <c r="G37" s="15" t="str">
        <f t="shared" si="4"/>
        <v>15029.392</v>
      </c>
      <c r="H37" s="12">
        <f t="shared" si="5"/>
        <v>-5869</v>
      </c>
      <c r="I37" s="72" t="s">
        <v>388</v>
      </c>
      <c r="J37" s="73" t="s">
        <v>389</v>
      </c>
      <c r="K37" s="72">
        <v>-5869</v>
      </c>
      <c r="L37" s="72" t="s">
        <v>369</v>
      </c>
      <c r="M37" s="73" t="s">
        <v>274</v>
      </c>
      <c r="N37" s="73"/>
      <c r="O37" s="74" t="s">
        <v>275</v>
      </c>
      <c r="P37" s="74" t="s">
        <v>276</v>
      </c>
    </row>
    <row r="38" spans="1:16" ht="12.75" customHeight="1" thickBot="1" x14ac:dyDescent="0.25">
      <c r="A38" s="12" t="str">
        <f t="shared" si="0"/>
        <v> PZ 10.21 </v>
      </c>
      <c r="B38" s="6" t="str">
        <f t="shared" si="1"/>
        <v>I</v>
      </c>
      <c r="C38" s="12">
        <f t="shared" si="2"/>
        <v>15047.677</v>
      </c>
      <c r="D38" s="15" t="str">
        <f t="shared" si="3"/>
        <v>vis</v>
      </c>
      <c r="E38" s="71">
        <f>VLOOKUP(C38,'Active 1'!C$21:E$967,3,FALSE)</f>
        <v>-5864.7176432794367</v>
      </c>
      <c r="F38" s="6" t="s">
        <v>249</v>
      </c>
      <c r="G38" s="15" t="str">
        <f t="shared" si="4"/>
        <v>15047.677</v>
      </c>
      <c r="H38" s="12">
        <f t="shared" si="5"/>
        <v>-5865</v>
      </c>
      <c r="I38" s="72" t="s">
        <v>390</v>
      </c>
      <c r="J38" s="73" t="s">
        <v>391</v>
      </c>
      <c r="K38" s="72">
        <v>-5865</v>
      </c>
      <c r="L38" s="72" t="s">
        <v>392</v>
      </c>
      <c r="M38" s="73" t="s">
        <v>274</v>
      </c>
      <c r="N38" s="73"/>
      <c r="O38" s="74" t="s">
        <v>275</v>
      </c>
      <c r="P38" s="74" t="s">
        <v>276</v>
      </c>
    </row>
    <row r="39" spans="1:16" ht="12.75" customHeight="1" thickBot="1" x14ac:dyDescent="0.25">
      <c r="A39" s="12" t="str">
        <f t="shared" si="0"/>
        <v> PZ 10.21 </v>
      </c>
      <c r="B39" s="6" t="str">
        <f t="shared" si="1"/>
        <v>I</v>
      </c>
      <c r="C39" s="12">
        <f t="shared" si="2"/>
        <v>15102.569</v>
      </c>
      <c r="D39" s="15" t="str">
        <f t="shared" si="3"/>
        <v>vis</v>
      </c>
      <c r="E39" s="71">
        <f>VLOOKUP(C39,'Active 1'!C$21:E$967,3,FALSE)</f>
        <v>-5852.7144964922109</v>
      </c>
      <c r="F39" s="6" t="s">
        <v>249</v>
      </c>
      <c r="G39" s="15" t="str">
        <f t="shared" si="4"/>
        <v>15102.569</v>
      </c>
      <c r="H39" s="12">
        <f t="shared" si="5"/>
        <v>-5853</v>
      </c>
      <c r="I39" s="72" t="s">
        <v>393</v>
      </c>
      <c r="J39" s="73" t="s">
        <v>394</v>
      </c>
      <c r="K39" s="72">
        <v>-5853</v>
      </c>
      <c r="L39" s="72" t="s">
        <v>338</v>
      </c>
      <c r="M39" s="73" t="s">
        <v>274</v>
      </c>
      <c r="N39" s="73"/>
      <c r="O39" s="74" t="s">
        <v>275</v>
      </c>
      <c r="P39" s="74" t="s">
        <v>276</v>
      </c>
    </row>
    <row r="40" spans="1:16" ht="12.75" customHeight="1" thickBot="1" x14ac:dyDescent="0.25">
      <c r="A40" s="12" t="str">
        <f t="shared" si="0"/>
        <v> PZ 10.21 </v>
      </c>
      <c r="B40" s="6" t="str">
        <f t="shared" si="1"/>
        <v>I</v>
      </c>
      <c r="C40" s="12">
        <f t="shared" si="2"/>
        <v>15134.573</v>
      </c>
      <c r="D40" s="15" t="str">
        <f t="shared" si="3"/>
        <v>vis</v>
      </c>
      <c r="E40" s="71">
        <f>VLOOKUP(C40,'Active 1'!C$21:E$967,3,FALSE)</f>
        <v>-5845.7162324504852</v>
      </c>
      <c r="F40" s="6" t="s">
        <v>249</v>
      </c>
      <c r="G40" s="15" t="str">
        <f t="shared" si="4"/>
        <v>15134.573</v>
      </c>
      <c r="H40" s="12">
        <f t="shared" si="5"/>
        <v>-5846</v>
      </c>
      <c r="I40" s="72" t="s">
        <v>395</v>
      </c>
      <c r="J40" s="73" t="s">
        <v>396</v>
      </c>
      <c r="K40" s="72">
        <v>-5846</v>
      </c>
      <c r="L40" s="72" t="s">
        <v>397</v>
      </c>
      <c r="M40" s="73" t="s">
        <v>274</v>
      </c>
      <c r="N40" s="73"/>
      <c r="O40" s="74" t="s">
        <v>275</v>
      </c>
      <c r="P40" s="74" t="s">
        <v>276</v>
      </c>
    </row>
    <row r="41" spans="1:16" ht="12.75" customHeight="1" thickBot="1" x14ac:dyDescent="0.25">
      <c r="A41" s="12" t="str">
        <f t="shared" si="0"/>
        <v> PZ 10.21 </v>
      </c>
      <c r="B41" s="6" t="str">
        <f t="shared" si="1"/>
        <v>I</v>
      </c>
      <c r="C41" s="12">
        <f t="shared" si="2"/>
        <v>15157.44</v>
      </c>
      <c r="D41" s="15" t="str">
        <f t="shared" si="3"/>
        <v>vis</v>
      </c>
      <c r="E41" s="71">
        <f>VLOOKUP(C41,'Active 1'!C$21:E$967,3,FALSE)</f>
        <v>-5840.715941741757</v>
      </c>
      <c r="F41" s="6" t="s">
        <v>249</v>
      </c>
      <c r="G41" s="15" t="str">
        <f t="shared" si="4"/>
        <v>15157.440</v>
      </c>
      <c r="H41" s="12">
        <f t="shared" si="5"/>
        <v>-5841</v>
      </c>
      <c r="I41" s="72" t="s">
        <v>398</v>
      </c>
      <c r="J41" s="73" t="s">
        <v>399</v>
      </c>
      <c r="K41" s="72">
        <v>-5841</v>
      </c>
      <c r="L41" s="72" t="s">
        <v>369</v>
      </c>
      <c r="M41" s="73" t="s">
        <v>274</v>
      </c>
      <c r="N41" s="73"/>
      <c r="O41" s="74" t="s">
        <v>275</v>
      </c>
      <c r="P41" s="74" t="s">
        <v>276</v>
      </c>
    </row>
    <row r="42" spans="1:16" ht="12.75" customHeight="1" thickBot="1" x14ac:dyDescent="0.25">
      <c r="A42" s="12" t="str">
        <f t="shared" si="0"/>
        <v> PZ 10.21 </v>
      </c>
      <c r="B42" s="6" t="str">
        <f t="shared" si="1"/>
        <v>I</v>
      </c>
      <c r="C42" s="12">
        <f t="shared" si="2"/>
        <v>15166.574000000001</v>
      </c>
      <c r="D42" s="15" t="str">
        <f t="shared" si="3"/>
        <v>vis</v>
      </c>
      <c r="E42" s="71">
        <f>VLOOKUP(C42,'Active 1'!C$21:E$967,3,FALSE)</f>
        <v>-5838.718624414013</v>
      </c>
      <c r="F42" s="6" t="s">
        <v>249</v>
      </c>
      <c r="G42" s="15" t="str">
        <f t="shared" si="4"/>
        <v>15166.574</v>
      </c>
      <c r="H42" s="12">
        <f t="shared" si="5"/>
        <v>-5839</v>
      </c>
      <c r="I42" s="72" t="s">
        <v>400</v>
      </c>
      <c r="J42" s="73" t="s">
        <v>401</v>
      </c>
      <c r="K42" s="72">
        <v>-5839</v>
      </c>
      <c r="L42" s="72" t="s">
        <v>402</v>
      </c>
      <c r="M42" s="73" t="s">
        <v>274</v>
      </c>
      <c r="N42" s="73"/>
      <c r="O42" s="74" t="s">
        <v>275</v>
      </c>
      <c r="P42" s="74" t="s">
        <v>276</v>
      </c>
    </row>
    <row r="43" spans="1:16" ht="12.75" customHeight="1" thickBot="1" x14ac:dyDescent="0.25">
      <c r="A43" s="12" t="str">
        <f t="shared" si="0"/>
        <v> PZ 10.21 </v>
      </c>
      <c r="B43" s="6" t="str">
        <f t="shared" si="1"/>
        <v>I</v>
      </c>
      <c r="C43" s="12">
        <f t="shared" si="2"/>
        <v>15171.148999999999</v>
      </c>
      <c r="D43" s="15" t="str">
        <f t="shared" si="3"/>
        <v>vis</v>
      </c>
      <c r="E43" s="71">
        <f>VLOOKUP(C43,'Active 1'!C$21:E$967,3,FALSE)</f>
        <v>-5837.7182164028</v>
      </c>
      <c r="F43" s="6" t="s">
        <v>249</v>
      </c>
      <c r="G43" s="15" t="str">
        <f t="shared" si="4"/>
        <v>15171.149</v>
      </c>
      <c r="H43" s="12">
        <f t="shared" si="5"/>
        <v>-5838</v>
      </c>
      <c r="I43" s="72" t="s">
        <v>403</v>
      </c>
      <c r="J43" s="73" t="s">
        <v>404</v>
      </c>
      <c r="K43" s="72">
        <v>-5838</v>
      </c>
      <c r="L43" s="72" t="s">
        <v>363</v>
      </c>
      <c r="M43" s="73" t="s">
        <v>274</v>
      </c>
      <c r="N43" s="73"/>
      <c r="O43" s="74" t="s">
        <v>275</v>
      </c>
      <c r="P43" s="74" t="s">
        <v>276</v>
      </c>
    </row>
    <row r="44" spans="1:16" ht="12.75" customHeight="1" thickBot="1" x14ac:dyDescent="0.25">
      <c r="A44" s="12" t="str">
        <f t="shared" si="0"/>
        <v> PZ 10.21 </v>
      </c>
      <c r="B44" s="6" t="str">
        <f t="shared" si="1"/>
        <v>I</v>
      </c>
      <c r="C44" s="12">
        <f t="shared" si="2"/>
        <v>15198.6</v>
      </c>
      <c r="D44" s="15" t="str">
        <f t="shared" si="3"/>
        <v>vis</v>
      </c>
      <c r="E44" s="71">
        <f>VLOOKUP(C44,'Active 1'!C$21:E$967,3,FALSE)</f>
        <v>-5831.7155496670975</v>
      </c>
      <c r="F44" s="6" t="s">
        <v>249</v>
      </c>
      <c r="G44" s="15" t="str">
        <f t="shared" si="4"/>
        <v>15198.600</v>
      </c>
      <c r="H44" s="12">
        <f t="shared" si="5"/>
        <v>-5832</v>
      </c>
      <c r="I44" s="72" t="s">
        <v>405</v>
      </c>
      <c r="J44" s="73" t="s">
        <v>406</v>
      </c>
      <c r="K44" s="72">
        <v>-5832</v>
      </c>
      <c r="L44" s="72" t="s">
        <v>387</v>
      </c>
      <c r="M44" s="73" t="s">
        <v>274</v>
      </c>
      <c r="N44" s="73"/>
      <c r="O44" s="74" t="s">
        <v>275</v>
      </c>
      <c r="P44" s="74" t="s">
        <v>276</v>
      </c>
    </row>
    <row r="45" spans="1:16" ht="12.75" customHeight="1" thickBot="1" x14ac:dyDescent="0.25">
      <c r="A45" s="12" t="str">
        <f t="shared" si="0"/>
        <v> PZ 10.21 </v>
      </c>
      <c r="B45" s="6" t="str">
        <f t="shared" si="1"/>
        <v>I</v>
      </c>
      <c r="C45" s="12">
        <f t="shared" si="2"/>
        <v>15221.444</v>
      </c>
      <c r="D45" s="15" t="str">
        <f t="shared" si="3"/>
        <v>vis</v>
      </c>
      <c r="E45" s="71">
        <f>VLOOKUP(C45,'Active 1'!C$21:E$967,3,FALSE)</f>
        <v>-5826.7202883319778</v>
      </c>
      <c r="F45" s="6" t="s">
        <v>249</v>
      </c>
      <c r="G45" s="15" t="str">
        <f t="shared" si="4"/>
        <v>15221.444</v>
      </c>
      <c r="H45" s="12">
        <f t="shared" si="5"/>
        <v>-5827</v>
      </c>
      <c r="I45" s="72" t="s">
        <v>407</v>
      </c>
      <c r="J45" s="73" t="s">
        <v>408</v>
      </c>
      <c r="K45" s="72">
        <v>-5827</v>
      </c>
      <c r="L45" s="72" t="s">
        <v>409</v>
      </c>
      <c r="M45" s="73" t="s">
        <v>274</v>
      </c>
      <c r="N45" s="73"/>
      <c r="O45" s="74" t="s">
        <v>275</v>
      </c>
      <c r="P45" s="74" t="s">
        <v>276</v>
      </c>
    </row>
    <row r="46" spans="1:16" ht="12.75" customHeight="1" thickBot="1" x14ac:dyDescent="0.25">
      <c r="A46" s="12" t="str">
        <f t="shared" si="0"/>
        <v> CPRI 19.30 </v>
      </c>
      <c r="B46" s="6" t="str">
        <f t="shared" si="1"/>
        <v>I</v>
      </c>
      <c r="C46" s="12">
        <f t="shared" si="2"/>
        <v>15239.735000000001</v>
      </c>
      <c r="D46" s="15" t="str">
        <f t="shared" si="3"/>
        <v>vis</v>
      </c>
      <c r="E46" s="71">
        <f>VLOOKUP(C46,'Active 1'!C$21:E$967,3,FALSE)</f>
        <v>-5822.7206243028813</v>
      </c>
      <c r="F46" s="6" t="s">
        <v>249</v>
      </c>
      <c r="G46" s="15" t="str">
        <f t="shared" si="4"/>
        <v>15239.735</v>
      </c>
      <c r="H46" s="12">
        <f t="shared" si="5"/>
        <v>-5823</v>
      </c>
      <c r="I46" s="72" t="s">
        <v>410</v>
      </c>
      <c r="J46" s="73" t="s">
        <v>411</v>
      </c>
      <c r="K46" s="72">
        <v>-5823</v>
      </c>
      <c r="L46" s="72" t="s">
        <v>412</v>
      </c>
      <c r="M46" s="73" t="s">
        <v>265</v>
      </c>
      <c r="N46" s="73"/>
      <c r="O46" s="74" t="s">
        <v>280</v>
      </c>
      <c r="P46" s="74" t="s">
        <v>281</v>
      </c>
    </row>
    <row r="47" spans="1:16" ht="12.75" customHeight="1" thickBot="1" x14ac:dyDescent="0.25">
      <c r="A47" s="12" t="str">
        <f t="shared" si="0"/>
        <v> PZ 10.21 </v>
      </c>
      <c r="B47" s="6" t="str">
        <f t="shared" si="1"/>
        <v>I</v>
      </c>
      <c r="C47" s="12">
        <f t="shared" si="2"/>
        <v>15253.46</v>
      </c>
      <c r="D47" s="15" t="str">
        <f t="shared" si="3"/>
        <v>vis</v>
      </c>
      <c r="E47" s="71">
        <f>VLOOKUP(C47,'Active 1'!C$21:E$967,3,FALSE)</f>
        <v>-5819.7194002692404</v>
      </c>
      <c r="F47" s="6" t="s">
        <v>249</v>
      </c>
      <c r="G47" s="15" t="str">
        <f t="shared" si="4"/>
        <v>15253.460</v>
      </c>
      <c r="H47" s="12">
        <f t="shared" si="5"/>
        <v>-5820</v>
      </c>
      <c r="I47" s="72" t="s">
        <v>413</v>
      </c>
      <c r="J47" s="73" t="s">
        <v>414</v>
      </c>
      <c r="K47" s="72">
        <v>-5820</v>
      </c>
      <c r="L47" s="72" t="s">
        <v>415</v>
      </c>
      <c r="M47" s="73" t="s">
        <v>274</v>
      </c>
      <c r="N47" s="73"/>
      <c r="O47" s="74" t="s">
        <v>275</v>
      </c>
      <c r="P47" s="74" t="s">
        <v>276</v>
      </c>
    </row>
    <row r="48" spans="1:16" ht="12.75" customHeight="1" thickBot="1" x14ac:dyDescent="0.25">
      <c r="A48" s="12" t="str">
        <f t="shared" si="0"/>
        <v> PZ 10.21 </v>
      </c>
      <c r="B48" s="6" t="str">
        <f t="shared" si="1"/>
        <v>I</v>
      </c>
      <c r="C48" s="12">
        <f t="shared" si="2"/>
        <v>15276.319</v>
      </c>
      <c r="D48" s="15" t="str">
        <f t="shared" si="3"/>
        <v>vis</v>
      </c>
      <c r="E48" s="71">
        <f>VLOOKUP(C48,'Active 1'!C$21:E$967,3,FALSE)</f>
        <v>-5814.7208589078537</v>
      </c>
      <c r="F48" s="6" t="s">
        <v>249</v>
      </c>
      <c r="G48" s="15" t="str">
        <f t="shared" si="4"/>
        <v>15276.319</v>
      </c>
      <c r="H48" s="12">
        <f t="shared" si="5"/>
        <v>-5815</v>
      </c>
      <c r="I48" s="72" t="s">
        <v>416</v>
      </c>
      <c r="J48" s="73" t="s">
        <v>417</v>
      </c>
      <c r="K48" s="72">
        <v>-5815</v>
      </c>
      <c r="L48" s="72" t="s">
        <v>418</v>
      </c>
      <c r="M48" s="73" t="s">
        <v>274</v>
      </c>
      <c r="N48" s="73"/>
      <c r="O48" s="74" t="s">
        <v>275</v>
      </c>
      <c r="P48" s="74" t="s">
        <v>276</v>
      </c>
    </row>
    <row r="49" spans="1:16" ht="12.75" customHeight="1" thickBot="1" x14ac:dyDescent="0.25">
      <c r="A49" s="12" t="str">
        <f t="shared" si="0"/>
        <v> PZ 10.21 </v>
      </c>
      <c r="B49" s="6" t="str">
        <f t="shared" si="1"/>
        <v>I</v>
      </c>
      <c r="C49" s="12">
        <f t="shared" si="2"/>
        <v>15299.204</v>
      </c>
      <c r="D49" s="15" t="str">
        <f t="shared" si="3"/>
        <v>vis</v>
      </c>
      <c r="E49" s="71">
        <f>VLOOKUP(C49,'Active 1'!C$21:E$967,3,FALSE)</f>
        <v>-5809.7166321676068</v>
      </c>
      <c r="F49" s="6" t="s">
        <v>249</v>
      </c>
      <c r="G49" s="15" t="str">
        <f t="shared" si="4"/>
        <v>15299.204</v>
      </c>
      <c r="H49" s="12">
        <f t="shared" si="5"/>
        <v>-5810</v>
      </c>
      <c r="I49" s="72" t="s">
        <v>419</v>
      </c>
      <c r="J49" s="73" t="s">
        <v>420</v>
      </c>
      <c r="K49" s="72">
        <v>-5810</v>
      </c>
      <c r="L49" s="72" t="s">
        <v>366</v>
      </c>
      <c r="M49" s="73" t="s">
        <v>274</v>
      </c>
      <c r="N49" s="73"/>
      <c r="O49" s="74" t="s">
        <v>275</v>
      </c>
      <c r="P49" s="74" t="s">
        <v>276</v>
      </c>
    </row>
    <row r="50" spans="1:16" ht="12.75" customHeight="1" thickBot="1" x14ac:dyDescent="0.25">
      <c r="A50" s="12" t="str">
        <f t="shared" si="0"/>
        <v> PZ 10.21 </v>
      </c>
      <c r="B50" s="6" t="str">
        <f t="shared" si="1"/>
        <v>I</v>
      </c>
      <c r="C50" s="12">
        <f t="shared" si="2"/>
        <v>15381.504999999999</v>
      </c>
      <c r="D50" s="15" t="str">
        <f t="shared" si="3"/>
        <v>vis</v>
      </c>
      <c r="E50" s="71">
        <f>VLOOKUP(C50,'Active 1'!C$21:E$967,3,FALSE)</f>
        <v>-5791.7200027182244</v>
      </c>
      <c r="F50" s="6" t="s">
        <v>249</v>
      </c>
      <c r="G50" s="15" t="str">
        <f t="shared" si="4"/>
        <v>15381.505</v>
      </c>
      <c r="H50" s="12">
        <f t="shared" si="5"/>
        <v>-5792</v>
      </c>
      <c r="I50" s="72" t="s">
        <v>421</v>
      </c>
      <c r="J50" s="73" t="s">
        <v>422</v>
      </c>
      <c r="K50" s="72">
        <v>-5792</v>
      </c>
      <c r="L50" s="72" t="s">
        <v>423</v>
      </c>
      <c r="M50" s="73" t="s">
        <v>274</v>
      </c>
      <c r="N50" s="73"/>
      <c r="O50" s="74" t="s">
        <v>275</v>
      </c>
      <c r="P50" s="74" t="s">
        <v>276</v>
      </c>
    </row>
    <row r="51" spans="1:16" ht="12.75" customHeight="1" thickBot="1" x14ac:dyDescent="0.25">
      <c r="A51" s="12" t="str">
        <f t="shared" si="0"/>
        <v> PZ 10.21 </v>
      </c>
      <c r="B51" s="6" t="str">
        <f t="shared" si="1"/>
        <v>I</v>
      </c>
      <c r="C51" s="12">
        <f t="shared" si="2"/>
        <v>15390.653</v>
      </c>
      <c r="D51" s="15" t="str">
        <f t="shared" si="3"/>
        <v>vis</v>
      </c>
      <c r="E51" s="71">
        <f>VLOOKUP(C51,'Active 1'!C$21:E$967,3,FALSE)</f>
        <v>-5789.7196240326321</v>
      </c>
      <c r="F51" s="6" t="s">
        <v>249</v>
      </c>
      <c r="G51" s="15" t="str">
        <f t="shared" si="4"/>
        <v>15390.653</v>
      </c>
      <c r="H51" s="12">
        <f t="shared" si="5"/>
        <v>-5790</v>
      </c>
      <c r="I51" s="72" t="s">
        <v>424</v>
      </c>
      <c r="J51" s="73" t="s">
        <v>425</v>
      </c>
      <c r="K51" s="72">
        <v>-5790</v>
      </c>
      <c r="L51" s="72" t="s">
        <v>426</v>
      </c>
      <c r="M51" s="73" t="s">
        <v>274</v>
      </c>
      <c r="N51" s="73"/>
      <c r="O51" s="74" t="s">
        <v>275</v>
      </c>
      <c r="P51" s="74" t="s">
        <v>276</v>
      </c>
    </row>
    <row r="52" spans="1:16" ht="12.75" customHeight="1" thickBot="1" x14ac:dyDescent="0.25">
      <c r="A52" s="12" t="str">
        <f t="shared" si="0"/>
        <v> PZ 10.21 </v>
      </c>
      <c r="B52" s="6" t="str">
        <f t="shared" si="1"/>
        <v>I</v>
      </c>
      <c r="C52" s="12">
        <f t="shared" si="2"/>
        <v>15404.369000000001</v>
      </c>
      <c r="D52" s="15" t="str">
        <f t="shared" si="3"/>
        <v>vis</v>
      </c>
      <c r="E52" s="71">
        <f>VLOOKUP(C52,'Active 1'!C$21:E$967,3,FALSE)</f>
        <v>-5786.7203680147495</v>
      </c>
      <c r="F52" s="6" t="s">
        <v>249</v>
      </c>
      <c r="G52" s="15" t="str">
        <f t="shared" si="4"/>
        <v>15404.369</v>
      </c>
      <c r="H52" s="12">
        <f t="shared" si="5"/>
        <v>-5787</v>
      </c>
      <c r="I52" s="72" t="s">
        <v>427</v>
      </c>
      <c r="J52" s="73" t="s">
        <v>428</v>
      </c>
      <c r="K52" s="72">
        <v>-5787</v>
      </c>
      <c r="L52" s="72" t="s">
        <v>409</v>
      </c>
      <c r="M52" s="73" t="s">
        <v>274</v>
      </c>
      <c r="N52" s="73"/>
      <c r="O52" s="74" t="s">
        <v>275</v>
      </c>
      <c r="P52" s="74" t="s">
        <v>276</v>
      </c>
    </row>
    <row r="53" spans="1:16" ht="12.75" customHeight="1" thickBot="1" x14ac:dyDescent="0.25">
      <c r="A53" s="12" t="str">
        <f t="shared" si="0"/>
        <v> AJ 64.260 </v>
      </c>
      <c r="B53" s="6" t="str">
        <f t="shared" si="1"/>
        <v>I</v>
      </c>
      <c r="C53" s="12">
        <f t="shared" si="2"/>
        <v>33160.669000000002</v>
      </c>
      <c r="D53" s="15" t="str">
        <f t="shared" si="3"/>
        <v>vis</v>
      </c>
      <c r="E53" s="71">
        <f>VLOOKUP(C53,'Active 1'!C$21:E$967,3,FALSE)</f>
        <v>-1903.9783418903498</v>
      </c>
      <c r="F53" s="6" t="s">
        <v>249</v>
      </c>
      <c r="G53" s="15" t="str">
        <f t="shared" si="4"/>
        <v>33160.669</v>
      </c>
      <c r="H53" s="12">
        <f t="shared" si="5"/>
        <v>-1904</v>
      </c>
      <c r="I53" s="72" t="s">
        <v>679</v>
      </c>
      <c r="J53" s="73" t="s">
        <v>680</v>
      </c>
      <c r="K53" s="72">
        <v>-1904</v>
      </c>
      <c r="L53" s="72" t="s">
        <v>681</v>
      </c>
      <c r="M53" s="73" t="s">
        <v>265</v>
      </c>
      <c r="N53" s="73"/>
      <c r="O53" s="74" t="s">
        <v>682</v>
      </c>
      <c r="P53" s="74" t="s">
        <v>683</v>
      </c>
    </row>
    <row r="54" spans="1:16" ht="12.75" customHeight="1" thickBot="1" x14ac:dyDescent="0.25">
      <c r="A54" s="12" t="str">
        <f t="shared" si="0"/>
        <v>IBVS 35 </v>
      </c>
      <c r="B54" s="6" t="str">
        <f t="shared" si="1"/>
        <v>I</v>
      </c>
      <c r="C54" s="12">
        <f t="shared" si="2"/>
        <v>38264.160000000003</v>
      </c>
      <c r="D54" s="15" t="str">
        <f t="shared" si="3"/>
        <v>vis</v>
      </c>
      <c r="E54" s="71">
        <f>VLOOKUP(C54,'Active 1'!C$21:E$967,3,FALSE)</f>
        <v>-788.00603991034041</v>
      </c>
      <c r="F54" s="6" t="s">
        <v>249</v>
      </c>
      <c r="G54" s="15" t="str">
        <f t="shared" si="4"/>
        <v>38264.160</v>
      </c>
      <c r="H54" s="12">
        <f t="shared" si="5"/>
        <v>-788</v>
      </c>
      <c r="I54" s="72" t="s">
        <v>762</v>
      </c>
      <c r="J54" s="73" t="s">
        <v>763</v>
      </c>
      <c r="K54" s="72">
        <v>-788</v>
      </c>
      <c r="L54" s="72" t="s">
        <v>764</v>
      </c>
      <c r="M54" s="73" t="s">
        <v>300</v>
      </c>
      <c r="N54" s="73"/>
      <c r="O54" s="74" t="s">
        <v>765</v>
      </c>
      <c r="P54" s="75" t="s">
        <v>766</v>
      </c>
    </row>
    <row r="55" spans="1:16" ht="12.75" customHeight="1" thickBot="1" x14ac:dyDescent="0.25">
      <c r="A55" s="12" t="str">
        <f t="shared" si="0"/>
        <v>IBVS 281 </v>
      </c>
      <c r="B55" s="6" t="str">
        <f t="shared" si="1"/>
        <v>I</v>
      </c>
      <c r="C55" s="12">
        <f t="shared" si="2"/>
        <v>39059.911500000002</v>
      </c>
      <c r="D55" s="15" t="str">
        <f t="shared" si="3"/>
        <v>vis</v>
      </c>
      <c r="E55" s="71">
        <f>VLOOKUP(C55,'Active 1'!C$21:E$967,3,FALSE)</f>
        <v>-614.00031848180379</v>
      </c>
      <c r="F55" s="6" t="s">
        <v>249</v>
      </c>
      <c r="G55" s="15" t="str">
        <f t="shared" si="4"/>
        <v>39059.9115</v>
      </c>
      <c r="H55" s="12">
        <f t="shared" si="5"/>
        <v>-614</v>
      </c>
      <c r="I55" s="72" t="s">
        <v>778</v>
      </c>
      <c r="J55" s="73" t="s">
        <v>779</v>
      </c>
      <c r="K55" s="72">
        <v>-614</v>
      </c>
      <c r="L55" s="72" t="s">
        <v>780</v>
      </c>
      <c r="M55" s="73" t="s">
        <v>772</v>
      </c>
      <c r="N55" s="73" t="s">
        <v>773</v>
      </c>
      <c r="O55" s="74" t="s">
        <v>781</v>
      </c>
      <c r="P55" s="75" t="s">
        <v>782</v>
      </c>
    </row>
    <row r="56" spans="1:16" ht="12.75" customHeight="1" thickBot="1" x14ac:dyDescent="0.25">
      <c r="A56" s="12" t="str">
        <f t="shared" si="0"/>
        <v>IBVS 795 </v>
      </c>
      <c r="B56" s="6" t="str">
        <f t="shared" si="1"/>
        <v>I</v>
      </c>
      <c r="C56" s="12">
        <f t="shared" si="2"/>
        <v>39640.669000000002</v>
      </c>
      <c r="D56" s="15" t="str">
        <f t="shared" si="3"/>
        <v>vis</v>
      </c>
      <c r="E56" s="71">
        <f>VLOOKUP(C56,'Active 1'!C$21:E$967,3,FALSE)</f>
        <v>-487.00699485937463</v>
      </c>
      <c r="F56" s="6" t="s">
        <v>249</v>
      </c>
      <c r="G56" s="15" t="str">
        <f t="shared" si="4"/>
        <v>39640.669</v>
      </c>
      <c r="H56" s="12">
        <f t="shared" si="5"/>
        <v>-487</v>
      </c>
      <c r="I56" s="72" t="s">
        <v>783</v>
      </c>
      <c r="J56" s="73" t="s">
        <v>784</v>
      </c>
      <c r="K56" s="72">
        <v>-487</v>
      </c>
      <c r="L56" s="72" t="s">
        <v>785</v>
      </c>
      <c r="M56" s="73" t="s">
        <v>300</v>
      </c>
      <c r="N56" s="73"/>
      <c r="O56" s="74" t="s">
        <v>786</v>
      </c>
      <c r="P56" s="75" t="s">
        <v>787</v>
      </c>
    </row>
    <row r="57" spans="1:16" ht="12.75" customHeight="1" thickBot="1" x14ac:dyDescent="0.25">
      <c r="A57" s="12" t="str">
        <f t="shared" si="0"/>
        <v>IBVS 795 </v>
      </c>
      <c r="B57" s="6" t="str">
        <f t="shared" si="1"/>
        <v>I</v>
      </c>
      <c r="C57" s="12">
        <f t="shared" si="2"/>
        <v>39704.707999999999</v>
      </c>
      <c r="D57" s="15" t="str">
        <f t="shared" si="3"/>
        <v>vis</v>
      </c>
      <c r="E57" s="71">
        <f>VLOOKUP(C57,'Active 1'!C$21:E$967,3,FALSE)</f>
        <v>-473.00368805497459</v>
      </c>
      <c r="F57" s="6" t="s">
        <v>249</v>
      </c>
      <c r="G57" s="15" t="str">
        <f t="shared" si="4"/>
        <v>39704.708</v>
      </c>
      <c r="H57" s="12">
        <f t="shared" si="5"/>
        <v>-473</v>
      </c>
      <c r="I57" s="72" t="s">
        <v>788</v>
      </c>
      <c r="J57" s="73" t="s">
        <v>789</v>
      </c>
      <c r="K57" s="72">
        <v>-473</v>
      </c>
      <c r="L57" s="72" t="s">
        <v>790</v>
      </c>
      <c r="M57" s="73" t="s">
        <v>300</v>
      </c>
      <c r="N57" s="73"/>
      <c r="O57" s="74" t="s">
        <v>786</v>
      </c>
      <c r="P57" s="75" t="s">
        <v>787</v>
      </c>
    </row>
    <row r="58" spans="1:16" ht="12.75" customHeight="1" thickBot="1" x14ac:dyDescent="0.25">
      <c r="A58" s="12" t="str">
        <f t="shared" si="0"/>
        <v> PASP 84.555 </v>
      </c>
      <c r="B58" s="6" t="str">
        <f t="shared" si="1"/>
        <v>I</v>
      </c>
      <c r="C58" s="12">
        <f t="shared" si="2"/>
        <v>39791.612200000003</v>
      </c>
      <c r="D58" s="15" t="str">
        <f t="shared" si="3"/>
        <v>vis</v>
      </c>
      <c r="E58" s="71">
        <f>VLOOKUP(C58,'Active 1'!C$21:E$967,3,FALSE)</f>
        <v>-454.00048414499685</v>
      </c>
      <c r="F58" s="6" t="s">
        <v>249</v>
      </c>
      <c r="G58" s="15" t="str">
        <f t="shared" si="4"/>
        <v>39791.6122</v>
      </c>
      <c r="H58" s="12">
        <f t="shared" si="5"/>
        <v>-454</v>
      </c>
      <c r="I58" s="72" t="s">
        <v>791</v>
      </c>
      <c r="J58" s="73" t="s">
        <v>792</v>
      </c>
      <c r="K58" s="72">
        <v>-454</v>
      </c>
      <c r="L58" s="72" t="s">
        <v>793</v>
      </c>
      <c r="M58" s="73" t="s">
        <v>772</v>
      </c>
      <c r="N58" s="73" t="s">
        <v>773</v>
      </c>
      <c r="O58" s="74" t="s">
        <v>794</v>
      </c>
      <c r="P58" s="74" t="s">
        <v>795</v>
      </c>
    </row>
    <row r="59" spans="1:16" ht="12.75" customHeight="1" thickBot="1" x14ac:dyDescent="0.25">
      <c r="A59" s="12" t="str">
        <f t="shared" si="0"/>
        <v>IBVS 795 </v>
      </c>
      <c r="B59" s="6" t="str">
        <f t="shared" si="1"/>
        <v>I</v>
      </c>
      <c r="C59" s="12">
        <f t="shared" si="2"/>
        <v>40079.714999999997</v>
      </c>
      <c r="D59" s="15" t="str">
        <f t="shared" si="3"/>
        <v>vis</v>
      </c>
      <c r="E59" s="71">
        <f>VLOOKUP(C59,'Active 1'!C$21:E$967,3,FALSE)</f>
        <v>-391.00150071916568</v>
      </c>
      <c r="F59" s="6" t="s">
        <v>249</v>
      </c>
      <c r="G59" s="15" t="str">
        <f t="shared" si="4"/>
        <v>40079.715</v>
      </c>
      <c r="H59" s="12">
        <f t="shared" si="5"/>
        <v>-391</v>
      </c>
      <c r="I59" s="72" t="s">
        <v>796</v>
      </c>
      <c r="J59" s="73" t="s">
        <v>797</v>
      </c>
      <c r="K59" s="72">
        <v>-391</v>
      </c>
      <c r="L59" s="72" t="s">
        <v>798</v>
      </c>
      <c r="M59" s="73" t="s">
        <v>300</v>
      </c>
      <c r="N59" s="73"/>
      <c r="O59" s="74" t="s">
        <v>786</v>
      </c>
      <c r="P59" s="75" t="s">
        <v>787</v>
      </c>
    </row>
    <row r="60" spans="1:16" ht="12.75" customHeight="1" thickBot="1" x14ac:dyDescent="0.25">
      <c r="A60" s="12" t="str">
        <f t="shared" si="0"/>
        <v> PASP 84.555 </v>
      </c>
      <c r="B60" s="6" t="str">
        <f t="shared" si="1"/>
        <v>I</v>
      </c>
      <c r="C60" s="12">
        <f t="shared" si="2"/>
        <v>40143.739699999998</v>
      </c>
      <c r="D60" s="15" t="str">
        <f t="shared" si="3"/>
        <v>vis</v>
      </c>
      <c r="E60" s="71">
        <f>VLOOKUP(C60,'Active 1'!C$21:E$967,3,FALSE)</f>
        <v>-377.00132087313841</v>
      </c>
      <c r="F60" s="6" t="s">
        <v>249</v>
      </c>
      <c r="G60" s="15" t="str">
        <f t="shared" si="4"/>
        <v>40143.7397</v>
      </c>
      <c r="H60" s="12">
        <f t="shared" si="5"/>
        <v>-377</v>
      </c>
      <c r="I60" s="72" t="s">
        <v>799</v>
      </c>
      <c r="J60" s="73" t="s">
        <v>800</v>
      </c>
      <c r="K60" s="72">
        <v>-377</v>
      </c>
      <c r="L60" s="72" t="s">
        <v>801</v>
      </c>
      <c r="M60" s="73" t="s">
        <v>772</v>
      </c>
      <c r="N60" s="73" t="s">
        <v>773</v>
      </c>
      <c r="O60" s="74" t="s">
        <v>794</v>
      </c>
      <c r="P60" s="74" t="s">
        <v>795</v>
      </c>
    </row>
    <row r="61" spans="1:16" ht="12.75" customHeight="1" thickBot="1" x14ac:dyDescent="0.25">
      <c r="A61" s="12" t="str">
        <f t="shared" si="0"/>
        <v>IBVS 795 </v>
      </c>
      <c r="B61" s="6" t="str">
        <f t="shared" si="1"/>
        <v>I</v>
      </c>
      <c r="C61" s="12">
        <f t="shared" si="2"/>
        <v>40454.684999999998</v>
      </c>
      <c r="D61" s="15" t="str">
        <f t="shared" si="3"/>
        <v>vis</v>
      </c>
      <c r="E61" s="71">
        <f>VLOOKUP(C61,'Active 1'!C$21:E$967,3,FALSE)</f>
        <v>-309.0074041148128</v>
      </c>
      <c r="F61" s="6" t="s">
        <v>249</v>
      </c>
      <c r="G61" s="15" t="str">
        <f t="shared" si="4"/>
        <v>40454.685</v>
      </c>
      <c r="H61" s="12">
        <f t="shared" si="5"/>
        <v>-309</v>
      </c>
      <c r="I61" s="72" t="s">
        <v>802</v>
      </c>
      <c r="J61" s="73" t="s">
        <v>803</v>
      </c>
      <c r="K61" s="72">
        <v>-309</v>
      </c>
      <c r="L61" s="72" t="s">
        <v>804</v>
      </c>
      <c r="M61" s="73" t="s">
        <v>300</v>
      </c>
      <c r="N61" s="73"/>
      <c r="O61" s="74" t="s">
        <v>786</v>
      </c>
      <c r="P61" s="75" t="s">
        <v>787</v>
      </c>
    </row>
    <row r="62" spans="1:16" ht="12.75" customHeight="1" thickBot="1" x14ac:dyDescent="0.25">
      <c r="A62" s="12" t="str">
        <f t="shared" si="0"/>
        <v> PASP 84.555 </v>
      </c>
      <c r="B62" s="6" t="str">
        <f t="shared" si="1"/>
        <v>I</v>
      </c>
      <c r="C62" s="12">
        <f t="shared" si="2"/>
        <v>40541.6011</v>
      </c>
      <c r="D62" s="15" t="str">
        <f t="shared" si="3"/>
        <v>vis</v>
      </c>
      <c r="E62" s="71">
        <f>VLOOKUP(C62,'Active 1'!C$21:E$967,3,FALSE)</f>
        <v>-290.00159805066437</v>
      </c>
      <c r="F62" s="6" t="s">
        <v>249</v>
      </c>
      <c r="G62" s="15" t="str">
        <f t="shared" si="4"/>
        <v>40541.6011</v>
      </c>
      <c r="H62" s="12">
        <f t="shared" si="5"/>
        <v>-290</v>
      </c>
      <c r="I62" s="72" t="s">
        <v>805</v>
      </c>
      <c r="J62" s="73" t="s">
        <v>806</v>
      </c>
      <c r="K62" s="72">
        <v>-290</v>
      </c>
      <c r="L62" s="72" t="s">
        <v>807</v>
      </c>
      <c r="M62" s="73" t="s">
        <v>772</v>
      </c>
      <c r="N62" s="73" t="s">
        <v>773</v>
      </c>
      <c r="O62" s="74" t="s">
        <v>794</v>
      </c>
      <c r="P62" s="74" t="s">
        <v>795</v>
      </c>
    </row>
    <row r="63" spans="1:16" ht="12.75" customHeight="1" thickBot="1" x14ac:dyDescent="0.25">
      <c r="A63" s="12" t="str">
        <f t="shared" si="0"/>
        <v> AAPS 12.42 </v>
      </c>
      <c r="B63" s="6" t="str">
        <f t="shared" si="1"/>
        <v>I</v>
      </c>
      <c r="C63" s="12">
        <f t="shared" si="2"/>
        <v>40555.322800000002</v>
      </c>
      <c r="D63" s="15" t="str">
        <f t="shared" si="3"/>
        <v>vis</v>
      </c>
      <c r="E63" s="71">
        <f>VLOOKUP(C63,'Active 1'!C$21:E$967,3,FALSE)</f>
        <v>-287.00109562280051</v>
      </c>
      <c r="F63" s="6" t="s">
        <v>249</v>
      </c>
      <c r="G63" s="15" t="str">
        <f t="shared" si="4"/>
        <v>40555.3228</v>
      </c>
      <c r="H63" s="12">
        <f t="shared" si="5"/>
        <v>-287</v>
      </c>
      <c r="I63" s="72" t="s">
        <v>808</v>
      </c>
      <c r="J63" s="73" t="s">
        <v>809</v>
      </c>
      <c r="K63" s="72">
        <v>-287</v>
      </c>
      <c r="L63" s="72" t="s">
        <v>810</v>
      </c>
      <c r="M63" s="73" t="s">
        <v>772</v>
      </c>
      <c r="N63" s="73" t="s">
        <v>773</v>
      </c>
      <c r="O63" s="74" t="s">
        <v>811</v>
      </c>
      <c r="P63" s="74" t="s">
        <v>812</v>
      </c>
    </row>
    <row r="64" spans="1:16" ht="12.75" customHeight="1" thickBot="1" x14ac:dyDescent="0.25">
      <c r="A64" s="12" t="str">
        <f t="shared" si="0"/>
        <v> ORI 126 </v>
      </c>
      <c r="B64" s="6" t="str">
        <f t="shared" si="1"/>
        <v>I</v>
      </c>
      <c r="C64" s="12">
        <f t="shared" si="2"/>
        <v>41163.533000000003</v>
      </c>
      <c r="D64" s="15" t="str">
        <f t="shared" si="3"/>
        <v>vis</v>
      </c>
      <c r="E64" s="71">
        <f>VLOOKUP(C64,'Active 1'!C$21:E$967,3,FALSE)</f>
        <v>-154.00473352835903</v>
      </c>
      <c r="F64" s="6" t="s">
        <v>249</v>
      </c>
      <c r="G64" s="15" t="str">
        <f t="shared" si="4"/>
        <v>41163.533</v>
      </c>
      <c r="H64" s="12">
        <f t="shared" si="5"/>
        <v>-154</v>
      </c>
      <c r="I64" s="72" t="s">
        <v>813</v>
      </c>
      <c r="J64" s="73" t="s">
        <v>814</v>
      </c>
      <c r="K64" s="72">
        <v>-154</v>
      </c>
      <c r="L64" s="72" t="s">
        <v>815</v>
      </c>
      <c r="M64" s="73" t="s">
        <v>300</v>
      </c>
      <c r="N64" s="73"/>
      <c r="O64" s="74" t="s">
        <v>816</v>
      </c>
      <c r="P64" s="74" t="s">
        <v>817</v>
      </c>
    </row>
    <row r="65" spans="1:16" ht="13.5" thickBot="1" x14ac:dyDescent="0.25">
      <c r="A65" s="12" t="str">
        <f t="shared" si="0"/>
        <v> BBS 4 </v>
      </c>
      <c r="B65" s="6" t="str">
        <f t="shared" si="1"/>
        <v>I</v>
      </c>
      <c r="C65" s="12">
        <f t="shared" si="2"/>
        <v>41506.542999999998</v>
      </c>
      <c r="D65" s="15" t="str">
        <f t="shared" si="3"/>
        <v>vis</v>
      </c>
      <c r="E65" s="71">
        <f>VLOOKUP(C65,'Active 1'!C$21:E$967,3,FALSE)</f>
        <v>-78.99927955535172</v>
      </c>
      <c r="F65" s="6" t="s">
        <v>249</v>
      </c>
      <c r="G65" s="15" t="str">
        <f t="shared" si="4"/>
        <v>41506.543</v>
      </c>
      <c r="H65" s="12">
        <f t="shared" si="5"/>
        <v>-79</v>
      </c>
      <c r="I65" s="72" t="s">
        <v>823</v>
      </c>
      <c r="J65" s="73" t="s">
        <v>824</v>
      </c>
      <c r="K65" s="72">
        <v>-79</v>
      </c>
      <c r="L65" s="72" t="s">
        <v>825</v>
      </c>
      <c r="M65" s="73" t="s">
        <v>300</v>
      </c>
      <c r="N65" s="73"/>
      <c r="O65" s="74" t="s">
        <v>826</v>
      </c>
      <c r="P65" s="74" t="s">
        <v>827</v>
      </c>
    </row>
    <row r="66" spans="1:16" ht="13.5" thickBot="1" x14ac:dyDescent="0.25">
      <c r="A66" s="12" t="str">
        <f t="shared" si="0"/>
        <v> BBS 5 </v>
      </c>
      <c r="B66" s="6" t="str">
        <f t="shared" si="1"/>
        <v>I</v>
      </c>
      <c r="C66" s="12">
        <f t="shared" si="2"/>
        <v>41561.42</v>
      </c>
      <c r="D66" s="15" t="str">
        <f t="shared" si="3"/>
        <v>vis</v>
      </c>
      <c r="E66" s="71">
        <f>VLOOKUP(C66,'Active 1'!C$21:E$967,3,FALSE)</f>
        <v>-66.999412794391944</v>
      </c>
      <c r="F66" s="6" t="s">
        <v>249</v>
      </c>
      <c r="G66" s="15" t="str">
        <f t="shared" si="4"/>
        <v>41561.420</v>
      </c>
      <c r="H66" s="12">
        <f t="shared" si="5"/>
        <v>-67</v>
      </c>
      <c r="I66" s="72" t="s">
        <v>828</v>
      </c>
      <c r="J66" s="73" t="s">
        <v>829</v>
      </c>
      <c r="K66" s="72">
        <v>-67</v>
      </c>
      <c r="L66" s="72" t="s">
        <v>825</v>
      </c>
      <c r="M66" s="73" t="s">
        <v>300</v>
      </c>
      <c r="N66" s="73"/>
      <c r="O66" s="74" t="s">
        <v>826</v>
      </c>
      <c r="P66" s="74" t="s">
        <v>830</v>
      </c>
    </row>
    <row r="67" spans="1:16" ht="13.5" thickBot="1" x14ac:dyDescent="0.25">
      <c r="A67" s="12" t="str">
        <f t="shared" si="0"/>
        <v> BBS 10 </v>
      </c>
      <c r="B67" s="6" t="str">
        <f t="shared" si="1"/>
        <v>I</v>
      </c>
      <c r="C67" s="12">
        <f t="shared" si="2"/>
        <v>41849.529000000002</v>
      </c>
      <c r="D67" s="15" t="str">
        <f t="shared" si="3"/>
        <v>vis</v>
      </c>
      <c r="E67" s="71">
        <f>VLOOKUP(C67,'Active 1'!C$21:E$967,3,FALSE)</f>
        <v>-3.9990736243683358</v>
      </c>
      <c r="F67" s="6" t="s">
        <v>249</v>
      </c>
      <c r="G67" s="15" t="str">
        <f t="shared" si="4"/>
        <v>41849.529</v>
      </c>
      <c r="H67" s="12">
        <f t="shared" si="5"/>
        <v>-4</v>
      </c>
      <c r="I67" s="72" t="s">
        <v>831</v>
      </c>
      <c r="J67" s="73" t="s">
        <v>832</v>
      </c>
      <c r="K67" s="72">
        <v>-4</v>
      </c>
      <c r="L67" s="72" t="s">
        <v>759</v>
      </c>
      <c r="M67" s="73" t="s">
        <v>300</v>
      </c>
      <c r="N67" s="73"/>
      <c r="O67" s="74" t="s">
        <v>816</v>
      </c>
      <c r="P67" s="74" t="s">
        <v>833</v>
      </c>
    </row>
    <row r="68" spans="1:16" ht="13.5" thickBot="1" x14ac:dyDescent="0.25">
      <c r="A68" s="12" t="str">
        <f t="shared" si="0"/>
        <v> BBS 11 </v>
      </c>
      <c r="B68" s="6" t="str">
        <f t="shared" si="1"/>
        <v>I</v>
      </c>
      <c r="C68" s="12">
        <f t="shared" si="2"/>
        <v>41904.392999999996</v>
      </c>
      <c r="D68" s="15" t="str">
        <f t="shared" si="3"/>
        <v>vis</v>
      </c>
      <c r="E68" s="71">
        <f>VLOOKUP(C68,'Active 1'!C$21:E$967,3,FALSE)</f>
        <v>7.9979504471593028</v>
      </c>
      <c r="F68" s="6" t="s">
        <v>249</v>
      </c>
      <c r="G68" s="15" t="str">
        <f t="shared" si="4"/>
        <v>41904.393</v>
      </c>
      <c r="H68" s="12">
        <f t="shared" si="5"/>
        <v>8</v>
      </c>
      <c r="I68" s="72" t="s">
        <v>834</v>
      </c>
      <c r="J68" s="73" t="s">
        <v>835</v>
      </c>
      <c r="K68" s="72">
        <v>8</v>
      </c>
      <c r="L68" s="72" t="s">
        <v>836</v>
      </c>
      <c r="M68" s="73" t="s">
        <v>300</v>
      </c>
      <c r="N68" s="73"/>
      <c r="O68" s="74" t="s">
        <v>816</v>
      </c>
      <c r="P68" s="74" t="s">
        <v>837</v>
      </c>
    </row>
    <row r="69" spans="1:16" ht="13.5" thickBot="1" x14ac:dyDescent="0.25">
      <c r="A69" s="12" t="str">
        <f t="shared" si="0"/>
        <v> BBS 22 </v>
      </c>
      <c r="B69" s="6" t="str">
        <f t="shared" si="1"/>
        <v>I</v>
      </c>
      <c r="C69" s="12">
        <f t="shared" si="2"/>
        <v>42535.5</v>
      </c>
      <c r="D69" s="15" t="str">
        <f t="shared" si="3"/>
        <v>vis</v>
      </c>
      <c r="E69" s="71">
        <f>VLOOKUP(C69,'Active 1'!C$21:E$967,3,FALSE)</f>
        <v>146.00111956917826</v>
      </c>
      <c r="F69" s="6" t="s">
        <v>249</v>
      </c>
      <c r="G69" s="15" t="str">
        <f t="shared" si="4"/>
        <v>42535.500</v>
      </c>
      <c r="H69" s="12">
        <f t="shared" si="5"/>
        <v>146</v>
      </c>
      <c r="I69" s="72" t="s">
        <v>838</v>
      </c>
      <c r="J69" s="73" t="s">
        <v>839</v>
      </c>
      <c r="K69" s="72">
        <v>146</v>
      </c>
      <c r="L69" s="72" t="s">
        <v>840</v>
      </c>
      <c r="M69" s="73" t="s">
        <v>300</v>
      </c>
      <c r="N69" s="73"/>
      <c r="O69" s="74" t="s">
        <v>826</v>
      </c>
      <c r="P69" s="74" t="s">
        <v>841</v>
      </c>
    </row>
    <row r="70" spans="1:16" ht="13.5" thickBot="1" x14ac:dyDescent="0.25">
      <c r="A70" s="12" t="str">
        <f t="shared" si="0"/>
        <v> BBS 24 </v>
      </c>
      <c r="B70" s="6" t="str">
        <f t="shared" si="1"/>
        <v>I</v>
      </c>
      <c r="C70" s="12">
        <f t="shared" si="2"/>
        <v>42741.305</v>
      </c>
      <c r="D70" s="15" t="str">
        <f t="shared" si="3"/>
        <v>vis</v>
      </c>
      <c r="E70" s="71">
        <f>VLOOKUP(C70,'Active 1'!C$21:E$967,3,FALSE)</f>
        <v>191.00417328456564</v>
      </c>
      <c r="F70" s="6" t="s">
        <v>249</v>
      </c>
      <c r="G70" s="15" t="str">
        <f t="shared" si="4"/>
        <v>42741.305</v>
      </c>
      <c r="H70" s="12">
        <f t="shared" si="5"/>
        <v>191</v>
      </c>
      <c r="I70" s="72" t="s">
        <v>842</v>
      </c>
      <c r="J70" s="73" t="s">
        <v>843</v>
      </c>
      <c r="K70" s="72">
        <v>191</v>
      </c>
      <c r="L70" s="72" t="s">
        <v>844</v>
      </c>
      <c r="M70" s="73" t="s">
        <v>300</v>
      </c>
      <c r="N70" s="73"/>
      <c r="O70" s="74" t="s">
        <v>816</v>
      </c>
      <c r="P70" s="74" t="s">
        <v>845</v>
      </c>
    </row>
    <row r="71" spans="1:16" ht="13.5" thickBot="1" x14ac:dyDescent="0.25">
      <c r="A71" s="12" t="str">
        <f t="shared" si="0"/>
        <v> BBS 28 </v>
      </c>
      <c r="B71" s="6" t="str">
        <f t="shared" si="1"/>
        <v>I</v>
      </c>
      <c r="C71" s="12">
        <f t="shared" si="2"/>
        <v>42942.517</v>
      </c>
      <c r="D71" s="15" t="str">
        <f t="shared" si="3"/>
        <v>vis</v>
      </c>
      <c r="E71" s="71">
        <f>VLOOKUP(C71,'Active 1'!C$21:E$967,3,FALSE)</f>
        <v>235.00288295721933</v>
      </c>
      <c r="F71" s="6" t="s">
        <v>249</v>
      </c>
      <c r="G71" s="15" t="str">
        <f t="shared" si="4"/>
        <v>42942.517</v>
      </c>
      <c r="H71" s="12">
        <f t="shared" si="5"/>
        <v>235</v>
      </c>
      <c r="I71" s="72" t="s">
        <v>846</v>
      </c>
      <c r="J71" s="73" t="s">
        <v>847</v>
      </c>
      <c r="K71" s="72">
        <v>235</v>
      </c>
      <c r="L71" s="72" t="s">
        <v>848</v>
      </c>
      <c r="M71" s="73" t="s">
        <v>300</v>
      </c>
      <c r="N71" s="73"/>
      <c r="O71" s="74" t="s">
        <v>816</v>
      </c>
      <c r="P71" s="74" t="s">
        <v>849</v>
      </c>
    </row>
    <row r="72" spans="1:16" ht="13.5" thickBot="1" x14ac:dyDescent="0.25">
      <c r="A72" s="12" t="str">
        <f t="shared" si="0"/>
        <v> AOEB 2 </v>
      </c>
      <c r="B72" s="6" t="str">
        <f t="shared" si="1"/>
        <v>I</v>
      </c>
      <c r="C72" s="12">
        <f t="shared" si="2"/>
        <v>42960.779000000002</v>
      </c>
      <c r="D72" s="15" t="str">
        <f t="shared" si="3"/>
        <v>vis</v>
      </c>
      <c r="E72" s="71">
        <f>VLOOKUP(C72,'Active 1'!C$21:E$967,3,FALSE)</f>
        <v>238.99620560220131</v>
      </c>
      <c r="F72" s="6" t="s">
        <v>249</v>
      </c>
      <c r="G72" s="15" t="str">
        <f t="shared" si="4"/>
        <v>42960.779</v>
      </c>
      <c r="H72" s="12">
        <f t="shared" si="5"/>
        <v>239</v>
      </c>
      <c r="I72" s="72" t="s">
        <v>850</v>
      </c>
      <c r="J72" s="73" t="s">
        <v>851</v>
      </c>
      <c r="K72" s="72">
        <v>239</v>
      </c>
      <c r="L72" s="72" t="s">
        <v>790</v>
      </c>
      <c r="M72" s="73" t="s">
        <v>300</v>
      </c>
      <c r="N72" s="73"/>
      <c r="O72" s="74" t="s">
        <v>852</v>
      </c>
      <c r="P72" s="74" t="s">
        <v>853</v>
      </c>
    </row>
    <row r="73" spans="1:16" ht="13.5" thickBot="1" x14ac:dyDescent="0.25">
      <c r="A73" s="12" t="str">
        <f t="shared" si="0"/>
        <v> AOEB 2 </v>
      </c>
      <c r="B73" s="6" t="str">
        <f t="shared" si="1"/>
        <v>I</v>
      </c>
      <c r="C73" s="12">
        <f t="shared" si="2"/>
        <v>42960.811999999998</v>
      </c>
      <c r="D73" s="15" t="str">
        <f t="shared" si="3"/>
        <v>vis</v>
      </c>
      <c r="E73" s="71">
        <f>VLOOKUP(C73,'Active 1'!C$21:E$967,3,FALSE)</f>
        <v>239.0034216599862</v>
      </c>
      <c r="F73" s="6" t="s">
        <v>249</v>
      </c>
      <c r="G73" s="15" t="str">
        <f t="shared" si="4"/>
        <v>42960.812</v>
      </c>
      <c r="H73" s="12">
        <f t="shared" si="5"/>
        <v>239</v>
      </c>
      <c r="I73" s="72" t="s">
        <v>854</v>
      </c>
      <c r="J73" s="73" t="s">
        <v>855</v>
      </c>
      <c r="K73" s="72">
        <v>239</v>
      </c>
      <c r="L73" s="72" t="s">
        <v>856</v>
      </c>
      <c r="M73" s="73" t="s">
        <v>300</v>
      </c>
      <c r="N73" s="73"/>
      <c r="O73" s="74" t="s">
        <v>857</v>
      </c>
      <c r="P73" s="74" t="s">
        <v>853</v>
      </c>
    </row>
    <row r="74" spans="1:16" ht="13.5" thickBot="1" x14ac:dyDescent="0.25">
      <c r="A74" s="12" t="str">
        <f t="shared" si="0"/>
        <v> BBS 29 </v>
      </c>
      <c r="B74" s="6" t="str">
        <f t="shared" si="1"/>
        <v>I</v>
      </c>
      <c r="C74" s="12">
        <f t="shared" si="2"/>
        <v>42974.52</v>
      </c>
      <c r="D74" s="15" t="str">
        <f t="shared" si="3"/>
        <v>vis</v>
      </c>
      <c r="E74" s="71">
        <f>VLOOKUP(C74,'Active 1'!C$21:E$967,3,FALSE)</f>
        <v>242.00092833052614</v>
      </c>
      <c r="F74" s="6" t="s">
        <v>249</v>
      </c>
      <c r="G74" s="15" t="str">
        <f t="shared" si="4"/>
        <v>42974.520</v>
      </c>
      <c r="H74" s="12">
        <f t="shared" si="5"/>
        <v>242</v>
      </c>
      <c r="I74" s="72" t="s">
        <v>858</v>
      </c>
      <c r="J74" s="73" t="s">
        <v>859</v>
      </c>
      <c r="K74" s="72">
        <v>242</v>
      </c>
      <c r="L74" s="72" t="s">
        <v>759</v>
      </c>
      <c r="M74" s="73" t="s">
        <v>300</v>
      </c>
      <c r="N74" s="73"/>
      <c r="O74" s="74" t="s">
        <v>816</v>
      </c>
      <c r="P74" s="74" t="s">
        <v>860</v>
      </c>
    </row>
    <row r="75" spans="1:16" ht="13.5" thickBot="1" x14ac:dyDescent="0.25">
      <c r="A75" s="12" t="str">
        <f t="shared" ref="A75:A138" si="6">P75</f>
        <v> AOEB 2 </v>
      </c>
      <c r="B75" s="6" t="str">
        <f t="shared" ref="B75:B138" si="7">IF(H75=INT(H75),"I","II")</f>
        <v>I</v>
      </c>
      <c r="C75" s="12">
        <f t="shared" ref="C75:C138" si="8">1*G75</f>
        <v>43015.675999999999</v>
      </c>
      <c r="D75" s="15" t="str">
        <f t="shared" ref="D75:D138" si="9">VLOOKUP(F75,I$1:J$5,2,FALSE)</f>
        <v>vis</v>
      </c>
      <c r="E75" s="71">
        <f>VLOOKUP(C75,'Active 1'!C$21:E$967,3,FALSE)</f>
        <v>251.00044573151541</v>
      </c>
      <c r="F75" s="6" t="s">
        <v>249</v>
      </c>
      <c r="G75" s="15" t="str">
        <f t="shared" ref="G75:G138" si="10">MID(I75,3,LEN(I75)-3)</f>
        <v>43015.676</v>
      </c>
      <c r="H75" s="12">
        <f t="shared" ref="H75:H138" si="11">1*K75</f>
        <v>251</v>
      </c>
      <c r="I75" s="72" t="s">
        <v>861</v>
      </c>
      <c r="J75" s="73" t="s">
        <v>862</v>
      </c>
      <c r="K75" s="72">
        <v>251</v>
      </c>
      <c r="L75" s="72" t="s">
        <v>863</v>
      </c>
      <c r="M75" s="73" t="s">
        <v>300</v>
      </c>
      <c r="N75" s="73"/>
      <c r="O75" s="74" t="s">
        <v>852</v>
      </c>
      <c r="P75" s="74" t="s">
        <v>853</v>
      </c>
    </row>
    <row r="76" spans="1:16" ht="13.5" thickBot="1" x14ac:dyDescent="0.25">
      <c r="A76" s="12" t="str">
        <f t="shared" si="6"/>
        <v> AOEB 2 </v>
      </c>
      <c r="B76" s="6" t="str">
        <f t="shared" si="7"/>
        <v>I</v>
      </c>
      <c r="C76" s="12">
        <f t="shared" si="8"/>
        <v>43024.815000000002</v>
      </c>
      <c r="D76" s="15" t="str">
        <f t="shared" si="9"/>
        <v>vis</v>
      </c>
      <c r="E76" s="71">
        <f>VLOOKUP(C76,'Active 1'!C$21:E$967,3,FALSE)</f>
        <v>252.99885640134877</v>
      </c>
      <c r="F76" s="6" t="s">
        <v>249</v>
      </c>
      <c r="G76" s="15" t="str">
        <f t="shared" si="10"/>
        <v>43024.815</v>
      </c>
      <c r="H76" s="12">
        <f t="shared" si="11"/>
        <v>253</v>
      </c>
      <c r="I76" s="72" t="s">
        <v>864</v>
      </c>
      <c r="J76" s="73" t="s">
        <v>865</v>
      </c>
      <c r="K76" s="72">
        <v>253</v>
      </c>
      <c r="L76" s="72" t="s">
        <v>747</v>
      </c>
      <c r="M76" s="73" t="s">
        <v>300</v>
      </c>
      <c r="N76" s="73"/>
      <c r="O76" s="74" t="s">
        <v>852</v>
      </c>
      <c r="P76" s="74" t="s">
        <v>853</v>
      </c>
    </row>
    <row r="77" spans="1:16" ht="13.5" thickBot="1" x14ac:dyDescent="0.25">
      <c r="A77" s="12" t="str">
        <f t="shared" si="6"/>
        <v> AOEB 2 </v>
      </c>
      <c r="B77" s="6" t="str">
        <f t="shared" si="7"/>
        <v>I</v>
      </c>
      <c r="C77" s="12">
        <f t="shared" si="8"/>
        <v>43024.832000000002</v>
      </c>
      <c r="D77" s="15" t="str">
        <f t="shared" si="9"/>
        <v>vis</v>
      </c>
      <c r="E77" s="71">
        <f>VLOOKUP(C77,'Active 1'!C$21:E$967,3,FALSE)</f>
        <v>253.00257376445052</v>
      </c>
      <c r="F77" s="6" t="s">
        <v>249</v>
      </c>
      <c r="G77" s="15" t="str">
        <f t="shared" si="10"/>
        <v>43024.832</v>
      </c>
      <c r="H77" s="12">
        <f t="shared" si="11"/>
        <v>253</v>
      </c>
      <c r="I77" s="72" t="s">
        <v>866</v>
      </c>
      <c r="J77" s="73" t="s">
        <v>867</v>
      </c>
      <c r="K77" s="72">
        <v>253</v>
      </c>
      <c r="L77" s="72" t="s">
        <v>868</v>
      </c>
      <c r="M77" s="73" t="s">
        <v>300</v>
      </c>
      <c r="N77" s="73"/>
      <c r="O77" s="74" t="s">
        <v>869</v>
      </c>
      <c r="P77" s="74" t="s">
        <v>853</v>
      </c>
    </row>
    <row r="78" spans="1:16" ht="13.5" thickBot="1" x14ac:dyDescent="0.25">
      <c r="A78" s="12" t="str">
        <f t="shared" si="6"/>
        <v> BBS 30 </v>
      </c>
      <c r="B78" s="6" t="str">
        <f t="shared" si="7"/>
        <v>I</v>
      </c>
      <c r="C78" s="12">
        <f t="shared" si="8"/>
        <v>43029.392</v>
      </c>
      <c r="D78" s="15" t="str">
        <f t="shared" si="9"/>
        <v>vis</v>
      </c>
      <c r="E78" s="71">
        <f>VLOOKUP(C78,'Active 1'!C$21:E$967,3,FALSE)</f>
        <v>253.99970174939773</v>
      </c>
      <c r="F78" s="6" t="s">
        <v>249</v>
      </c>
      <c r="G78" s="15" t="str">
        <f t="shared" si="10"/>
        <v>43029.392</v>
      </c>
      <c r="H78" s="12">
        <f t="shared" si="11"/>
        <v>254</v>
      </c>
      <c r="I78" s="72" t="s">
        <v>870</v>
      </c>
      <c r="J78" s="73" t="s">
        <v>871</v>
      </c>
      <c r="K78" s="72">
        <v>254</v>
      </c>
      <c r="L78" s="72" t="s">
        <v>872</v>
      </c>
      <c r="M78" s="73" t="s">
        <v>300</v>
      </c>
      <c r="N78" s="73"/>
      <c r="O78" s="74" t="s">
        <v>816</v>
      </c>
      <c r="P78" s="74" t="s">
        <v>873</v>
      </c>
    </row>
    <row r="79" spans="1:16" ht="13.5" thickBot="1" x14ac:dyDescent="0.25">
      <c r="A79" s="12" t="str">
        <f t="shared" si="6"/>
        <v> BBS 30 </v>
      </c>
      <c r="B79" s="6" t="str">
        <f t="shared" si="7"/>
        <v>I</v>
      </c>
      <c r="C79" s="12">
        <f t="shared" si="8"/>
        <v>43029.402000000002</v>
      </c>
      <c r="D79" s="15" t="str">
        <f t="shared" si="9"/>
        <v>vis</v>
      </c>
      <c r="E79" s="71">
        <f>VLOOKUP(C79,'Active 1'!C$21:E$967,3,FALSE)</f>
        <v>254.00188843357569</v>
      </c>
      <c r="F79" s="6" t="s">
        <v>249</v>
      </c>
      <c r="G79" s="15" t="str">
        <f t="shared" si="10"/>
        <v>43029.402</v>
      </c>
      <c r="H79" s="12">
        <f t="shared" si="11"/>
        <v>254</v>
      </c>
      <c r="I79" s="72" t="s">
        <v>874</v>
      </c>
      <c r="J79" s="73" t="s">
        <v>875</v>
      </c>
      <c r="K79" s="72">
        <v>254</v>
      </c>
      <c r="L79" s="72" t="s">
        <v>876</v>
      </c>
      <c r="M79" s="73" t="s">
        <v>300</v>
      </c>
      <c r="N79" s="73"/>
      <c r="O79" s="74" t="s">
        <v>826</v>
      </c>
      <c r="P79" s="74" t="s">
        <v>873</v>
      </c>
    </row>
    <row r="80" spans="1:16" ht="13.5" thickBot="1" x14ac:dyDescent="0.25">
      <c r="A80" s="12" t="str">
        <f t="shared" si="6"/>
        <v> BBS 34 </v>
      </c>
      <c r="B80" s="6" t="str">
        <f t="shared" si="7"/>
        <v>I</v>
      </c>
      <c r="C80" s="12">
        <f t="shared" si="8"/>
        <v>43349.521000000001</v>
      </c>
      <c r="D80" s="15" t="str">
        <f t="shared" si="9"/>
        <v>vis</v>
      </c>
      <c r="E80" s="71">
        <f>VLOOKUP(C80,'Active 1'!C$21:E$967,3,FALSE)</f>
        <v>324.00180365582986</v>
      </c>
      <c r="F80" s="6" t="s">
        <v>249</v>
      </c>
      <c r="G80" s="15" t="str">
        <f t="shared" si="10"/>
        <v>43349.521</v>
      </c>
      <c r="H80" s="12">
        <f t="shared" si="11"/>
        <v>324</v>
      </c>
      <c r="I80" s="72" t="s">
        <v>877</v>
      </c>
      <c r="J80" s="73" t="s">
        <v>878</v>
      </c>
      <c r="K80" s="72">
        <v>324</v>
      </c>
      <c r="L80" s="72" t="s">
        <v>879</v>
      </c>
      <c r="M80" s="73" t="s">
        <v>300</v>
      </c>
      <c r="N80" s="73"/>
      <c r="O80" s="74" t="s">
        <v>816</v>
      </c>
      <c r="P80" s="74" t="s">
        <v>880</v>
      </c>
    </row>
    <row r="81" spans="1:16" ht="13.5" thickBot="1" x14ac:dyDescent="0.25">
      <c r="A81" s="12" t="str">
        <f t="shared" si="6"/>
        <v> BBS 35 </v>
      </c>
      <c r="B81" s="6" t="str">
        <f t="shared" si="7"/>
        <v>I</v>
      </c>
      <c r="C81" s="12">
        <f t="shared" si="8"/>
        <v>43436.402000000002</v>
      </c>
      <c r="D81" s="15" t="str">
        <f t="shared" si="9"/>
        <v>vis</v>
      </c>
      <c r="E81" s="71">
        <f>VLOOKUP(C81,'Active 1'!C$21:E$967,3,FALSE)</f>
        <v>342.99993445851504</v>
      </c>
      <c r="F81" s="6" t="s">
        <v>249</v>
      </c>
      <c r="G81" s="15" t="str">
        <f t="shared" si="10"/>
        <v>43436.402</v>
      </c>
      <c r="H81" s="12">
        <f t="shared" si="11"/>
        <v>343</v>
      </c>
      <c r="I81" s="72" t="s">
        <v>881</v>
      </c>
      <c r="J81" s="73" t="s">
        <v>882</v>
      </c>
      <c r="K81" s="72">
        <v>343</v>
      </c>
      <c r="L81" s="72" t="s">
        <v>883</v>
      </c>
      <c r="M81" s="73" t="s">
        <v>300</v>
      </c>
      <c r="N81" s="73"/>
      <c r="O81" s="74" t="s">
        <v>826</v>
      </c>
      <c r="P81" s="74" t="s">
        <v>884</v>
      </c>
    </row>
    <row r="82" spans="1:16" ht="13.5" thickBot="1" x14ac:dyDescent="0.25">
      <c r="A82" s="12" t="str">
        <f t="shared" si="6"/>
        <v> BBS 35 </v>
      </c>
      <c r="B82" s="6" t="str">
        <f t="shared" si="7"/>
        <v>I</v>
      </c>
      <c r="C82" s="12">
        <f t="shared" si="8"/>
        <v>43459.262999999999</v>
      </c>
      <c r="D82" s="15" t="str">
        <f t="shared" si="9"/>
        <v>vis</v>
      </c>
      <c r="E82" s="71">
        <f>VLOOKUP(C82,'Active 1'!C$21:E$967,3,FALSE)</f>
        <v>347.99891315673591</v>
      </c>
      <c r="F82" s="6" t="s">
        <v>249</v>
      </c>
      <c r="G82" s="15" t="str">
        <f t="shared" si="10"/>
        <v>43459.263</v>
      </c>
      <c r="H82" s="12">
        <f t="shared" si="11"/>
        <v>348</v>
      </c>
      <c r="I82" s="72" t="s">
        <v>885</v>
      </c>
      <c r="J82" s="73" t="s">
        <v>886</v>
      </c>
      <c r="K82" s="72">
        <v>348</v>
      </c>
      <c r="L82" s="72" t="s">
        <v>747</v>
      </c>
      <c r="M82" s="73" t="s">
        <v>300</v>
      </c>
      <c r="N82" s="73"/>
      <c r="O82" s="74" t="s">
        <v>826</v>
      </c>
      <c r="P82" s="74" t="s">
        <v>884</v>
      </c>
    </row>
    <row r="83" spans="1:16" ht="13.5" thickBot="1" x14ac:dyDescent="0.25">
      <c r="A83" s="12" t="str">
        <f t="shared" si="6"/>
        <v> AOEB 2 </v>
      </c>
      <c r="B83" s="6" t="str">
        <f t="shared" si="7"/>
        <v>I</v>
      </c>
      <c r="C83" s="12">
        <f t="shared" si="8"/>
        <v>43646.762000000002</v>
      </c>
      <c r="D83" s="15" t="str">
        <f t="shared" si="9"/>
        <v>vis</v>
      </c>
      <c r="E83" s="71">
        <f>VLOOKUP(C83,'Active 1'!C$21:E$967,3,FALSE)</f>
        <v>388.99902281676145</v>
      </c>
      <c r="F83" s="6" t="s">
        <v>249</v>
      </c>
      <c r="G83" s="15" t="str">
        <f t="shared" si="10"/>
        <v>43646.762</v>
      </c>
      <c r="H83" s="12">
        <f t="shared" si="11"/>
        <v>389</v>
      </c>
      <c r="I83" s="72" t="s">
        <v>887</v>
      </c>
      <c r="J83" s="73" t="s">
        <v>888</v>
      </c>
      <c r="K83" s="72">
        <v>389</v>
      </c>
      <c r="L83" s="72" t="s">
        <v>889</v>
      </c>
      <c r="M83" s="73" t="s">
        <v>300</v>
      </c>
      <c r="N83" s="73"/>
      <c r="O83" s="74" t="s">
        <v>852</v>
      </c>
      <c r="P83" s="74" t="s">
        <v>853</v>
      </c>
    </row>
    <row r="84" spans="1:16" ht="13.5" thickBot="1" x14ac:dyDescent="0.25">
      <c r="A84" s="12" t="str">
        <f t="shared" si="6"/>
        <v> BBS 39 </v>
      </c>
      <c r="B84" s="6" t="str">
        <f t="shared" si="7"/>
        <v>I</v>
      </c>
      <c r="C84" s="12">
        <f t="shared" si="8"/>
        <v>43756.529000000002</v>
      </c>
      <c r="D84" s="15" t="str">
        <f t="shared" si="9"/>
        <v>vis</v>
      </c>
      <c r="E84" s="71">
        <f>VLOOKUP(C84,'Active 1'!C$21:E$967,3,FALSE)</f>
        <v>413.00159902811157</v>
      </c>
      <c r="F84" s="6" t="s">
        <v>249</v>
      </c>
      <c r="G84" s="15" t="str">
        <f t="shared" si="10"/>
        <v>43756.529</v>
      </c>
      <c r="H84" s="12">
        <f t="shared" si="11"/>
        <v>413</v>
      </c>
      <c r="I84" s="72" t="s">
        <v>895</v>
      </c>
      <c r="J84" s="73" t="s">
        <v>896</v>
      </c>
      <c r="K84" s="72">
        <v>413</v>
      </c>
      <c r="L84" s="72" t="s">
        <v>897</v>
      </c>
      <c r="M84" s="73" t="s">
        <v>300</v>
      </c>
      <c r="N84" s="73"/>
      <c r="O84" s="74" t="s">
        <v>816</v>
      </c>
      <c r="P84" s="74" t="s">
        <v>898</v>
      </c>
    </row>
    <row r="85" spans="1:16" ht="13.5" thickBot="1" x14ac:dyDescent="0.25">
      <c r="A85" s="12" t="str">
        <f t="shared" si="6"/>
        <v> AOEB 2 </v>
      </c>
      <c r="B85" s="6" t="str">
        <f t="shared" si="7"/>
        <v>I</v>
      </c>
      <c r="C85" s="12">
        <f t="shared" si="8"/>
        <v>44021.750999999997</v>
      </c>
      <c r="D85" s="15" t="str">
        <f t="shared" si="9"/>
        <v>vis</v>
      </c>
      <c r="E85" s="71">
        <f>VLOOKUP(C85,'Active 1'!C$21:E$967,3,FALSE)</f>
        <v>470.99727412105005</v>
      </c>
      <c r="F85" s="6" t="s">
        <v>249</v>
      </c>
      <c r="G85" s="15" t="str">
        <f t="shared" si="10"/>
        <v>44021.751</v>
      </c>
      <c r="H85" s="12">
        <f t="shared" si="11"/>
        <v>471</v>
      </c>
      <c r="I85" s="72" t="s">
        <v>899</v>
      </c>
      <c r="J85" s="73" t="s">
        <v>900</v>
      </c>
      <c r="K85" s="72">
        <v>471</v>
      </c>
      <c r="L85" s="72" t="s">
        <v>901</v>
      </c>
      <c r="M85" s="73" t="s">
        <v>300</v>
      </c>
      <c r="N85" s="73"/>
      <c r="O85" s="74" t="s">
        <v>902</v>
      </c>
      <c r="P85" s="74" t="s">
        <v>853</v>
      </c>
    </row>
    <row r="86" spans="1:16" ht="13.5" thickBot="1" x14ac:dyDescent="0.25">
      <c r="A86" s="12" t="str">
        <f t="shared" si="6"/>
        <v> AOEB 2 </v>
      </c>
      <c r="B86" s="6" t="str">
        <f t="shared" si="7"/>
        <v>I</v>
      </c>
      <c r="C86" s="12">
        <f t="shared" si="8"/>
        <v>44053.750999999997</v>
      </c>
      <c r="D86" s="15" t="str">
        <f t="shared" si="9"/>
        <v>vis</v>
      </c>
      <c r="E86" s="71">
        <f>VLOOKUP(C86,'Active 1'!C$21:E$967,3,FALSE)</f>
        <v>477.99466348910425</v>
      </c>
      <c r="F86" s="6" t="s">
        <v>249</v>
      </c>
      <c r="G86" s="15" t="str">
        <f t="shared" si="10"/>
        <v>44053.751</v>
      </c>
      <c r="H86" s="12">
        <f t="shared" si="11"/>
        <v>478</v>
      </c>
      <c r="I86" s="72" t="s">
        <v>903</v>
      </c>
      <c r="J86" s="73" t="s">
        <v>904</v>
      </c>
      <c r="K86" s="72">
        <v>478</v>
      </c>
      <c r="L86" s="72" t="s">
        <v>905</v>
      </c>
      <c r="M86" s="73" t="s">
        <v>300</v>
      </c>
      <c r="N86" s="73"/>
      <c r="O86" s="74" t="s">
        <v>902</v>
      </c>
      <c r="P86" s="74" t="s">
        <v>853</v>
      </c>
    </row>
    <row r="87" spans="1:16" ht="13.5" thickBot="1" x14ac:dyDescent="0.25">
      <c r="A87" s="12" t="str">
        <f t="shared" si="6"/>
        <v> AOEB 2 </v>
      </c>
      <c r="B87" s="6" t="str">
        <f t="shared" si="7"/>
        <v>I</v>
      </c>
      <c r="C87" s="12">
        <f t="shared" si="8"/>
        <v>44108.623</v>
      </c>
      <c r="D87" s="15" t="str">
        <f t="shared" si="9"/>
        <v>vis</v>
      </c>
      <c r="E87" s="71">
        <f>VLOOKUP(C87,'Active 1'!C$21:E$967,3,FALSE)</f>
        <v>489.99343690797582</v>
      </c>
      <c r="F87" s="6" t="s">
        <v>249</v>
      </c>
      <c r="G87" s="15" t="str">
        <f t="shared" si="10"/>
        <v>44108.623</v>
      </c>
      <c r="H87" s="12">
        <f t="shared" si="11"/>
        <v>490</v>
      </c>
      <c r="I87" s="72" t="s">
        <v>906</v>
      </c>
      <c r="J87" s="73" t="s">
        <v>907</v>
      </c>
      <c r="K87" s="72">
        <v>490</v>
      </c>
      <c r="L87" s="72" t="s">
        <v>908</v>
      </c>
      <c r="M87" s="73" t="s">
        <v>300</v>
      </c>
      <c r="N87" s="73"/>
      <c r="O87" s="74" t="s">
        <v>902</v>
      </c>
      <c r="P87" s="74" t="s">
        <v>853</v>
      </c>
    </row>
    <row r="88" spans="1:16" ht="13.5" thickBot="1" x14ac:dyDescent="0.25">
      <c r="A88" s="12" t="str">
        <f t="shared" si="6"/>
        <v> AOEB 2 </v>
      </c>
      <c r="B88" s="6" t="str">
        <f t="shared" si="7"/>
        <v>I</v>
      </c>
      <c r="C88" s="12">
        <f t="shared" si="8"/>
        <v>44117.771000000001</v>
      </c>
      <c r="D88" s="15" t="str">
        <f t="shared" si="9"/>
        <v>vis</v>
      </c>
      <c r="E88" s="71">
        <f>VLOOKUP(C88,'Active 1'!C$21:E$967,3,FALSE)</f>
        <v>491.99381559356857</v>
      </c>
      <c r="F88" s="6" t="s">
        <v>249</v>
      </c>
      <c r="G88" s="15" t="str">
        <f t="shared" si="10"/>
        <v>44117.771</v>
      </c>
      <c r="H88" s="12">
        <f t="shared" si="11"/>
        <v>492</v>
      </c>
      <c r="I88" s="72" t="s">
        <v>909</v>
      </c>
      <c r="J88" s="73" t="s">
        <v>910</v>
      </c>
      <c r="K88" s="72">
        <v>492</v>
      </c>
      <c r="L88" s="72" t="s">
        <v>764</v>
      </c>
      <c r="M88" s="73" t="s">
        <v>300</v>
      </c>
      <c r="N88" s="73"/>
      <c r="O88" s="74" t="s">
        <v>902</v>
      </c>
      <c r="P88" s="74" t="s">
        <v>853</v>
      </c>
    </row>
    <row r="89" spans="1:16" ht="13.5" thickBot="1" x14ac:dyDescent="0.25">
      <c r="A89" s="12" t="str">
        <f t="shared" si="6"/>
        <v> BBS 45 </v>
      </c>
      <c r="B89" s="6" t="str">
        <f t="shared" si="7"/>
        <v>I</v>
      </c>
      <c r="C89" s="12">
        <f t="shared" si="8"/>
        <v>44122.364999999998</v>
      </c>
      <c r="D89" s="15" t="str">
        <f t="shared" si="9"/>
        <v>vis</v>
      </c>
      <c r="E89" s="71">
        <f>VLOOKUP(C89,'Active 1'!C$21:E$967,3,FALSE)</f>
        <v>492.99837830471927</v>
      </c>
      <c r="F89" s="6" t="s">
        <v>249</v>
      </c>
      <c r="G89" s="15" t="str">
        <f t="shared" si="10"/>
        <v>44122.365</v>
      </c>
      <c r="H89" s="12">
        <f t="shared" si="11"/>
        <v>493</v>
      </c>
      <c r="I89" s="72" t="s">
        <v>911</v>
      </c>
      <c r="J89" s="73" t="s">
        <v>912</v>
      </c>
      <c r="K89" s="72">
        <v>493</v>
      </c>
      <c r="L89" s="72" t="s">
        <v>798</v>
      </c>
      <c r="M89" s="73" t="s">
        <v>300</v>
      </c>
      <c r="N89" s="73"/>
      <c r="O89" s="74" t="s">
        <v>816</v>
      </c>
      <c r="P89" s="74" t="s">
        <v>913</v>
      </c>
    </row>
    <row r="90" spans="1:16" ht="13.5" thickBot="1" x14ac:dyDescent="0.25">
      <c r="A90" s="12" t="str">
        <f t="shared" si="6"/>
        <v> BBS 45 </v>
      </c>
      <c r="B90" s="6" t="str">
        <f t="shared" si="7"/>
        <v>I</v>
      </c>
      <c r="C90" s="12">
        <f t="shared" si="8"/>
        <v>44122.368000000002</v>
      </c>
      <c r="D90" s="15" t="str">
        <f t="shared" si="9"/>
        <v>vis</v>
      </c>
      <c r="E90" s="71">
        <f>VLOOKUP(C90,'Active 1'!C$21:E$967,3,FALSE)</f>
        <v>492.99903430997347</v>
      </c>
      <c r="F90" s="6" t="s">
        <v>249</v>
      </c>
      <c r="G90" s="15" t="str">
        <f t="shared" si="10"/>
        <v>44122.368</v>
      </c>
      <c r="H90" s="12">
        <f t="shared" si="11"/>
        <v>493</v>
      </c>
      <c r="I90" s="72" t="s">
        <v>914</v>
      </c>
      <c r="J90" s="73" t="s">
        <v>915</v>
      </c>
      <c r="K90" s="72">
        <v>493</v>
      </c>
      <c r="L90" s="72" t="s">
        <v>889</v>
      </c>
      <c r="M90" s="73" t="s">
        <v>300</v>
      </c>
      <c r="N90" s="73"/>
      <c r="O90" s="74" t="s">
        <v>826</v>
      </c>
      <c r="P90" s="74" t="s">
        <v>913</v>
      </c>
    </row>
    <row r="91" spans="1:16" ht="13.5" thickBot="1" x14ac:dyDescent="0.25">
      <c r="A91" s="12" t="str">
        <f t="shared" si="6"/>
        <v> BBS 49 </v>
      </c>
      <c r="B91" s="6" t="str">
        <f t="shared" si="7"/>
        <v>I</v>
      </c>
      <c r="C91" s="12">
        <f t="shared" si="8"/>
        <v>44442.483999999997</v>
      </c>
      <c r="D91" s="15" t="str">
        <f t="shared" si="9"/>
        <v>vis</v>
      </c>
      <c r="E91" s="71">
        <f>VLOOKUP(C91,'Active 1'!C$21:E$967,3,FALSE)</f>
        <v>562.99829352697338</v>
      </c>
      <c r="F91" s="6" t="s">
        <v>249</v>
      </c>
      <c r="G91" s="15" t="str">
        <f t="shared" si="10"/>
        <v>44442.484</v>
      </c>
      <c r="H91" s="12">
        <f t="shared" si="11"/>
        <v>563</v>
      </c>
      <c r="I91" s="72" t="s">
        <v>923</v>
      </c>
      <c r="J91" s="73" t="s">
        <v>924</v>
      </c>
      <c r="K91" s="72">
        <v>563</v>
      </c>
      <c r="L91" s="72" t="s">
        <v>925</v>
      </c>
      <c r="M91" s="73" t="s">
        <v>300</v>
      </c>
      <c r="N91" s="73"/>
      <c r="O91" s="74" t="s">
        <v>826</v>
      </c>
      <c r="P91" s="74" t="s">
        <v>926</v>
      </c>
    </row>
    <row r="92" spans="1:16" ht="13.5" thickBot="1" x14ac:dyDescent="0.25">
      <c r="A92" s="12" t="str">
        <f t="shared" si="6"/>
        <v> BBS 50 </v>
      </c>
      <c r="B92" s="6" t="str">
        <f t="shared" si="7"/>
        <v>I</v>
      </c>
      <c r="C92" s="12">
        <f t="shared" si="8"/>
        <v>44497.356</v>
      </c>
      <c r="D92" s="15" t="str">
        <f t="shared" si="9"/>
        <v>vis</v>
      </c>
      <c r="E92" s="71">
        <f>VLOOKUP(C92,'Active 1'!C$21:E$967,3,FALSE)</f>
        <v>574.99706694584506</v>
      </c>
      <c r="F92" s="6" t="s">
        <v>249</v>
      </c>
      <c r="G92" s="15" t="str">
        <f t="shared" si="10"/>
        <v>44497.356</v>
      </c>
      <c r="H92" s="12">
        <f t="shared" si="11"/>
        <v>575</v>
      </c>
      <c r="I92" s="72" t="s">
        <v>930</v>
      </c>
      <c r="J92" s="73" t="s">
        <v>931</v>
      </c>
      <c r="K92" s="72">
        <v>575</v>
      </c>
      <c r="L92" s="72" t="s">
        <v>750</v>
      </c>
      <c r="M92" s="73" t="s">
        <v>300</v>
      </c>
      <c r="N92" s="73"/>
      <c r="O92" s="74" t="s">
        <v>816</v>
      </c>
      <c r="P92" s="74" t="s">
        <v>932</v>
      </c>
    </row>
    <row r="93" spans="1:16" ht="13.5" thickBot="1" x14ac:dyDescent="0.25">
      <c r="A93" s="12" t="str">
        <f t="shared" si="6"/>
        <v> MVS 9.90 </v>
      </c>
      <c r="B93" s="6" t="str">
        <f t="shared" si="7"/>
        <v>I</v>
      </c>
      <c r="C93" s="12">
        <f t="shared" si="8"/>
        <v>44817.46</v>
      </c>
      <c r="D93" s="15" t="str">
        <f t="shared" si="9"/>
        <v>vis</v>
      </c>
      <c r="E93" s="71">
        <f>VLOOKUP(C93,'Active 1'!C$21:E$967,3,FALSE)</f>
        <v>644.99370214183307</v>
      </c>
      <c r="F93" s="6" t="s">
        <v>249</v>
      </c>
      <c r="G93" s="15" t="str">
        <f t="shared" si="10"/>
        <v>44817.460</v>
      </c>
      <c r="H93" s="12">
        <f t="shared" si="11"/>
        <v>645</v>
      </c>
      <c r="I93" s="72" t="s">
        <v>933</v>
      </c>
      <c r="J93" s="73" t="s">
        <v>934</v>
      </c>
      <c r="K93" s="72">
        <v>645</v>
      </c>
      <c r="L93" s="72" t="s">
        <v>935</v>
      </c>
      <c r="M93" s="73" t="s">
        <v>300</v>
      </c>
      <c r="N93" s="73"/>
      <c r="O93" s="74" t="s">
        <v>936</v>
      </c>
      <c r="P93" s="74" t="s">
        <v>937</v>
      </c>
    </row>
    <row r="94" spans="1:16" ht="13.5" thickBot="1" x14ac:dyDescent="0.25">
      <c r="A94" s="12" t="str">
        <f t="shared" si="6"/>
        <v> MVS 9.90 </v>
      </c>
      <c r="B94" s="6" t="str">
        <f t="shared" si="7"/>
        <v>I</v>
      </c>
      <c r="C94" s="12">
        <f t="shared" si="8"/>
        <v>44817.463000000003</v>
      </c>
      <c r="D94" s="15" t="str">
        <f t="shared" si="9"/>
        <v>vis</v>
      </c>
      <c r="E94" s="71">
        <f>VLOOKUP(C94,'Active 1'!C$21:E$967,3,FALSE)</f>
        <v>644.99435814708727</v>
      </c>
      <c r="F94" s="6" t="s">
        <v>249</v>
      </c>
      <c r="G94" s="15" t="str">
        <f t="shared" si="10"/>
        <v>44817.463</v>
      </c>
      <c r="H94" s="12">
        <f t="shared" si="11"/>
        <v>645</v>
      </c>
      <c r="I94" s="72" t="s">
        <v>938</v>
      </c>
      <c r="J94" s="73" t="s">
        <v>939</v>
      </c>
      <c r="K94" s="72">
        <v>645</v>
      </c>
      <c r="L94" s="72" t="s">
        <v>940</v>
      </c>
      <c r="M94" s="73" t="s">
        <v>300</v>
      </c>
      <c r="N94" s="73"/>
      <c r="O94" s="74" t="s">
        <v>941</v>
      </c>
      <c r="P94" s="74" t="s">
        <v>937</v>
      </c>
    </row>
    <row r="95" spans="1:16" ht="13.5" thickBot="1" x14ac:dyDescent="0.25">
      <c r="A95" s="12" t="str">
        <f t="shared" si="6"/>
        <v> MVS 9.90 </v>
      </c>
      <c r="B95" s="6" t="str">
        <f t="shared" si="7"/>
        <v>I</v>
      </c>
      <c r="C95" s="12">
        <f t="shared" si="8"/>
        <v>44817.468000000001</v>
      </c>
      <c r="D95" s="15" t="str">
        <f t="shared" si="9"/>
        <v>vis</v>
      </c>
      <c r="E95" s="71">
        <f>VLOOKUP(C95,'Active 1'!C$21:E$967,3,FALSE)</f>
        <v>644.99545148917548</v>
      </c>
      <c r="F95" s="6" t="s">
        <v>249</v>
      </c>
      <c r="G95" s="15" t="str">
        <f t="shared" si="10"/>
        <v>44817.468</v>
      </c>
      <c r="H95" s="12">
        <f t="shared" si="11"/>
        <v>645</v>
      </c>
      <c r="I95" s="72" t="s">
        <v>942</v>
      </c>
      <c r="J95" s="73" t="s">
        <v>943</v>
      </c>
      <c r="K95" s="72">
        <v>645</v>
      </c>
      <c r="L95" s="72" t="s">
        <v>944</v>
      </c>
      <c r="M95" s="73" t="s">
        <v>300</v>
      </c>
      <c r="N95" s="73"/>
      <c r="O95" s="74" t="s">
        <v>945</v>
      </c>
      <c r="P95" s="74" t="s">
        <v>937</v>
      </c>
    </row>
    <row r="96" spans="1:16" ht="13.5" thickBot="1" x14ac:dyDescent="0.25">
      <c r="A96" s="12" t="str">
        <f t="shared" si="6"/>
        <v> MVS 9.90 </v>
      </c>
      <c r="B96" s="6" t="str">
        <f t="shared" si="7"/>
        <v>I</v>
      </c>
      <c r="C96" s="12">
        <f t="shared" si="8"/>
        <v>44817.47</v>
      </c>
      <c r="D96" s="15" t="str">
        <f t="shared" si="9"/>
        <v>vis</v>
      </c>
      <c r="E96" s="71">
        <f>VLOOKUP(C96,'Active 1'!C$21:E$967,3,FALSE)</f>
        <v>644.99588882601097</v>
      </c>
      <c r="F96" s="6" t="s">
        <v>249</v>
      </c>
      <c r="G96" s="15" t="str">
        <f t="shared" si="10"/>
        <v>44817.470</v>
      </c>
      <c r="H96" s="12">
        <f t="shared" si="11"/>
        <v>645</v>
      </c>
      <c r="I96" s="72" t="s">
        <v>946</v>
      </c>
      <c r="J96" s="73" t="s">
        <v>947</v>
      </c>
      <c r="K96" s="72">
        <v>645</v>
      </c>
      <c r="L96" s="72" t="s">
        <v>737</v>
      </c>
      <c r="M96" s="73" t="s">
        <v>300</v>
      </c>
      <c r="N96" s="73"/>
      <c r="O96" s="74" t="s">
        <v>948</v>
      </c>
      <c r="P96" s="74" t="s">
        <v>937</v>
      </c>
    </row>
    <row r="97" spans="1:16" ht="13.5" thickBot="1" x14ac:dyDescent="0.25">
      <c r="A97" s="12" t="str">
        <f t="shared" si="6"/>
        <v> AOEB 2 </v>
      </c>
      <c r="B97" s="6" t="str">
        <f t="shared" si="7"/>
        <v>I</v>
      </c>
      <c r="C97" s="12">
        <f t="shared" si="8"/>
        <v>44835.74</v>
      </c>
      <c r="D97" s="15" t="str">
        <f t="shared" si="9"/>
        <v>vis</v>
      </c>
      <c r="E97" s="71">
        <f>VLOOKUP(C97,'Active 1'!C$21:E$967,3,FALSE)</f>
        <v>648.99096081833375</v>
      </c>
      <c r="F97" s="6" t="s">
        <v>249</v>
      </c>
      <c r="G97" s="15" t="str">
        <f t="shared" si="10"/>
        <v>44835.740</v>
      </c>
      <c r="H97" s="12">
        <f t="shared" si="11"/>
        <v>649</v>
      </c>
      <c r="I97" s="72" t="s">
        <v>949</v>
      </c>
      <c r="J97" s="73" t="s">
        <v>950</v>
      </c>
      <c r="K97" s="72">
        <v>649</v>
      </c>
      <c r="L97" s="72" t="s">
        <v>951</v>
      </c>
      <c r="M97" s="73" t="s">
        <v>300</v>
      </c>
      <c r="N97" s="73"/>
      <c r="O97" s="74" t="s">
        <v>902</v>
      </c>
      <c r="P97" s="74" t="s">
        <v>853</v>
      </c>
    </row>
    <row r="98" spans="1:16" ht="13.5" thickBot="1" x14ac:dyDescent="0.25">
      <c r="A98" s="12" t="str">
        <f t="shared" si="6"/>
        <v> AOEB 2 </v>
      </c>
      <c r="B98" s="6" t="str">
        <f t="shared" si="7"/>
        <v>I</v>
      </c>
      <c r="C98" s="12">
        <f t="shared" si="8"/>
        <v>44835.767999999996</v>
      </c>
      <c r="D98" s="15" t="str">
        <f t="shared" si="9"/>
        <v>vis</v>
      </c>
      <c r="E98" s="71">
        <f>VLOOKUP(C98,'Active 1'!C$21:E$967,3,FALSE)</f>
        <v>648.99708353403048</v>
      </c>
      <c r="F98" s="6" t="s">
        <v>249</v>
      </c>
      <c r="G98" s="15" t="str">
        <f t="shared" si="10"/>
        <v>44835.768</v>
      </c>
      <c r="H98" s="12">
        <f t="shared" si="11"/>
        <v>649</v>
      </c>
      <c r="I98" s="72" t="s">
        <v>952</v>
      </c>
      <c r="J98" s="73" t="s">
        <v>953</v>
      </c>
      <c r="K98" s="72">
        <v>649</v>
      </c>
      <c r="L98" s="72" t="s">
        <v>750</v>
      </c>
      <c r="M98" s="73" t="s">
        <v>300</v>
      </c>
      <c r="N98" s="73"/>
      <c r="O98" s="74" t="s">
        <v>954</v>
      </c>
      <c r="P98" s="74" t="s">
        <v>853</v>
      </c>
    </row>
    <row r="99" spans="1:16" ht="13.5" thickBot="1" x14ac:dyDescent="0.25">
      <c r="A99" s="12" t="str">
        <f t="shared" si="6"/>
        <v> BBS 56 </v>
      </c>
      <c r="B99" s="6" t="str">
        <f t="shared" si="7"/>
        <v>I</v>
      </c>
      <c r="C99" s="12">
        <f t="shared" si="8"/>
        <v>44840.349000000002</v>
      </c>
      <c r="D99" s="15" t="str">
        <f t="shared" si="9"/>
        <v>vis</v>
      </c>
      <c r="E99" s="71">
        <f>VLOOKUP(C99,'Active 1'!C$21:E$967,3,FALSE)</f>
        <v>649.99880355575215</v>
      </c>
      <c r="F99" s="6" t="s">
        <v>249</v>
      </c>
      <c r="G99" s="15" t="str">
        <f t="shared" si="10"/>
        <v>44840.349</v>
      </c>
      <c r="H99" s="12">
        <f t="shared" si="11"/>
        <v>650</v>
      </c>
      <c r="I99" s="72" t="s">
        <v>955</v>
      </c>
      <c r="J99" s="73" t="s">
        <v>956</v>
      </c>
      <c r="K99" s="72">
        <v>650</v>
      </c>
      <c r="L99" s="72" t="s">
        <v>747</v>
      </c>
      <c r="M99" s="73" t="s">
        <v>300</v>
      </c>
      <c r="N99" s="73"/>
      <c r="O99" s="74" t="s">
        <v>816</v>
      </c>
      <c r="P99" s="74" t="s">
        <v>957</v>
      </c>
    </row>
    <row r="100" spans="1:16" ht="13.5" thickBot="1" x14ac:dyDescent="0.25">
      <c r="A100" s="12" t="str">
        <f t="shared" si="6"/>
        <v> BBS 57 </v>
      </c>
      <c r="B100" s="6" t="str">
        <f t="shared" si="7"/>
        <v>I</v>
      </c>
      <c r="C100" s="12">
        <f t="shared" si="8"/>
        <v>44927.24</v>
      </c>
      <c r="D100" s="15" t="str">
        <f t="shared" si="9"/>
        <v>vis</v>
      </c>
      <c r="E100" s="71">
        <f>VLOOKUP(C100,'Active 1'!C$21:E$967,3,FALSE)</f>
        <v>668.99912104261375</v>
      </c>
      <c r="F100" s="6" t="s">
        <v>249</v>
      </c>
      <c r="G100" s="15" t="str">
        <f t="shared" si="10"/>
        <v>44927.240</v>
      </c>
      <c r="H100" s="12">
        <f t="shared" si="11"/>
        <v>669</v>
      </c>
      <c r="I100" s="72" t="s">
        <v>958</v>
      </c>
      <c r="J100" s="73" t="s">
        <v>959</v>
      </c>
      <c r="K100" s="72">
        <v>669</v>
      </c>
      <c r="L100" s="72" t="s">
        <v>889</v>
      </c>
      <c r="M100" s="73" t="s">
        <v>300</v>
      </c>
      <c r="N100" s="73"/>
      <c r="O100" s="74" t="s">
        <v>816</v>
      </c>
      <c r="P100" s="74" t="s">
        <v>960</v>
      </c>
    </row>
    <row r="101" spans="1:16" ht="13.5" thickBot="1" x14ac:dyDescent="0.25">
      <c r="A101" s="12" t="str">
        <f t="shared" si="6"/>
        <v> BBS 58 </v>
      </c>
      <c r="B101" s="6" t="str">
        <f t="shared" si="7"/>
        <v>I</v>
      </c>
      <c r="C101" s="12">
        <f t="shared" si="8"/>
        <v>44927.254000000001</v>
      </c>
      <c r="D101" s="15" t="str">
        <f t="shared" si="9"/>
        <v>vis</v>
      </c>
      <c r="E101" s="71">
        <f>VLOOKUP(C101,'Active 1'!C$21:E$967,3,FALSE)</f>
        <v>669.00218240046286</v>
      </c>
      <c r="F101" s="6" t="s">
        <v>249</v>
      </c>
      <c r="G101" s="15" t="str">
        <f t="shared" si="10"/>
        <v>44927.254</v>
      </c>
      <c r="H101" s="12">
        <f t="shared" si="11"/>
        <v>669</v>
      </c>
      <c r="I101" s="72" t="s">
        <v>961</v>
      </c>
      <c r="J101" s="73" t="s">
        <v>962</v>
      </c>
      <c r="K101" s="72">
        <v>669</v>
      </c>
      <c r="L101" s="72" t="s">
        <v>963</v>
      </c>
      <c r="M101" s="73" t="s">
        <v>300</v>
      </c>
      <c r="N101" s="73"/>
      <c r="O101" s="74" t="s">
        <v>964</v>
      </c>
      <c r="P101" s="74" t="s">
        <v>965</v>
      </c>
    </row>
    <row r="102" spans="1:16" ht="13.5" thickBot="1" x14ac:dyDescent="0.25">
      <c r="A102" s="12" t="str">
        <f t="shared" si="6"/>
        <v> BBS 61 </v>
      </c>
      <c r="B102" s="6" t="str">
        <f t="shared" si="7"/>
        <v>I</v>
      </c>
      <c r="C102" s="12">
        <f t="shared" si="8"/>
        <v>45128.446000000004</v>
      </c>
      <c r="D102" s="15" t="str">
        <f t="shared" si="9"/>
        <v>vis</v>
      </c>
      <c r="E102" s="71">
        <f>VLOOKUP(C102,'Active 1'!C$21:E$967,3,FALSE)</f>
        <v>712.99651870476225</v>
      </c>
      <c r="F102" s="6" t="s">
        <v>249</v>
      </c>
      <c r="G102" s="15" t="str">
        <f t="shared" si="10"/>
        <v>45128.446</v>
      </c>
      <c r="H102" s="12">
        <f t="shared" si="11"/>
        <v>713</v>
      </c>
      <c r="I102" s="72" t="s">
        <v>966</v>
      </c>
      <c r="J102" s="73" t="s">
        <v>967</v>
      </c>
      <c r="K102" s="72">
        <v>713</v>
      </c>
      <c r="L102" s="72" t="s">
        <v>968</v>
      </c>
      <c r="M102" s="73" t="s">
        <v>300</v>
      </c>
      <c r="N102" s="73"/>
      <c r="O102" s="74" t="s">
        <v>816</v>
      </c>
      <c r="P102" s="74" t="s">
        <v>969</v>
      </c>
    </row>
    <row r="103" spans="1:16" ht="13.5" thickBot="1" x14ac:dyDescent="0.25">
      <c r="A103" s="12" t="str">
        <f t="shared" si="6"/>
        <v> BBS 62 </v>
      </c>
      <c r="B103" s="6" t="str">
        <f t="shared" si="7"/>
        <v>I</v>
      </c>
      <c r="C103" s="12">
        <f t="shared" si="8"/>
        <v>45192.468000000001</v>
      </c>
      <c r="D103" s="15" t="str">
        <f t="shared" si="9"/>
        <v>vis</v>
      </c>
      <c r="E103" s="71">
        <f>VLOOKUP(C103,'Active 1'!C$21:E$967,3,FALSE)</f>
        <v>726.99610814606058</v>
      </c>
      <c r="F103" s="6" t="s">
        <v>249</v>
      </c>
      <c r="G103" s="15" t="str">
        <f t="shared" si="10"/>
        <v>45192.468</v>
      </c>
      <c r="H103" s="12">
        <f t="shared" si="11"/>
        <v>727</v>
      </c>
      <c r="I103" s="72" t="s">
        <v>970</v>
      </c>
      <c r="J103" s="73" t="s">
        <v>971</v>
      </c>
      <c r="K103" s="72">
        <v>727</v>
      </c>
      <c r="L103" s="72" t="s">
        <v>741</v>
      </c>
      <c r="M103" s="73" t="s">
        <v>300</v>
      </c>
      <c r="N103" s="73"/>
      <c r="O103" s="74" t="s">
        <v>816</v>
      </c>
      <c r="P103" s="74" t="s">
        <v>972</v>
      </c>
    </row>
    <row r="104" spans="1:16" ht="13.5" thickBot="1" x14ac:dyDescent="0.25">
      <c r="A104" s="12" t="str">
        <f t="shared" si="6"/>
        <v> BBS 62 </v>
      </c>
      <c r="B104" s="6" t="str">
        <f t="shared" si="7"/>
        <v>I</v>
      </c>
      <c r="C104" s="12">
        <f t="shared" si="8"/>
        <v>45215.338000000003</v>
      </c>
      <c r="D104" s="15" t="str">
        <f t="shared" si="9"/>
        <v>vis</v>
      </c>
      <c r="E104" s="71">
        <f>VLOOKUP(C104,'Active 1'!C$21:E$967,3,FALSE)</f>
        <v>731.99705486004234</v>
      </c>
      <c r="F104" s="6" t="s">
        <v>249</v>
      </c>
      <c r="G104" s="15" t="str">
        <f t="shared" si="10"/>
        <v>45215.338</v>
      </c>
      <c r="H104" s="12">
        <f t="shared" si="11"/>
        <v>732</v>
      </c>
      <c r="I104" s="72" t="s">
        <v>973</v>
      </c>
      <c r="J104" s="73" t="s">
        <v>974</v>
      </c>
      <c r="K104" s="72">
        <v>732</v>
      </c>
      <c r="L104" s="72" t="s">
        <v>750</v>
      </c>
      <c r="M104" s="73" t="s">
        <v>300</v>
      </c>
      <c r="N104" s="73"/>
      <c r="O104" s="74" t="s">
        <v>816</v>
      </c>
      <c r="P104" s="74" t="s">
        <v>972</v>
      </c>
    </row>
    <row r="105" spans="1:16" ht="13.5" thickBot="1" x14ac:dyDescent="0.25">
      <c r="A105" s="12" t="str">
        <f t="shared" si="6"/>
        <v> BBS 62 </v>
      </c>
      <c r="B105" s="6" t="str">
        <f t="shared" si="7"/>
        <v>I</v>
      </c>
      <c r="C105" s="12">
        <f t="shared" si="8"/>
        <v>45224.472000000002</v>
      </c>
      <c r="D105" s="15" t="str">
        <f t="shared" si="9"/>
        <v>vis</v>
      </c>
      <c r="E105" s="71">
        <f>VLOOKUP(C105,'Active 1'!C$21:E$967,3,FALSE)</f>
        <v>733.99437218778598</v>
      </c>
      <c r="F105" s="6" t="s">
        <v>249</v>
      </c>
      <c r="G105" s="15" t="str">
        <f t="shared" si="10"/>
        <v>45224.472</v>
      </c>
      <c r="H105" s="12">
        <f t="shared" si="11"/>
        <v>734</v>
      </c>
      <c r="I105" s="72" t="s">
        <v>975</v>
      </c>
      <c r="J105" s="73" t="s">
        <v>976</v>
      </c>
      <c r="K105" s="72">
        <v>734</v>
      </c>
      <c r="L105" s="72" t="s">
        <v>940</v>
      </c>
      <c r="M105" s="73" t="s">
        <v>300</v>
      </c>
      <c r="N105" s="73"/>
      <c r="O105" s="74" t="s">
        <v>826</v>
      </c>
      <c r="P105" s="74" t="s">
        <v>972</v>
      </c>
    </row>
    <row r="106" spans="1:16" ht="13.5" thickBot="1" x14ac:dyDescent="0.25">
      <c r="A106" s="12" t="str">
        <f t="shared" si="6"/>
        <v> BBS 62 </v>
      </c>
      <c r="B106" s="6" t="str">
        <f t="shared" si="7"/>
        <v>I</v>
      </c>
      <c r="C106" s="12">
        <f t="shared" si="8"/>
        <v>45224.476999999999</v>
      </c>
      <c r="D106" s="15" t="str">
        <f t="shared" si="9"/>
        <v>vis</v>
      </c>
      <c r="E106" s="71">
        <f>VLOOKUP(C106,'Active 1'!C$21:E$967,3,FALSE)</f>
        <v>733.9954655298742</v>
      </c>
      <c r="F106" s="6" t="s">
        <v>249</v>
      </c>
      <c r="G106" s="15" t="str">
        <f t="shared" si="10"/>
        <v>45224.477</v>
      </c>
      <c r="H106" s="12">
        <f t="shared" si="11"/>
        <v>734</v>
      </c>
      <c r="I106" s="72" t="s">
        <v>977</v>
      </c>
      <c r="J106" s="73" t="s">
        <v>978</v>
      </c>
      <c r="K106" s="72">
        <v>734</v>
      </c>
      <c r="L106" s="72" t="s">
        <v>944</v>
      </c>
      <c r="M106" s="73" t="s">
        <v>300</v>
      </c>
      <c r="N106" s="73"/>
      <c r="O106" s="74" t="s">
        <v>816</v>
      </c>
      <c r="P106" s="74" t="s">
        <v>972</v>
      </c>
    </row>
    <row r="107" spans="1:16" ht="13.5" thickBot="1" x14ac:dyDescent="0.25">
      <c r="A107" s="12" t="str">
        <f t="shared" si="6"/>
        <v> BBS 66 </v>
      </c>
      <c r="B107" s="6" t="str">
        <f t="shared" si="7"/>
        <v>I</v>
      </c>
      <c r="C107" s="12">
        <f t="shared" si="8"/>
        <v>45471.423999999999</v>
      </c>
      <c r="D107" s="15" t="str">
        <f t="shared" si="9"/>
        <v>vis</v>
      </c>
      <c r="E107" s="71">
        <f>VLOOKUP(C107,'Active 1'!C$21:E$967,3,FALSE)</f>
        <v>787.99497528840163</v>
      </c>
      <c r="F107" s="6" t="s">
        <v>249</v>
      </c>
      <c r="G107" s="15" t="str">
        <f t="shared" si="10"/>
        <v>45471.424</v>
      </c>
      <c r="H107" s="12">
        <f t="shared" si="11"/>
        <v>788</v>
      </c>
      <c r="I107" s="72" t="s">
        <v>979</v>
      </c>
      <c r="J107" s="73" t="s">
        <v>980</v>
      </c>
      <c r="K107" s="72">
        <v>788</v>
      </c>
      <c r="L107" s="72" t="s">
        <v>981</v>
      </c>
      <c r="M107" s="73" t="s">
        <v>300</v>
      </c>
      <c r="N107" s="73"/>
      <c r="O107" s="74" t="s">
        <v>816</v>
      </c>
      <c r="P107" s="74" t="s">
        <v>982</v>
      </c>
    </row>
    <row r="108" spans="1:16" ht="13.5" thickBot="1" x14ac:dyDescent="0.25">
      <c r="A108" s="12" t="str">
        <f t="shared" si="6"/>
        <v> AOEB 2 </v>
      </c>
      <c r="B108" s="6" t="str">
        <f t="shared" si="7"/>
        <v>I</v>
      </c>
      <c r="C108" s="12">
        <f t="shared" si="8"/>
        <v>45521.726000000002</v>
      </c>
      <c r="D108" s="15" t="str">
        <f t="shared" si="9"/>
        <v>vis</v>
      </c>
      <c r="E108" s="71">
        <f>VLOOKUP(C108,'Active 1'!C$21:E$967,3,FALSE)</f>
        <v>798.99443403814814</v>
      </c>
      <c r="F108" s="6" t="s">
        <v>249</v>
      </c>
      <c r="G108" s="15" t="str">
        <f t="shared" si="10"/>
        <v>45521.726</v>
      </c>
      <c r="H108" s="12">
        <f t="shared" si="11"/>
        <v>799</v>
      </c>
      <c r="I108" s="72" t="s">
        <v>983</v>
      </c>
      <c r="J108" s="73" t="s">
        <v>984</v>
      </c>
      <c r="K108" s="72">
        <v>799</v>
      </c>
      <c r="L108" s="72" t="s">
        <v>985</v>
      </c>
      <c r="M108" s="73" t="s">
        <v>300</v>
      </c>
      <c r="N108" s="73"/>
      <c r="O108" s="74" t="s">
        <v>852</v>
      </c>
      <c r="P108" s="74" t="s">
        <v>853</v>
      </c>
    </row>
    <row r="109" spans="1:16" ht="13.5" thickBot="1" x14ac:dyDescent="0.25">
      <c r="A109" s="12" t="str">
        <f t="shared" si="6"/>
        <v> BBS 67 </v>
      </c>
      <c r="B109" s="6" t="str">
        <f t="shared" si="7"/>
        <v>I</v>
      </c>
      <c r="C109" s="12">
        <f t="shared" si="8"/>
        <v>45535.463000000003</v>
      </c>
      <c r="D109" s="15" t="str">
        <f t="shared" si="9"/>
        <v>vis</v>
      </c>
      <c r="E109" s="71">
        <f>VLOOKUP(C109,'Active 1'!C$21:E$967,3,FALSE)</f>
        <v>801.99828209280338</v>
      </c>
      <c r="F109" s="6" t="s">
        <v>249</v>
      </c>
      <c r="G109" s="15" t="str">
        <f t="shared" si="10"/>
        <v>45535.463</v>
      </c>
      <c r="H109" s="12">
        <f t="shared" si="11"/>
        <v>802</v>
      </c>
      <c r="I109" s="72" t="s">
        <v>986</v>
      </c>
      <c r="J109" s="73" t="s">
        <v>987</v>
      </c>
      <c r="K109" s="72">
        <v>802</v>
      </c>
      <c r="L109" s="72" t="s">
        <v>925</v>
      </c>
      <c r="M109" s="73" t="s">
        <v>300</v>
      </c>
      <c r="N109" s="73"/>
      <c r="O109" s="74" t="s">
        <v>964</v>
      </c>
      <c r="P109" s="74" t="s">
        <v>988</v>
      </c>
    </row>
    <row r="110" spans="1:16" ht="13.5" thickBot="1" x14ac:dyDescent="0.25">
      <c r="A110" s="12" t="str">
        <f t="shared" si="6"/>
        <v> VSSC 60.24 </v>
      </c>
      <c r="B110" s="6" t="str">
        <f t="shared" si="7"/>
        <v>I</v>
      </c>
      <c r="C110" s="12">
        <f t="shared" si="8"/>
        <v>45576.597999999998</v>
      </c>
      <c r="D110" s="15" t="str">
        <f t="shared" si="9"/>
        <v>vis</v>
      </c>
      <c r="E110" s="71">
        <f>VLOOKUP(C110,'Active 1'!C$21:E$967,3,FALSE)</f>
        <v>810.99320745701812</v>
      </c>
      <c r="F110" s="6" t="s">
        <v>249</v>
      </c>
      <c r="G110" s="15" t="str">
        <f t="shared" si="10"/>
        <v>45576.598</v>
      </c>
      <c r="H110" s="12">
        <f t="shared" si="11"/>
        <v>811</v>
      </c>
      <c r="I110" s="72" t="s">
        <v>989</v>
      </c>
      <c r="J110" s="73" t="s">
        <v>990</v>
      </c>
      <c r="K110" s="72">
        <v>811</v>
      </c>
      <c r="L110" s="72" t="s">
        <v>991</v>
      </c>
      <c r="M110" s="73" t="s">
        <v>300</v>
      </c>
      <c r="N110" s="73"/>
      <c r="O110" s="74" t="s">
        <v>992</v>
      </c>
      <c r="P110" s="74" t="s">
        <v>993</v>
      </c>
    </row>
    <row r="111" spans="1:16" ht="13.5" thickBot="1" x14ac:dyDescent="0.25">
      <c r="A111" s="12" t="str">
        <f t="shared" si="6"/>
        <v> AOEB 2 </v>
      </c>
      <c r="B111" s="6" t="str">
        <f t="shared" si="7"/>
        <v>I</v>
      </c>
      <c r="C111" s="12">
        <f t="shared" si="8"/>
        <v>45608.614000000001</v>
      </c>
      <c r="D111" s="15" t="str">
        <f t="shared" si="9"/>
        <v>vis</v>
      </c>
      <c r="E111" s="71">
        <f>VLOOKUP(C111,'Active 1'!C$21:E$967,3,FALSE)</f>
        <v>817.99409551975702</v>
      </c>
      <c r="F111" s="6" t="s">
        <v>249</v>
      </c>
      <c r="G111" s="15" t="str">
        <f t="shared" si="10"/>
        <v>45608.614</v>
      </c>
      <c r="H111" s="12">
        <f t="shared" si="11"/>
        <v>818</v>
      </c>
      <c r="I111" s="72" t="s">
        <v>994</v>
      </c>
      <c r="J111" s="73" t="s">
        <v>995</v>
      </c>
      <c r="K111" s="72">
        <v>818</v>
      </c>
      <c r="L111" s="72" t="s">
        <v>996</v>
      </c>
      <c r="M111" s="73" t="s">
        <v>300</v>
      </c>
      <c r="N111" s="73"/>
      <c r="O111" s="74" t="s">
        <v>954</v>
      </c>
      <c r="P111" s="74" t="s">
        <v>853</v>
      </c>
    </row>
    <row r="112" spans="1:16" ht="13.5" thickBot="1" x14ac:dyDescent="0.25">
      <c r="A112" s="12" t="str">
        <f t="shared" si="6"/>
        <v> AOEB 2 </v>
      </c>
      <c r="B112" s="6" t="str">
        <f t="shared" si="7"/>
        <v>I</v>
      </c>
      <c r="C112" s="12">
        <f t="shared" si="8"/>
        <v>45617.758000000002</v>
      </c>
      <c r="D112" s="15" t="str">
        <f t="shared" si="9"/>
        <v>vis</v>
      </c>
      <c r="E112" s="71">
        <f>VLOOKUP(C112,'Active 1'!C$21:E$967,3,FALSE)</f>
        <v>819.99359953167857</v>
      </c>
      <c r="F112" s="6" t="s">
        <v>249</v>
      </c>
      <c r="G112" s="15" t="str">
        <f t="shared" si="10"/>
        <v>45617.758</v>
      </c>
      <c r="H112" s="12">
        <f t="shared" si="11"/>
        <v>820</v>
      </c>
      <c r="I112" s="72" t="s">
        <v>997</v>
      </c>
      <c r="J112" s="73" t="s">
        <v>998</v>
      </c>
      <c r="K112" s="72">
        <v>820</v>
      </c>
      <c r="L112" s="72" t="s">
        <v>935</v>
      </c>
      <c r="M112" s="73" t="s">
        <v>300</v>
      </c>
      <c r="N112" s="73"/>
      <c r="O112" s="74" t="s">
        <v>999</v>
      </c>
      <c r="P112" s="74" t="s">
        <v>853</v>
      </c>
    </row>
    <row r="113" spans="1:16" ht="13.5" thickBot="1" x14ac:dyDescent="0.25">
      <c r="A113" s="12" t="str">
        <f t="shared" si="6"/>
        <v> VSSC 61.17 </v>
      </c>
      <c r="B113" s="6" t="str">
        <f t="shared" si="7"/>
        <v>I</v>
      </c>
      <c r="C113" s="12">
        <f t="shared" si="8"/>
        <v>45814.400999999998</v>
      </c>
      <c r="D113" s="15" t="str">
        <f t="shared" si="9"/>
        <v>vis</v>
      </c>
      <c r="E113" s="71">
        <f>VLOOKUP(C113,'Active 1'!C$21:E$967,3,FALSE)</f>
        <v>862.99321320362412</v>
      </c>
      <c r="F113" s="6" t="s">
        <v>249</v>
      </c>
      <c r="G113" s="15" t="str">
        <f t="shared" si="10"/>
        <v>45814.401</v>
      </c>
      <c r="H113" s="12">
        <f t="shared" si="11"/>
        <v>863</v>
      </c>
      <c r="I113" s="72" t="s">
        <v>1000</v>
      </c>
      <c r="J113" s="73" t="s">
        <v>1001</v>
      </c>
      <c r="K113" s="72">
        <v>863</v>
      </c>
      <c r="L113" s="72" t="s">
        <v>991</v>
      </c>
      <c r="M113" s="73" t="s">
        <v>300</v>
      </c>
      <c r="N113" s="73"/>
      <c r="O113" s="74" t="s">
        <v>992</v>
      </c>
      <c r="P113" s="74" t="s">
        <v>1002</v>
      </c>
    </row>
    <row r="114" spans="1:16" ht="13.5" thickBot="1" x14ac:dyDescent="0.25">
      <c r="A114" s="12" t="str">
        <f t="shared" si="6"/>
        <v> BBS 72 </v>
      </c>
      <c r="B114" s="6" t="str">
        <f t="shared" si="7"/>
        <v>I</v>
      </c>
      <c r="C114" s="12">
        <f t="shared" si="8"/>
        <v>45878.432999999997</v>
      </c>
      <c r="D114" s="15" t="str">
        <f t="shared" si="9"/>
        <v>vis</v>
      </c>
      <c r="E114" s="71">
        <f>VLOOKUP(C114,'Active 1'!C$21:E$967,3,FALSE)</f>
        <v>876.99498932910035</v>
      </c>
      <c r="F114" s="6" t="s">
        <v>249</v>
      </c>
      <c r="G114" s="15" t="str">
        <f t="shared" si="10"/>
        <v>45878.433</v>
      </c>
      <c r="H114" s="12">
        <f t="shared" si="11"/>
        <v>877</v>
      </c>
      <c r="I114" s="72" t="s">
        <v>1003</v>
      </c>
      <c r="J114" s="73" t="s">
        <v>1004</v>
      </c>
      <c r="K114" s="72">
        <v>877</v>
      </c>
      <c r="L114" s="72" t="s">
        <v>981</v>
      </c>
      <c r="M114" s="73" t="s">
        <v>300</v>
      </c>
      <c r="N114" s="73"/>
      <c r="O114" s="74" t="s">
        <v>826</v>
      </c>
      <c r="P114" s="74" t="s">
        <v>1005</v>
      </c>
    </row>
    <row r="115" spans="1:16" ht="13.5" thickBot="1" x14ac:dyDescent="0.25">
      <c r="A115" s="12" t="str">
        <f t="shared" si="6"/>
        <v> BBS 73 </v>
      </c>
      <c r="B115" s="6" t="str">
        <f t="shared" si="7"/>
        <v>I</v>
      </c>
      <c r="C115" s="12">
        <f t="shared" si="8"/>
        <v>45919.587</v>
      </c>
      <c r="D115" s="15" t="str">
        <f t="shared" si="9"/>
        <v>vis</v>
      </c>
      <c r="E115" s="71">
        <f>VLOOKUP(C115,'Active 1'!C$21:E$967,3,FALSE)</f>
        <v>885.99406939325411</v>
      </c>
      <c r="F115" s="6" t="s">
        <v>249</v>
      </c>
      <c r="G115" s="15" t="str">
        <f t="shared" si="10"/>
        <v>45919.587</v>
      </c>
      <c r="H115" s="12">
        <f t="shared" si="11"/>
        <v>886</v>
      </c>
      <c r="I115" s="72" t="s">
        <v>1006</v>
      </c>
      <c r="J115" s="73" t="s">
        <v>1007</v>
      </c>
      <c r="K115" s="72">
        <v>886</v>
      </c>
      <c r="L115" s="72" t="s">
        <v>996</v>
      </c>
      <c r="M115" s="73" t="s">
        <v>300</v>
      </c>
      <c r="N115" s="73"/>
      <c r="O115" s="74" t="s">
        <v>816</v>
      </c>
      <c r="P115" s="74" t="s">
        <v>1008</v>
      </c>
    </row>
    <row r="116" spans="1:16" ht="13.5" thickBot="1" x14ac:dyDescent="0.25">
      <c r="A116" s="12" t="str">
        <f t="shared" si="6"/>
        <v> VSSC 61.17 </v>
      </c>
      <c r="B116" s="6" t="str">
        <f t="shared" si="7"/>
        <v>I</v>
      </c>
      <c r="C116" s="12">
        <f t="shared" si="8"/>
        <v>45942.447</v>
      </c>
      <c r="D116" s="15" t="str">
        <f t="shared" si="9"/>
        <v>vis</v>
      </c>
      <c r="E116" s="71">
        <f>VLOOKUP(C116,'Active 1'!C$21:E$967,3,FALSE)</f>
        <v>890.99282942305797</v>
      </c>
      <c r="F116" s="6" t="s">
        <v>249</v>
      </c>
      <c r="G116" s="15" t="str">
        <f t="shared" si="10"/>
        <v>45942.447</v>
      </c>
      <c r="H116" s="12">
        <f t="shared" si="11"/>
        <v>891</v>
      </c>
      <c r="I116" s="72" t="s">
        <v>1009</v>
      </c>
      <c r="J116" s="73" t="s">
        <v>1010</v>
      </c>
      <c r="K116" s="72">
        <v>891</v>
      </c>
      <c r="L116" s="72" t="s">
        <v>1011</v>
      </c>
      <c r="M116" s="73" t="s">
        <v>300</v>
      </c>
      <c r="N116" s="73"/>
      <c r="O116" s="74" t="s">
        <v>992</v>
      </c>
      <c r="P116" s="74" t="s">
        <v>1002</v>
      </c>
    </row>
    <row r="117" spans="1:16" ht="13.5" thickBot="1" x14ac:dyDescent="0.25">
      <c r="A117" s="12" t="str">
        <f t="shared" si="6"/>
        <v> AOEB 2 </v>
      </c>
      <c r="B117" s="6" t="str">
        <f t="shared" si="7"/>
        <v>I</v>
      </c>
      <c r="C117" s="12">
        <f t="shared" si="8"/>
        <v>45960.735999999997</v>
      </c>
      <c r="D117" s="15" t="str">
        <f t="shared" si="9"/>
        <v>vis</v>
      </c>
      <c r="E117" s="71">
        <f>VLOOKUP(C117,'Active 1'!C$21:E$967,3,FALSE)</f>
        <v>894.99205611531806</v>
      </c>
      <c r="F117" s="6" t="s">
        <v>249</v>
      </c>
      <c r="G117" s="15" t="str">
        <f t="shared" si="10"/>
        <v>45960.736</v>
      </c>
      <c r="H117" s="12">
        <f t="shared" si="11"/>
        <v>895</v>
      </c>
      <c r="I117" s="72" t="s">
        <v>1012</v>
      </c>
      <c r="J117" s="73" t="s">
        <v>1013</v>
      </c>
      <c r="K117" s="72">
        <v>895</v>
      </c>
      <c r="L117" s="72" t="s">
        <v>1014</v>
      </c>
      <c r="M117" s="73" t="s">
        <v>300</v>
      </c>
      <c r="N117" s="73"/>
      <c r="O117" s="74" t="s">
        <v>954</v>
      </c>
      <c r="P117" s="74" t="s">
        <v>853</v>
      </c>
    </row>
    <row r="118" spans="1:16" ht="13.5" thickBot="1" x14ac:dyDescent="0.25">
      <c r="A118" s="12" t="str">
        <f t="shared" si="6"/>
        <v> BBS 74 </v>
      </c>
      <c r="B118" s="6" t="str">
        <f t="shared" si="7"/>
        <v>I</v>
      </c>
      <c r="C118" s="12">
        <f t="shared" si="8"/>
        <v>45974.466</v>
      </c>
      <c r="D118" s="15" t="str">
        <f t="shared" si="9"/>
        <v>vis</v>
      </c>
      <c r="E118" s="71">
        <f>VLOOKUP(C118,'Active 1'!C$21:E$967,3,FALSE)</f>
        <v>897.99437349104949</v>
      </c>
      <c r="F118" s="6" t="s">
        <v>249</v>
      </c>
      <c r="G118" s="15" t="str">
        <f t="shared" si="10"/>
        <v>45974.466</v>
      </c>
      <c r="H118" s="12">
        <f t="shared" si="11"/>
        <v>898</v>
      </c>
      <c r="I118" s="72" t="s">
        <v>1015</v>
      </c>
      <c r="J118" s="73" t="s">
        <v>1016</v>
      </c>
      <c r="K118" s="72">
        <v>898</v>
      </c>
      <c r="L118" s="72" t="s">
        <v>940</v>
      </c>
      <c r="M118" s="73" t="s">
        <v>300</v>
      </c>
      <c r="N118" s="73"/>
      <c r="O118" s="74" t="s">
        <v>1017</v>
      </c>
      <c r="P118" s="74" t="s">
        <v>1018</v>
      </c>
    </row>
    <row r="119" spans="1:16" ht="13.5" thickBot="1" x14ac:dyDescent="0.25">
      <c r="A119" s="12" t="str">
        <f t="shared" si="6"/>
        <v> AOEB 2 </v>
      </c>
      <c r="B119" s="6" t="str">
        <f t="shared" si="7"/>
        <v>I</v>
      </c>
      <c r="C119" s="12">
        <f t="shared" si="8"/>
        <v>46239.677000000003</v>
      </c>
      <c r="D119" s="15" t="str">
        <f t="shared" si="9"/>
        <v>vis</v>
      </c>
      <c r="E119" s="71">
        <f>VLOOKUP(C119,'Active 1'!C$21:E$967,3,FALSE)</f>
        <v>955.9876432313946</v>
      </c>
      <c r="F119" s="6" t="s">
        <v>249</v>
      </c>
      <c r="G119" s="15" t="str">
        <f t="shared" si="10"/>
        <v>46239.677</v>
      </c>
      <c r="H119" s="12">
        <f t="shared" si="11"/>
        <v>956</v>
      </c>
      <c r="I119" s="72" t="s">
        <v>1019</v>
      </c>
      <c r="J119" s="73" t="s">
        <v>1020</v>
      </c>
      <c r="K119" s="72">
        <v>956</v>
      </c>
      <c r="L119" s="72" t="s">
        <v>1021</v>
      </c>
      <c r="M119" s="73" t="s">
        <v>300</v>
      </c>
      <c r="N119" s="73"/>
      <c r="O119" s="74" t="s">
        <v>857</v>
      </c>
      <c r="P119" s="74" t="s">
        <v>853</v>
      </c>
    </row>
    <row r="120" spans="1:16" ht="13.5" thickBot="1" x14ac:dyDescent="0.25">
      <c r="A120" s="12" t="str">
        <f t="shared" si="6"/>
        <v> AOEB 2 </v>
      </c>
      <c r="B120" s="6" t="str">
        <f t="shared" si="7"/>
        <v>I</v>
      </c>
      <c r="C120" s="12">
        <f t="shared" si="8"/>
        <v>46239.69</v>
      </c>
      <c r="D120" s="15" t="str">
        <f t="shared" si="9"/>
        <v>vis</v>
      </c>
      <c r="E120" s="71">
        <f>VLOOKUP(C120,'Active 1'!C$21:E$967,3,FALSE)</f>
        <v>955.99048592082511</v>
      </c>
      <c r="F120" s="6" t="s">
        <v>249</v>
      </c>
      <c r="G120" s="15" t="str">
        <f t="shared" si="10"/>
        <v>46239.690</v>
      </c>
      <c r="H120" s="12">
        <f t="shared" si="11"/>
        <v>956</v>
      </c>
      <c r="I120" s="72" t="s">
        <v>1022</v>
      </c>
      <c r="J120" s="73" t="s">
        <v>1023</v>
      </c>
      <c r="K120" s="72">
        <v>956</v>
      </c>
      <c r="L120" s="72" t="s">
        <v>1024</v>
      </c>
      <c r="M120" s="73" t="s">
        <v>300</v>
      </c>
      <c r="N120" s="73"/>
      <c r="O120" s="74" t="s">
        <v>954</v>
      </c>
      <c r="P120" s="74" t="s">
        <v>853</v>
      </c>
    </row>
    <row r="121" spans="1:16" ht="13.5" thickBot="1" x14ac:dyDescent="0.25">
      <c r="A121" s="12" t="str">
        <f t="shared" si="6"/>
        <v> BBS 77 </v>
      </c>
      <c r="B121" s="6" t="str">
        <f t="shared" si="7"/>
        <v>I</v>
      </c>
      <c r="C121" s="12">
        <f t="shared" si="8"/>
        <v>46285.428</v>
      </c>
      <c r="D121" s="15" t="str">
        <f t="shared" si="9"/>
        <v>vis</v>
      </c>
      <c r="E121" s="71">
        <f>VLOOKUP(C121,'Active 1'!C$21:E$967,3,FALSE)</f>
        <v>965.99194201195155</v>
      </c>
      <c r="F121" s="6" t="s">
        <v>249</v>
      </c>
      <c r="G121" s="15" t="str">
        <f t="shared" si="10"/>
        <v>46285.428</v>
      </c>
      <c r="H121" s="12">
        <f t="shared" si="11"/>
        <v>966</v>
      </c>
      <c r="I121" s="72" t="s">
        <v>1025</v>
      </c>
      <c r="J121" s="73" t="s">
        <v>1026</v>
      </c>
      <c r="K121" s="72">
        <v>966</v>
      </c>
      <c r="L121" s="72" t="s">
        <v>1027</v>
      </c>
      <c r="M121" s="73" t="s">
        <v>300</v>
      </c>
      <c r="N121" s="73"/>
      <c r="O121" s="74" t="s">
        <v>816</v>
      </c>
      <c r="P121" s="74" t="s">
        <v>1028</v>
      </c>
    </row>
    <row r="122" spans="1:16" ht="13.5" thickBot="1" x14ac:dyDescent="0.25">
      <c r="A122" s="12" t="str">
        <f t="shared" si="6"/>
        <v> BBS 78 </v>
      </c>
      <c r="B122" s="6" t="str">
        <f t="shared" si="7"/>
        <v>I</v>
      </c>
      <c r="C122" s="12">
        <f t="shared" si="8"/>
        <v>46285.440000000002</v>
      </c>
      <c r="D122" s="15" t="str">
        <f t="shared" si="9"/>
        <v>vis</v>
      </c>
      <c r="E122" s="71">
        <f>VLOOKUP(C122,'Active 1'!C$21:E$967,3,FALSE)</f>
        <v>965.99456603296505</v>
      </c>
      <c r="F122" s="6" t="s">
        <v>249</v>
      </c>
      <c r="G122" s="15" t="str">
        <f t="shared" si="10"/>
        <v>46285.440</v>
      </c>
      <c r="H122" s="12">
        <f t="shared" si="11"/>
        <v>966</v>
      </c>
      <c r="I122" s="72" t="s">
        <v>1029</v>
      </c>
      <c r="J122" s="73" t="s">
        <v>1030</v>
      </c>
      <c r="K122" s="72">
        <v>966</v>
      </c>
      <c r="L122" s="72" t="s">
        <v>985</v>
      </c>
      <c r="M122" s="73" t="s">
        <v>300</v>
      </c>
      <c r="N122" s="73"/>
      <c r="O122" s="74" t="s">
        <v>1031</v>
      </c>
      <c r="P122" s="74" t="s">
        <v>1032</v>
      </c>
    </row>
    <row r="123" spans="1:16" ht="13.5" thickBot="1" x14ac:dyDescent="0.25">
      <c r="A123" s="12" t="str">
        <f t="shared" si="6"/>
        <v> BBS 78 </v>
      </c>
      <c r="B123" s="6" t="str">
        <f t="shared" si="7"/>
        <v>I</v>
      </c>
      <c r="C123" s="12">
        <f t="shared" si="8"/>
        <v>46349.440000000002</v>
      </c>
      <c r="D123" s="15" t="str">
        <f t="shared" si="9"/>
        <v>vis</v>
      </c>
      <c r="E123" s="71">
        <f>VLOOKUP(C123,'Active 1'!C$21:E$967,3,FALSE)</f>
        <v>979.98934476907345</v>
      </c>
      <c r="F123" s="6" t="s">
        <v>249</v>
      </c>
      <c r="G123" s="15" t="str">
        <f t="shared" si="10"/>
        <v>46349.440</v>
      </c>
      <c r="H123" s="12">
        <f t="shared" si="11"/>
        <v>980</v>
      </c>
      <c r="I123" s="72" t="s">
        <v>1033</v>
      </c>
      <c r="J123" s="73" t="s">
        <v>1034</v>
      </c>
      <c r="K123" s="72">
        <v>980</v>
      </c>
      <c r="L123" s="72" t="s">
        <v>1035</v>
      </c>
      <c r="M123" s="73" t="s">
        <v>300</v>
      </c>
      <c r="N123" s="73"/>
      <c r="O123" s="74" t="s">
        <v>826</v>
      </c>
      <c r="P123" s="74" t="s">
        <v>1032</v>
      </c>
    </row>
    <row r="124" spans="1:16" ht="13.5" thickBot="1" x14ac:dyDescent="0.25">
      <c r="A124" s="12" t="str">
        <f t="shared" si="6"/>
        <v> VSSC 64.22 </v>
      </c>
      <c r="B124" s="6" t="str">
        <f t="shared" si="7"/>
        <v>I</v>
      </c>
      <c r="C124" s="12">
        <f t="shared" si="8"/>
        <v>46372.313999999998</v>
      </c>
      <c r="D124" s="15" t="str">
        <f t="shared" si="9"/>
        <v>vis</v>
      </c>
      <c r="E124" s="71">
        <f>VLOOKUP(C124,'Active 1'!C$21:E$967,3,FALSE)</f>
        <v>984.99116615672494</v>
      </c>
      <c r="F124" s="6" t="s">
        <v>249</v>
      </c>
      <c r="G124" s="15" t="str">
        <f t="shared" si="10"/>
        <v>46372.314</v>
      </c>
      <c r="H124" s="12">
        <f t="shared" si="11"/>
        <v>985</v>
      </c>
      <c r="I124" s="72" t="s">
        <v>1036</v>
      </c>
      <c r="J124" s="73" t="s">
        <v>1037</v>
      </c>
      <c r="K124" s="72">
        <v>985</v>
      </c>
      <c r="L124" s="72" t="s">
        <v>1038</v>
      </c>
      <c r="M124" s="73" t="s">
        <v>300</v>
      </c>
      <c r="N124" s="73"/>
      <c r="O124" s="74" t="s">
        <v>992</v>
      </c>
      <c r="P124" s="74" t="s">
        <v>1039</v>
      </c>
    </row>
    <row r="125" spans="1:16" ht="13.5" thickBot="1" x14ac:dyDescent="0.25">
      <c r="A125" s="12" t="str">
        <f t="shared" si="6"/>
        <v> AOEB 2 </v>
      </c>
      <c r="B125" s="6" t="str">
        <f t="shared" si="7"/>
        <v>I</v>
      </c>
      <c r="C125" s="12">
        <f t="shared" si="8"/>
        <v>46591.817999999999</v>
      </c>
      <c r="D125" s="15" t="str">
        <f t="shared" si="9"/>
        <v>vis</v>
      </c>
      <c r="E125" s="71">
        <f>VLOOKUP(C125,'Active 1'!C$21:E$967,3,FALSE)</f>
        <v>1032.989758526893</v>
      </c>
      <c r="F125" s="6" t="s">
        <v>249</v>
      </c>
      <c r="G125" s="15" t="str">
        <f t="shared" si="10"/>
        <v>46591.818</v>
      </c>
      <c r="H125" s="12">
        <f t="shared" si="11"/>
        <v>1033</v>
      </c>
      <c r="I125" s="72" t="s">
        <v>1040</v>
      </c>
      <c r="J125" s="73" t="s">
        <v>1041</v>
      </c>
      <c r="K125" s="72">
        <v>1033</v>
      </c>
      <c r="L125" s="72" t="s">
        <v>1042</v>
      </c>
      <c r="M125" s="73" t="s">
        <v>300</v>
      </c>
      <c r="N125" s="73"/>
      <c r="O125" s="74" t="s">
        <v>1043</v>
      </c>
      <c r="P125" s="74" t="s">
        <v>853</v>
      </c>
    </row>
    <row r="126" spans="1:16" ht="13.5" thickBot="1" x14ac:dyDescent="0.25">
      <c r="A126" s="12" t="str">
        <f t="shared" si="6"/>
        <v> AOEB 2 </v>
      </c>
      <c r="B126" s="6" t="str">
        <f t="shared" si="7"/>
        <v>I</v>
      </c>
      <c r="C126" s="12">
        <f t="shared" si="8"/>
        <v>46623.817000000003</v>
      </c>
      <c r="D126" s="15" t="str">
        <f t="shared" si="9"/>
        <v>vis</v>
      </c>
      <c r="E126" s="71">
        <f>VLOOKUP(C126,'Active 1'!C$21:E$967,3,FALSE)</f>
        <v>1039.98692922653</v>
      </c>
      <c r="F126" s="6" t="s">
        <v>249</v>
      </c>
      <c r="G126" s="15" t="str">
        <f t="shared" si="10"/>
        <v>46623.817</v>
      </c>
      <c r="H126" s="12">
        <f t="shared" si="11"/>
        <v>1040</v>
      </c>
      <c r="I126" s="72" t="s">
        <v>1044</v>
      </c>
      <c r="J126" s="73" t="s">
        <v>1045</v>
      </c>
      <c r="K126" s="72">
        <v>1040</v>
      </c>
      <c r="L126" s="72" t="s">
        <v>1046</v>
      </c>
      <c r="M126" s="73" t="s">
        <v>300</v>
      </c>
      <c r="N126" s="73"/>
      <c r="O126" s="74" t="s">
        <v>1043</v>
      </c>
      <c r="P126" s="74" t="s">
        <v>853</v>
      </c>
    </row>
    <row r="127" spans="1:16" ht="13.5" thickBot="1" x14ac:dyDescent="0.25">
      <c r="A127" s="12" t="str">
        <f t="shared" si="6"/>
        <v> AOEB 2 </v>
      </c>
      <c r="B127" s="6" t="str">
        <f t="shared" si="7"/>
        <v>I</v>
      </c>
      <c r="C127" s="12">
        <f t="shared" si="8"/>
        <v>46710.711000000003</v>
      </c>
      <c r="D127" s="15" t="str">
        <f t="shared" si="9"/>
        <v>vis</v>
      </c>
      <c r="E127" s="71">
        <f>VLOOKUP(C127,'Active 1'!C$21:E$967,3,FALSE)</f>
        <v>1058.9879027186457</v>
      </c>
      <c r="F127" s="6" t="s">
        <v>249</v>
      </c>
      <c r="G127" s="15" t="str">
        <f t="shared" si="10"/>
        <v>46710.711</v>
      </c>
      <c r="H127" s="12">
        <f t="shared" si="11"/>
        <v>1059</v>
      </c>
      <c r="I127" s="72" t="s">
        <v>1047</v>
      </c>
      <c r="J127" s="73" t="s">
        <v>1048</v>
      </c>
      <c r="K127" s="72">
        <v>1059</v>
      </c>
      <c r="L127" s="72" t="s">
        <v>1049</v>
      </c>
      <c r="M127" s="73" t="s">
        <v>300</v>
      </c>
      <c r="N127" s="73"/>
      <c r="O127" s="74" t="s">
        <v>1043</v>
      </c>
      <c r="P127" s="74" t="s">
        <v>853</v>
      </c>
    </row>
    <row r="128" spans="1:16" ht="13.5" thickBot="1" x14ac:dyDescent="0.25">
      <c r="A128" s="12" t="str">
        <f t="shared" si="6"/>
        <v> BBS 82 </v>
      </c>
      <c r="B128" s="6" t="str">
        <f t="shared" si="7"/>
        <v>I</v>
      </c>
      <c r="C128" s="12">
        <f t="shared" si="8"/>
        <v>46747.296000000002</v>
      </c>
      <c r="D128" s="15" t="str">
        <f t="shared" si="9"/>
        <v>vis</v>
      </c>
      <c r="E128" s="71">
        <f>VLOOKUP(C128,'Active 1'!C$21:E$967,3,FALSE)</f>
        <v>1066.9878867820912</v>
      </c>
      <c r="F128" s="6" t="s">
        <v>249</v>
      </c>
      <c r="G128" s="15" t="str">
        <f t="shared" si="10"/>
        <v>46747.296</v>
      </c>
      <c r="H128" s="12">
        <f t="shared" si="11"/>
        <v>1067</v>
      </c>
      <c r="I128" s="72" t="s">
        <v>1050</v>
      </c>
      <c r="J128" s="73" t="s">
        <v>1051</v>
      </c>
      <c r="K128" s="72">
        <v>1067</v>
      </c>
      <c r="L128" s="72" t="s">
        <v>1049</v>
      </c>
      <c r="M128" s="73" t="s">
        <v>300</v>
      </c>
      <c r="N128" s="73"/>
      <c r="O128" s="74" t="s">
        <v>816</v>
      </c>
      <c r="P128" s="74" t="s">
        <v>1052</v>
      </c>
    </row>
    <row r="129" spans="1:16" ht="13.5" thickBot="1" x14ac:dyDescent="0.25">
      <c r="A129" s="12" t="str">
        <f t="shared" si="6"/>
        <v> BBS 82 </v>
      </c>
      <c r="B129" s="6" t="str">
        <f t="shared" si="7"/>
        <v>I</v>
      </c>
      <c r="C129" s="12">
        <f t="shared" si="8"/>
        <v>46747.311000000002</v>
      </c>
      <c r="D129" s="15" t="str">
        <f t="shared" si="9"/>
        <v>vis</v>
      </c>
      <c r="E129" s="71">
        <f>VLOOKUP(C129,'Active 1'!C$21:E$967,3,FALSE)</f>
        <v>1066.9911668083575</v>
      </c>
      <c r="F129" s="6" t="s">
        <v>249</v>
      </c>
      <c r="G129" s="15" t="str">
        <f t="shared" si="10"/>
        <v>46747.311</v>
      </c>
      <c r="H129" s="12">
        <f t="shared" si="11"/>
        <v>1067</v>
      </c>
      <c r="I129" s="72" t="s">
        <v>1053</v>
      </c>
      <c r="J129" s="73" t="s">
        <v>1054</v>
      </c>
      <c r="K129" s="72">
        <v>1067</v>
      </c>
      <c r="L129" s="72" t="s">
        <v>1038</v>
      </c>
      <c r="M129" s="73" t="s">
        <v>300</v>
      </c>
      <c r="N129" s="73"/>
      <c r="O129" s="74" t="s">
        <v>826</v>
      </c>
      <c r="P129" s="74" t="s">
        <v>1052</v>
      </c>
    </row>
    <row r="130" spans="1:16" ht="13.5" thickBot="1" x14ac:dyDescent="0.25">
      <c r="A130" s="12" t="str">
        <f t="shared" si="6"/>
        <v> BBS 83 </v>
      </c>
      <c r="B130" s="6" t="str">
        <f t="shared" si="7"/>
        <v>I</v>
      </c>
      <c r="C130" s="12">
        <f t="shared" si="8"/>
        <v>46861.614000000001</v>
      </c>
      <c r="D130" s="15" t="str">
        <f t="shared" si="9"/>
        <v>vis</v>
      </c>
      <c r="E130" s="71">
        <f>VLOOKUP(C130,'Active 1'!C$21:E$967,3,FALSE)</f>
        <v>1091.9856229626293</v>
      </c>
      <c r="F130" s="6" t="s">
        <v>249</v>
      </c>
      <c r="G130" s="15" t="str">
        <f t="shared" si="10"/>
        <v>46861.614</v>
      </c>
      <c r="H130" s="12">
        <f t="shared" si="11"/>
        <v>1092</v>
      </c>
      <c r="I130" s="72" t="s">
        <v>1055</v>
      </c>
      <c r="J130" s="73" t="s">
        <v>1056</v>
      </c>
      <c r="K130" s="72">
        <v>1092</v>
      </c>
      <c r="L130" s="72" t="s">
        <v>1057</v>
      </c>
      <c r="M130" s="73" t="s">
        <v>300</v>
      </c>
      <c r="N130" s="73"/>
      <c r="O130" s="74" t="s">
        <v>816</v>
      </c>
      <c r="P130" s="74" t="s">
        <v>1058</v>
      </c>
    </row>
    <row r="131" spans="1:16" ht="13.5" thickBot="1" x14ac:dyDescent="0.25">
      <c r="A131" s="12" t="str">
        <f t="shared" si="6"/>
        <v> BBS 84 </v>
      </c>
      <c r="B131" s="6" t="str">
        <f t="shared" si="7"/>
        <v>I</v>
      </c>
      <c r="C131" s="12">
        <f t="shared" si="8"/>
        <v>46948.482000000004</v>
      </c>
      <c r="D131" s="15" t="str">
        <f t="shared" si="9"/>
        <v>vis</v>
      </c>
      <c r="E131" s="71">
        <f>VLOOKUP(C131,'Active 1'!C$21:E$967,3,FALSE)</f>
        <v>1110.9809110758838</v>
      </c>
      <c r="F131" s="6" t="s">
        <v>249</v>
      </c>
      <c r="G131" s="15" t="str">
        <f t="shared" si="10"/>
        <v>46948.482</v>
      </c>
      <c r="H131" s="12">
        <f t="shared" si="11"/>
        <v>1111</v>
      </c>
      <c r="I131" s="72" t="s">
        <v>1059</v>
      </c>
      <c r="J131" s="73" t="s">
        <v>1060</v>
      </c>
      <c r="K131" s="72">
        <v>1111</v>
      </c>
      <c r="L131" s="72" t="s">
        <v>1061</v>
      </c>
      <c r="M131" s="73" t="s">
        <v>300</v>
      </c>
      <c r="N131" s="73"/>
      <c r="O131" s="74" t="s">
        <v>816</v>
      </c>
      <c r="P131" s="74" t="s">
        <v>1062</v>
      </c>
    </row>
    <row r="132" spans="1:16" ht="13.5" thickBot="1" x14ac:dyDescent="0.25">
      <c r="A132" s="12" t="str">
        <f t="shared" si="6"/>
        <v> AOEB 2 </v>
      </c>
      <c r="B132" s="6" t="str">
        <f t="shared" si="7"/>
        <v>I</v>
      </c>
      <c r="C132" s="12">
        <f t="shared" si="8"/>
        <v>47085.701999999997</v>
      </c>
      <c r="D132" s="15" t="str">
        <f t="shared" si="9"/>
        <v>vis</v>
      </c>
      <c r="E132" s="71">
        <f>VLOOKUP(C132,'Active 1'!C$21:E$967,3,FALSE)</f>
        <v>1140.98659135977</v>
      </c>
      <c r="F132" s="6" t="s">
        <v>249</v>
      </c>
      <c r="G132" s="15" t="str">
        <f t="shared" si="10"/>
        <v>47085.702</v>
      </c>
      <c r="H132" s="12">
        <f t="shared" si="11"/>
        <v>1141</v>
      </c>
      <c r="I132" s="72" t="s">
        <v>1063</v>
      </c>
      <c r="J132" s="73" t="s">
        <v>1064</v>
      </c>
      <c r="K132" s="72">
        <v>1141</v>
      </c>
      <c r="L132" s="72" t="s">
        <v>1065</v>
      </c>
      <c r="M132" s="73" t="s">
        <v>300</v>
      </c>
      <c r="N132" s="73"/>
      <c r="O132" s="74" t="s">
        <v>1043</v>
      </c>
      <c r="P132" s="74" t="s">
        <v>853</v>
      </c>
    </row>
    <row r="133" spans="1:16" ht="13.5" thickBot="1" x14ac:dyDescent="0.25">
      <c r="A133" s="12" t="str">
        <f t="shared" si="6"/>
        <v> AOEB 2 </v>
      </c>
      <c r="B133" s="6" t="str">
        <f t="shared" si="7"/>
        <v>I</v>
      </c>
      <c r="C133" s="12">
        <f t="shared" si="8"/>
        <v>47428.694000000003</v>
      </c>
      <c r="D133" s="15" t="str">
        <f t="shared" si="9"/>
        <v>vis</v>
      </c>
      <c r="E133" s="71">
        <f>VLOOKUP(C133,'Active 1'!C$21:E$967,3,FALSE)</f>
        <v>1215.9881093012602</v>
      </c>
      <c r="F133" s="6" t="s">
        <v>249</v>
      </c>
      <c r="G133" s="15" t="str">
        <f t="shared" si="10"/>
        <v>47428.694</v>
      </c>
      <c r="H133" s="12">
        <f t="shared" si="11"/>
        <v>1216</v>
      </c>
      <c r="I133" s="72" t="s">
        <v>1066</v>
      </c>
      <c r="J133" s="73" t="s">
        <v>1067</v>
      </c>
      <c r="K133" s="72">
        <v>1216</v>
      </c>
      <c r="L133" s="72" t="s">
        <v>1068</v>
      </c>
      <c r="M133" s="73" t="s">
        <v>300</v>
      </c>
      <c r="N133" s="73"/>
      <c r="O133" s="74" t="s">
        <v>1069</v>
      </c>
      <c r="P133" s="74" t="s">
        <v>853</v>
      </c>
    </row>
    <row r="134" spans="1:16" ht="13.5" thickBot="1" x14ac:dyDescent="0.25">
      <c r="A134" s="12" t="str">
        <f t="shared" si="6"/>
        <v> BBS 92 </v>
      </c>
      <c r="B134" s="6" t="str">
        <f t="shared" si="7"/>
        <v>I</v>
      </c>
      <c r="C134" s="12">
        <f t="shared" si="8"/>
        <v>47698.487000000001</v>
      </c>
      <c r="D134" s="15" t="str">
        <f t="shared" si="9"/>
        <v>vis</v>
      </c>
      <c r="E134" s="71">
        <f>VLOOKUP(C134,'Active 1'!C$21:E$967,3,FALSE)</f>
        <v>1274.9833177317423</v>
      </c>
      <c r="F134" s="6" t="s">
        <v>249</v>
      </c>
      <c r="G134" s="15" t="str">
        <f t="shared" si="10"/>
        <v>47698.487</v>
      </c>
      <c r="H134" s="12">
        <f t="shared" si="11"/>
        <v>1275</v>
      </c>
      <c r="I134" s="72" t="s">
        <v>1070</v>
      </c>
      <c r="J134" s="73" t="s">
        <v>1071</v>
      </c>
      <c r="K134" s="72">
        <v>1275</v>
      </c>
      <c r="L134" s="72" t="s">
        <v>1072</v>
      </c>
      <c r="M134" s="73" t="s">
        <v>300</v>
      </c>
      <c r="N134" s="73"/>
      <c r="O134" s="74" t="s">
        <v>816</v>
      </c>
      <c r="P134" s="74" t="s">
        <v>1073</v>
      </c>
    </row>
    <row r="135" spans="1:16" ht="13.5" thickBot="1" x14ac:dyDescent="0.25">
      <c r="A135" s="12" t="str">
        <f t="shared" si="6"/>
        <v> AOEB 2 </v>
      </c>
      <c r="B135" s="6" t="str">
        <f t="shared" si="7"/>
        <v>I</v>
      </c>
      <c r="C135" s="12">
        <f t="shared" si="8"/>
        <v>47707.642999999996</v>
      </c>
      <c r="D135" s="15" t="str">
        <f t="shared" si="9"/>
        <v>vis</v>
      </c>
      <c r="E135" s="71">
        <f>VLOOKUP(C135,'Active 1'!C$21:E$967,3,FALSE)</f>
        <v>1276.9854457646759</v>
      </c>
      <c r="F135" s="6" t="s">
        <v>249</v>
      </c>
      <c r="G135" s="15" t="str">
        <f t="shared" si="10"/>
        <v>47707.643</v>
      </c>
      <c r="H135" s="12">
        <f t="shared" si="11"/>
        <v>1277</v>
      </c>
      <c r="I135" s="72" t="s">
        <v>1074</v>
      </c>
      <c r="J135" s="73" t="s">
        <v>1075</v>
      </c>
      <c r="K135" s="72">
        <v>1277</v>
      </c>
      <c r="L135" s="72" t="s">
        <v>1076</v>
      </c>
      <c r="M135" s="73" t="s">
        <v>300</v>
      </c>
      <c r="N135" s="73"/>
      <c r="O135" s="74" t="s">
        <v>857</v>
      </c>
      <c r="P135" s="74" t="s">
        <v>853</v>
      </c>
    </row>
    <row r="136" spans="1:16" ht="13.5" thickBot="1" x14ac:dyDescent="0.25">
      <c r="A136" s="12" t="str">
        <f t="shared" si="6"/>
        <v> AOEB 2 </v>
      </c>
      <c r="B136" s="6" t="str">
        <f t="shared" si="7"/>
        <v>I</v>
      </c>
      <c r="C136" s="12">
        <f t="shared" si="8"/>
        <v>47716.781999999999</v>
      </c>
      <c r="D136" s="15" t="str">
        <f t="shared" si="9"/>
        <v>vis</v>
      </c>
      <c r="E136" s="71">
        <f>VLOOKUP(C136,'Active 1'!C$21:E$967,3,FALSE)</f>
        <v>1278.9838564345091</v>
      </c>
      <c r="F136" s="6" t="s">
        <v>249</v>
      </c>
      <c r="G136" s="15" t="str">
        <f t="shared" si="10"/>
        <v>47716.782</v>
      </c>
      <c r="H136" s="12">
        <f t="shared" si="11"/>
        <v>1279</v>
      </c>
      <c r="I136" s="72" t="s">
        <v>1077</v>
      </c>
      <c r="J136" s="73" t="s">
        <v>1078</v>
      </c>
      <c r="K136" s="72">
        <v>1279</v>
      </c>
      <c r="L136" s="72" t="s">
        <v>1079</v>
      </c>
      <c r="M136" s="73" t="s">
        <v>300</v>
      </c>
      <c r="N136" s="73"/>
      <c r="O136" s="74" t="s">
        <v>1043</v>
      </c>
      <c r="P136" s="74" t="s">
        <v>853</v>
      </c>
    </row>
    <row r="137" spans="1:16" ht="13.5" thickBot="1" x14ac:dyDescent="0.25">
      <c r="A137" s="12" t="str">
        <f t="shared" si="6"/>
        <v> AOEB 2 </v>
      </c>
      <c r="B137" s="6" t="str">
        <f t="shared" si="7"/>
        <v>I</v>
      </c>
      <c r="C137" s="12">
        <f t="shared" si="8"/>
        <v>47803.652000000002</v>
      </c>
      <c r="D137" s="15" t="str">
        <f t="shared" si="9"/>
        <v>vis</v>
      </c>
      <c r="E137" s="71">
        <f>VLOOKUP(C137,'Active 1'!C$21:E$967,3,FALSE)</f>
        <v>1297.9795818845994</v>
      </c>
      <c r="F137" s="6" t="s">
        <v>249</v>
      </c>
      <c r="G137" s="15" t="str">
        <f t="shared" si="10"/>
        <v>47803.652</v>
      </c>
      <c r="H137" s="12">
        <f t="shared" si="11"/>
        <v>1298</v>
      </c>
      <c r="I137" s="72" t="s">
        <v>1084</v>
      </c>
      <c r="J137" s="73" t="s">
        <v>1085</v>
      </c>
      <c r="K137" s="72">
        <v>1298</v>
      </c>
      <c r="L137" s="72" t="s">
        <v>1086</v>
      </c>
      <c r="M137" s="73" t="s">
        <v>300</v>
      </c>
      <c r="N137" s="73"/>
      <c r="O137" s="74" t="s">
        <v>857</v>
      </c>
      <c r="P137" s="74" t="s">
        <v>853</v>
      </c>
    </row>
    <row r="138" spans="1:16" ht="13.5" thickBot="1" x14ac:dyDescent="0.25">
      <c r="A138" s="12" t="str">
        <f t="shared" si="6"/>
        <v> BBS 93 </v>
      </c>
      <c r="B138" s="6" t="str">
        <f t="shared" si="7"/>
        <v>I</v>
      </c>
      <c r="C138" s="12">
        <f t="shared" si="8"/>
        <v>47817.375999999997</v>
      </c>
      <c r="D138" s="15" t="str">
        <f t="shared" si="9"/>
        <v>vis</v>
      </c>
      <c r="E138" s="71">
        <f>VLOOKUP(C138,'Active 1'!C$21:E$967,3,FALSE)</f>
        <v>1300.9805872498225</v>
      </c>
      <c r="F138" s="6" t="s">
        <v>249</v>
      </c>
      <c r="G138" s="15" t="str">
        <f t="shared" si="10"/>
        <v>47817.376</v>
      </c>
      <c r="H138" s="12">
        <f t="shared" si="11"/>
        <v>1301</v>
      </c>
      <c r="I138" s="72" t="s">
        <v>1087</v>
      </c>
      <c r="J138" s="73" t="s">
        <v>1088</v>
      </c>
      <c r="K138" s="72">
        <v>1301</v>
      </c>
      <c r="L138" s="72" t="s">
        <v>1089</v>
      </c>
      <c r="M138" s="73" t="s">
        <v>300</v>
      </c>
      <c r="N138" s="73"/>
      <c r="O138" s="74" t="s">
        <v>826</v>
      </c>
      <c r="P138" s="74" t="s">
        <v>1090</v>
      </c>
    </row>
    <row r="139" spans="1:16" ht="13.5" thickBot="1" x14ac:dyDescent="0.25">
      <c r="A139" s="12" t="str">
        <f t="shared" ref="A139:A202" si="12">P139</f>
        <v> AOEB 2 </v>
      </c>
      <c r="B139" s="6" t="str">
        <f t="shared" ref="B139:B202" si="13">IF(H139=INT(H139),"I","II")</f>
        <v>I</v>
      </c>
      <c r="C139" s="12">
        <f t="shared" ref="C139:C202" si="14">1*G139</f>
        <v>47835.641000000003</v>
      </c>
      <c r="D139" s="15" t="str">
        <f t="shared" ref="D139:D202" si="15">VLOOKUP(F139,I$1:J$5,2,FALSE)</f>
        <v>vis</v>
      </c>
      <c r="E139" s="71">
        <f>VLOOKUP(C139,'Active 1'!C$21:E$967,3,FALSE)</f>
        <v>1304.9745659000587</v>
      </c>
      <c r="F139" s="6" t="s">
        <v>249</v>
      </c>
      <c r="G139" s="15" t="str">
        <f t="shared" ref="G139:G202" si="16">MID(I139,3,LEN(I139)-3)</f>
        <v>47835.641</v>
      </c>
      <c r="H139" s="12">
        <f t="shared" ref="H139:H202" si="17">1*K139</f>
        <v>1305</v>
      </c>
      <c r="I139" s="72" t="s">
        <v>1094</v>
      </c>
      <c r="J139" s="73" t="s">
        <v>1095</v>
      </c>
      <c r="K139" s="72">
        <v>1305</v>
      </c>
      <c r="L139" s="72" t="s">
        <v>1096</v>
      </c>
      <c r="M139" s="73" t="s">
        <v>300</v>
      </c>
      <c r="N139" s="73"/>
      <c r="O139" s="74" t="s">
        <v>1069</v>
      </c>
      <c r="P139" s="74" t="s">
        <v>853</v>
      </c>
    </row>
    <row r="140" spans="1:16" ht="13.5" thickBot="1" x14ac:dyDescent="0.25">
      <c r="A140" s="12" t="str">
        <f t="shared" si="12"/>
        <v> BBS 95 </v>
      </c>
      <c r="B140" s="6" t="str">
        <f t="shared" si="13"/>
        <v>I</v>
      </c>
      <c r="C140" s="12">
        <f t="shared" si="14"/>
        <v>48041.462</v>
      </c>
      <c r="D140" s="15" t="str">
        <f t="shared" si="15"/>
        <v>vis</v>
      </c>
      <c r="E140" s="71">
        <f>VLOOKUP(C140,'Active 1'!C$21:E$967,3,FALSE)</f>
        <v>1349.9811183101292</v>
      </c>
      <c r="F140" s="6" t="s">
        <v>249</v>
      </c>
      <c r="G140" s="15" t="str">
        <f t="shared" si="16"/>
        <v>48041.462</v>
      </c>
      <c r="H140" s="12">
        <f t="shared" si="17"/>
        <v>1350</v>
      </c>
      <c r="I140" s="72" t="s">
        <v>1097</v>
      </c>
      <c r="J140" s="73" t="s">
        <v>1098</v>
      </c>
      <c r="K140" s="72">
        <v>1350</v>
      </c>
      <c r="L140" s="72" t="s">
        <v>1099</v>
      </c>
      <c r="M140" s="73" t="s">
        <v>300</v>
      </c>
      <c r="N140" s="73"/>
      <c r="O140" s="74" t="s">
        <v>826</v>
      </c>
      <c r="P140" s="74" t="s">
        <v>1100</v>
      </c>
    </row>
    <row r="141" spans="1:16" ht="13.5" thickBot="1" x14ac:dyDescent="0.25">
      <c r="A141" s="12" t="str">
        <f t="shared" si="12"/>
        <v> BBS 98 </v>
      </c>
      <c r="B141" s="6" t="str">
        <f t="shared" si="13"/>
        <v>I</v>
      </c>
      <c r="C141" s="12">
        <f t="shared" si="14"/>
        <v>48448.46</v>
      </c>
      <c r="D141" s="15" t="str">
        <f t="shared" si="15"/>
        <v>vis</v>
      </c>
      <c r="E141" s="71">
        <f>VLOOKUP(C141,'Active 1'!C$21:E$967,3,FALSE)</f>
        <v>1438.978726998233</v>
      </c>
      <c r="F141" s="6" t="s">
        <v>249</v>
      </c>
      <c r="G141" s="15" t="str">
        <f t="shared" si="16"/>
        <v>48448.460</v>
      </c>
      <c r="H141" s="12">
        <f t="shared" si="17"/>
        <v>1439</v>
      </c>
      <c r="I141" s="72" t="s">
        <v>1101</v>
      </c>
      <c r="J141" s="73" t="s">
        <v>1102</v>
      </c>
      <c r="K141" s="72">
        <v>1439</v>
      </c>
      <c r="L141" s="72" t="s">
        <v>1103</v>
      </c>
      <c r="M141" s="73" t="s">
        <v>300</v>
      </c>
      <c r="N141" s="73"/>
      <c r="O141" s="74" t="s">
        <v>826</v>
      </c>
      <c r="P141" s="74" t="s">
        <v>1104</v>
      </c>
    </row>
    <row r="142" spans="1:16" ht="13.5" thickBot="1" x14ac:dyDescent="0.25">
      <c r="A142" s="12" t="str">
        <f t="shared" si="12"/>
        <v> AOEB 2 </v>
      </c>
      <c r="B142" s="6" t="str">
        <f t="shared" si="13"/>
        <v>I</v>
      </c>
      <c r="C142" s="12">
        <f t="shared" si="14"/>
        <v>48754.838000000003</v>
      </c>
      <c r="D142" s="15" t="str">
        <f t="shared" si="15"/>
        <v>vis</v>
      </c>
      <c r="E142" s="71">
        <f>VLOOKUP(C142,'Active 1'!C$21:E$967,3,FALSE)</f>
        <v>1505.9739194921624</v>
      </c>
      <c r="F142" s="6" t="s">
        <v>249</v>
      </c>
      <c r="G142" s="15" t="str">
        <f t="shared" si="16"/>
        <v>48754.838</v>
      </c>
      <c r="H142" s="12">
        <f t="shared" si="17"/>
        <v>1506</v>
      </c>
      <c r="I142" s="72" t="s">
        <v>1105</v>
      </c>
      <c r="J142" s="73" t="s">
        <v>1106</v>
      </c>
      <c r="K142" s="72">
        <v>1506</v>
      </c>
      <c r="L142" s="72" t="s">
        <v>1107</v>
      </c>
      <c r="M142" s="73" t="s">
        <v>300</v>
      </c>
      <c r="N142" s="73"/>
      <c r="O142" s="74" t="s">
        <v>857</v>
      </c>
      <c r="P142" s="74" t="s">
        <v>853</v>
      </c>
    </row>
    <row r="143" spans="1:16" ht="13.5" thickBot="1" x14ac:dyDescent="0.25">
      <c r="A143" s="12" t="str">
        <f t="shared" si="12"/>
        <v> BBS 102 </v>
      </c>
      <c r="B143" s="6" t="str">
        <f t="shared" si="13"/>
        <v>I</v>
      </c>
      <c r="C143" s="12">
        <f t="shared" si="14"/>
        <v>48823.427000000003</v>
      </c>
      <c r="D143" s="15" t="str">
        <f t="shared" si="15"/>
        <v>vis</v>
      </c>
      <c r="E143" s="71">
        <f>VLOOKUP(C143,'Active 1'!C$21:E$967,3,FALSE)</f>
        <v>1520.9721675973333</v>
      </c>
      <c r="F143" s="6" t="s">
        <v>249</v>
      </c>
      <c r="G143" s="15" t="str">
        <f t="shared" si="16"/>
        <v>48823.427</v>
      </c>
      <c r="H143" s="12">
        <f t="shared" si="17"/>
        <v>1521</v>
      </c>
      <c r="I143" s="72" t="s">
        <v>1108</v>
      </c>
      <c r="J143" s="73" t="s">
        <v>1109</v>
      </c>
      <c r="K143" s="72">
        <v>1521</v>
      </c>
      <c r="L143" s="72" t="s">
        <v>1110</v>
      </c>
      <c r="M143" s="73" t="s">
        <v>300</v>
      </c>
      <c r="N143" s="73"/>
      <c r="O143" s="74" t="s">
        <v>816</v>
      </c>
      <c r="P143" s="74" t="s">
        <v>1111</v>
      </c>
    </row>
    <row r="144" spans="1:16" ht="13.5" thickBot="1" x14ac:dyDescent="0.25">
      <c r="A144" s="12" t="str">
        <f t="shared" si="12"/>
        <v> BBS 101 </v>
      </c>
      <c r="B144" s="6" t="str">
        <f t="shared" si="13"/>
        <v>I</v>
      </c>
      <c r="C144" s="12">
        <f t="shared" si="14"/>
        <v>48823.444000000003</v>
      </c>
      <c r="D144" s="15" t="str">
        <f t="shared" si="15"/>
        <v>vis</v>
      </c>
      <c r="E144" s="71">
        <f>VLOOKUP(C144,'Active 1'!C$21:E$967,3,FALSE)</f>
        <v>1520.975884960435</v>
      </c>
      <c r="F144" s="6" t="s">
        <v>249</v>
      </c>
      <c r="G144" s="15" t="str">
        <f t="shared" si="16"/>
        <v>48823.444</v>
      </c>
      <c r="H144" s="12">
        <f t="shared" si="17"/>
        <v>1521</v>
      </c>
      <c r="I144" s="72" t="s">
        <v>1112</v>
      </c>
      <c r="J144" s="73" t="s">
        <v>1113</v>
      </c>
      <c r="K144" s="72">
        <v>1521</v>
      </c>
      <c r="L144" s="72" t="s">
        <v>1114</v>
      </c>
      <c r="M144" s="73" t="s">
        <v>300</v>
      </c>
      <c r="N144" s="73"/>
      <c r="O144" s="74" t="s">
        <v>826</v>
      </c>
      <c r="P144" s="74" t="s">
        <v>1115</v>
      </c>
    </row>
    <row r="145" spans="1:16" ht="13.5" thickBot="1" x14ac:dyDescent="0.25">
      <c r="A145" s="12" t="str">
        <f t="shared" si="12"/>
        <v> AOEB 2 </v>
      </c>
      <c r="B145" s="6" t="str">
        <f t="shared" si="13"/>
        <v>I</v>
      </c>
      <c r="C145" s="12">
        <f t="shared" si="14"/>
        <v>48896.629000000001</v>
      </c>
      <c r="D145" s="15" t="str">
        <f t="shared" si="15"/>
        <v>vis</v>
      </c>
      <c r="E145" s="71">
        <f>VLOOKUP(C145,'Active 1'!C$21:E$967,3,FALSE)</f>
        <v>1536.9791331135921</v>
      </c>
      <c r="F145" s="6" t="s">
        <v>249</v>
      </c>
      <c r="G145" s="15" t="str">
        <f t="shared" si="16"/>
        <v>48896.629</v>
      </c>
      <c r="H145" s="12">
        <f t="shared" si="17"/>
        <v>1537</v>
      </c>
      <c r="I145" s="72" t="s">
        <v>1116</v>
      </c>
      <c r="J145" s="73" t="s">
        <v>1117</v>
      </c>
      <c r="K145" s="72">
        <v>1537</v>
      </c>
      <c r="L145" s="72" t="s">
        <v>1118</v>
      </c>
      <c r="M145" s="73" t="s">
        <v>300</v>
      </c>
      <c r="N145" s="73"/>
      <c r="O145" s="74" t="s">
        <v>857</v>
      </c>
      <c r="P145" s="74" t="s">
        <v>853</v>
      </c>
    </row>
    <row r="146" spans="1:16" ht="13.5" thickBot="1" x14ac:dyDescent="0.25">
      <c r="A146" s="12" t="str">
        <f t="shared" si="12"/>
        <v> BBS 104 </v>
      </c>
      <c r="B146" s="6" t="str">
        <f t="shared" si="13"/>
        <v>I</v>
      </c>
      <c r="C146" s="12">
        <f t="shared" si="14"/>
        <v>49166.423999999999</v>
      </c>
      <c r="D146" s="15" t="str">
        <f t="shared" si="15"/>
        <v>vis</v>
      </c>
      <c r="E146" s="71">
        <f>VLOOKUP(C146,'Active 1'!C$21:E$967,3,FALSE)</f>
        <v>1595.97477888091</v>
      </c>
      <c r="F146" s="6" t="s">
        <v>249</v>
      </c>
      <c r="G146" s="15" t="str">
        <f t="shared" si="16"/>
        <v>49166.424</v>
      </c>
      <c r="H146" s="12">
        <f t="shared" si="17"/>
        <v>1596</v>
      </c>
      <c r="I146" s="72" t="s">
        <v>1119</v>
      </c>
      <c r="J146" s="73" t="s">
        <v>1120</v>
      </c>
      <c r="K146" s="72">
        <v>1596</v>
      </c>
      <c r="L146" s="72" t="s">
        <v>1121</v>
      </c>
      <c r="M146" s="73" t="s">
        <v>300</v>
      </c>
      <c r="N146" s="73"/>
      <c r="O146" s="74" t="s">
        <v>826</v>
      </c>
      <c r="P146" s="74" t="s">
        <v>1122</v>
      </c>
    </row>
    <row r="147" spans="1:16" ht="13.5" thickBot="1" x14ac:dyDescent="0.25">
      <c r="A147" s="12" t="str">
        <f t="shared" si="12"/>
        <v> BBS 104 </v>
      </c>
      <c r="B147" s="6" t="str">
        <f t="shared" si="13"/>
        <v>I</v>
      </c>
      <c r="C147" s="12">
        <f t="shared" si="14"/>
        <v>49175.557999999997</v>
      </c>
      <c r="D147" s="15" t="str">
        <f t="shared" si="15"/>
        <v>vis</v>
      </c>
      <c r="E147" s="71">
        <f>VLOOKUP(C147,'Active 1'!C$21:E$967,3,FALSE)</f>
        <v>1597.9720962086535</v>
      </c>
      <c r="F147" s="6" t="s">
        <v>249</v>
      </c>
      <c r="G147" s="15" t="str">
        <f t="shared" si="16"/>
        <v>49175.558</v>
      </c>
      <c r="H147" s="12">
        <f t="shared" si="17"/>
        <v>1598</v>
      </c>
      <c r="I147" s="72" t="s">
        <v>1123</v>
      </c>
      <c r="J147" s="73" t="s">
        <v>1124</v>
      </c>
      <c r="K147" s="72">
        <v>1598</v>
      </c>
      <c r="L147" s="72" t="s">
        <v>1125</v>
      </c>
      <c r="M147" s="73" t="s">
        <v>300</v>
      </c>
      <c r="N147" s="73"/>
      <c r="O147" s="74" t="s">
        <v>816</v>
      </c>
      <c r="P147" s="74" t="s">
        <v>1122</v>
      </c>
    </row>
    <row r="148" spans="1:16" ht="13.5" thickBot="1" x14ac:dyDescent="0.25">
      <c r="A148" s="12" t="str">
        <f t="shared" si="12"/>
        <v> BBS 104 </v>
      </c>
      <c r="B148" s="6" t="str">
        <f t="shared" si="13"/>
        <v>I</v>
      </c>
      <c r="C148" s="12">
        <f t="shared" si="14"/>
        <v>49198.421000000002</v>
      </c>
      <c r="D148" s="15" t="str">
        <f t="shared" si="15"/>
        <v>vis</v>
      </c>
      <c r="E148" s="71">
        <f>VLOOKUP(C148,'Active 1'!C$21:E$967,3,FALSE)</f>
        <v>1602.9715122437115</v>
      </c>
      <c r="F148" s="6" t="s">
        <v>249</v>
      </c>
      <c r="G148" s="15" t="str">
        <f t="shared" si="16"/>
        <v>49198.421</v>
      </c>
      <c r="H148" s="12">
        <f t="shared" si="17"/>
        <v>1603</v>
      </c>
      <c r="I148" s="72" t="s">
        <v>1126</v>
      </c>
      <c r="J148" s="73" t="s">
        <v>1127</v>
      </c>
      <c r="K148" s="72">
        <v>1603</v>
      </c>
      <c r="L148" s="72" t="s">
        <v>1128</v>
      </c>
      <c r="M148" s="73" t="s">
        <v>300</v>
      </c>
      <c r="N148" s="73"/>
      <c r="O148" s="74" t="s">
        <v>826</v>
      </c>
      <c r="P148" s="74" t="s">
        <v>1122</v>
      </c>
    </row>
    <row r="149" spans="1:16" ht="13.5" thickBot="1" x14ac:dyDescent="0.25">
      <c r="A149" s="12" t="str">
        <f t="shared" si="12"/>
        <v> BBS 107 </v>
      </c>
      <c r="B149" s="6" t="str">
        <f t="shared" si="13"/>
        <v>I</v>
      </c>
      <c r="C149" s="12">
        <f t="shared" si="14"/>
        <v>49605.413999999997</v>
      </c>
      <c r="D149" s="15" t="str">
        <f t="shared" si="15"/>
        <v>vis</v>
      </c>
      <c r="E149" s="71">
        <f>VLOOKUP(C149,'Active 1'!C$21:E$967,3,FALSE)</f>
        <v>1691.9680275897256</v>
      </c>
      <c r="F149" s="6" t="s">
        <v>249</v>
      </c>
      <c r="G149" s="15" t="str">
        <f t="shared" si="16"/>
        <v>49605.414</v>
      </c>
      <c r="H149" s="12">
        <f t="shared" si="17"/>
        <v>1692</v>
      </c>
      <c r="I149" s="72" t="s">
        <v>1129</v>
      </c>
      <c r="J149" s="73" t="s">
        <v>1130</v>
      </c>
      <c r="K149" s="72">
        <v>1692</v>
      </c>
      <c r="L149" s="72" t="s">
        <v>1131</v>
      </c>
      <c r="M149" s="73" t="s">
        <v>300</v>
      </c>
      <c r="N149" s="73"/>
      <c r="O149" s="74" t="s">
        <v>826</v>
      </c>
      <c r="P149" s="74" t="s">
        <v>1132</v>
      </c>
    </row>
    <row r="150" spans="1:16" ht="13.5" thickBot="1" x14ac:dyDescent="0.25">
      <c r="A150" s="12" t="str">
        <f t="shared" si="12"/>
        <v> BBS 110 </v>
      </c>
      <c r="B150" s="6" t="str">
        <f t="shared" si="13"/>
        <v>I</v>
      </c>
      <c r="C150" s="12">
        <f t="shared" si="14"/>
        <v>49948.398999999998</v>
      </c>
      <c r="D150" s="15" t="str">
        <f t="shared" si="15"/>
        <v>vis</v>
      </c>
      <c r="E150" s="71">
        <f>VLOOKUP(C150,'Active 1'!C$21:E$967,3,FALSE)</f>
        <v>1766.9680148522903</v>
      </c>
      <c r="F150" s="6" t="s">
        <v>249</v>
      </c>
      <c r="G150" s="15" t="str">
        <f t="shared" si="16"/>
        <v>49948.399</v>
      </c>
      <c r="H150" s="12">
        <f t="shared" si="17"/>
        <v>1767</v>
      </c>
      <c r="I150" s="72" t="s">
        <v>1133</v>
      </c>
      <c r="J150" s="73" t="s">
        <v>1134</v>
      </c>
      <c r="K150" s="72">
        <v>1767</v>
      </c>
      <c r="L150" s="72" t="s">
        <v>1131</v>
      </c>
      <c r="M150" s="73" t="s">
        <v>300</v>
      </c>
      <c r="N150" s="73"/>
      <c r="O150" s="74" t="s">
        <v>826</v>
      </c>
      <c r="P150" s="74" t="s">
        <v>1135</v>
      </c>
    </row>
    <row r="151" spans="1:16" ht="13.5" thickBot="1" x14ac:dyDescent="0.25">
      <c r="A151" s="12" t="str">
        <f t="shared" si="12"/>
        <v>BAVM 93 </v>
      </c>
      <c r="B151" s="6" t="str">
        <f t="shared" si="13"/>
        <v>I</v>
      </c>
      <c r="C151" s="12">
        <f t="shared" si="14"/>
        <v>50012.432000000001</v>
      </c>
      <c r="D151" s="15" t="str">
        <f t="shared" si="15"/>
        <v>vis</v>
      </c>
      <c r="E151" s="71">
        <f>VLOOKUP(C151,'Active 1'!C$21:E$967,3,FALSE)</f>
        <v>1780.9700096461852</v>
      </c>
      <c r="F151" s="6" t="s">
        <v>249</v>
      </c>
      <c r="G151" s="15" t="str">
        <f t="shared" si="16"/>
        <v>50012.432</v>
      </c>
      <c r="H151" s="12">
        <f t="shared" si="17"/>
        <v>1781</v>
      </c>
      <c r="I151" s="72" t="s">
        <v>1136</v>
      </c>
      <c r="J151" s="73" t="s">
        <v>1137</v>
      </c>
      <c r="K151" s="72">
        <v>1781</v>
      </c>
      <c r="L151" s="72" t="s">
        <v>1138</v>
      </c>
      <c r="M151" s="73" t="s">
        <v>300</v>
      </c>
      <c r="N151" s="73"/>
      <c r="O151" s="74" t="s">
        <v>1139</v>
      </c>
      <c r="P151" s="75" t="s">
        <v>1140</v>
      </c>
    </row>
    <row r="152" spans="1:16" ht="13.5" thickBot="1" x14ac:dyDescent="0.25">
      <c r="A152" s="12" t="str">
        <f t="shared" si="12"/>
        <v> BBS 113 </v>
      </c>
      <c r="B152" s="6" t="str">
        <f t="shared" si="13"/>
        <v>I</v>
      </c>
      <c r="C152" s="12">
        <f t="shared" si="14"/>
        <v>50355.400999999998</v>
      </c>
      <c r="D152" s="15" t="str">
        <f t="shared" si="15"/>
        <v>vis</v>
      </c>
      <c r="E152" s="71">
        <f>VLOOKUP(C152,'Active 1'!C$21:E$967,3,FALSE)</f>
        <v>1855.9664982140653</v>
      </c>
      <c r="F152" s="6" t="s">
        <v>249</v>
      </c>
      <c r="G152" s="15" t="str">
        <f t="shared" si="16"/>
        <v>50355.401</v>
      </c>
      <c r="H152" s="12">
        <f t="shared" si="17"/>
        <v>1856</v>
      </c>
      <c r="I152" s="72" t="s">
        <v>1141</v>
      </c>
      <c r="J152" s="73" t="s">
        <v>1142</v>
      </c>
      <c r="K152" s="72">
        <v>1856</v>
      </c>
      <c r="L152" s="72" t="s">
        <v>1143</v>
      </c>
      <c r="M152" s="73" t="s">
        <v>300</v>
      </c>
      <c r="N152" s="73"/>
      <c r="O152" s="74" t="s">
        <v>826</v>
      </c>
      <c r="P152" s="74" t="s">
        <v>1144</v>
      </c>
    </row>
    <row r="153" spans="1:16" ht="13.5" thickBot="1" x14ac:dyDescent="0.25">
      <c r="A153" s="12" t="str">
        <f t="shared" si="12"/>
        <v>IBVS 5399 </v>
      </c>
      <c r="B153" s="6" t="str">
        <f t="shared" si="13"/>
        <v>I</v>
      </c>
      <c r="C153" s="12">
        <f t="shared" si="14"/>
        <v>52509.2909</v>
      </c>
      <c r="D153" s="15" t="str">
        <f t="shared" si="15"/>
        <v>vis</v>
      </c>
      <c r="E153" s="71">
        <f>VLOOKUP(C153,'Active 1'!C$21:E$967,3,FALSE)</f>
        <v>2326.9541946584195</v>
      </c>
      <c r="F153" s="6" t="s">
        <v>249</v>
      </c>
      <c r="G153" s="15" t="str">
        <f t="shared" si="16"/>
        <v>52509.2909</v>
      </c>
      <c r="H153" s="12">
        <f t="shared" si="17"/>
        <v>2327</v>
      </c>
      <c r="I153" s="72" t="s">
        <v>1156</v>
      </c>
      <c r="J153" s="73" t="s">
        <v>1157</v>
      </c>
      <c r="K153" s="72">
        <v>2327</v>
      </c>
      <c r="L153" s="72" t="s">
        <v>1158</v>
      </c>
      <c r="M153" s="73" t="s">
        <v>772</v>
      </c>
      <c r="N153" s="73" t="s">
        <v>773</v>
      </c>
      <c r="O153" s="74" t="s">
        <v>1159</v>
      </c>
      <c r="P153" s="75" t="s">
        <v>1160</v>
      </c>
    </row>
    <row r="154" spans="1:16" ht="13.5" thickBot="1" x14ac:dyDescent="0.25">
      <c r="A154" s="12" t="str">
        <f t="shared" si="12"/>
        <v>BAVM 172 </v>
      </c>
      <c r="B154" s="6" t="str">
        <f t="shared" si="13"/>
        <v>I</v>
      </c>
      <c r="C154" s="12">
        <f t="shared" si="14"/>
        <v>52829.405100000004</v>
      </c>
      <c r="D154" s="15" t="str">
        <f t="shared" si="15"/>
        <v>vis</v>
      </c>
      <c r="E154" s="71">
        <f>VLOOKUP(C154,'Active 1'!C$21:E$967,3,FALSE)</f>
        <v>2396.9530602722693</v>
      </c>
      <c r="F154" s="6" t="s">
        <v>249</v>
      </c>
      <c r="G154" s="15" t="str">
        <f t="shared" si="16"/>
        <v>52829.4051</v>
      </c>
      <c r="H154" s="12">
        <f t="shared" si="17"/>
        <v>2397</v>
      </c>
      <c r="I154" s="72" t="s">
        <v>1161</v>
      </c>
      <c r="J154" s="73" t="s">
        <v>1162</v>
      </c>
      <c r="K154" s="72">
        <v>2397</v>
      </c>
      <c r="L154" s="72" t="s">
        <v>1163</v>
      </c>
      <c r="M154" s="73" t="s">
        <v>772</v>
      </c>
      <c r="N154" s="73" t="s">
        <v>1164</v>
      </c>
      <c r="O154" s="74" t="s">
        <v>1165</v>
      </c>
      <c r="P154" s="75" t="s">
        <v>1166</v>
      </c>
    </row>
    <row r="155" spans="1:16" ht="13.5" thickBot="1" x14ac:dyDescent="0.25">
      <c r="A155" s="12" t="str">
        <f t="shared" si="12"/>
        <v> JAAVSO 38;85 </v>
      </c>
      <c r="B155" s="6" t="str">
        <f t="shared" si="13"/>
        <v>I</v>
      </c>
      <c r="C155" s="12">
        <f t="shared" si="14"/>
        <v>55074.725200000001</v>
      </c>
      <c r="D155" s="15" t="str">
        <f t="shared" si="15"/>
        <v>vis</v>
      </c>
      <c r="E155" s="71">
        <f>VLOOKUP(C155,'Active 1'!C$21:E$967,3,FALSE)</f>
        <v>2887.9336538853436</v>
      </c>
      <c r="F155" s="6" t="s">
        <v>249</v>
      </c>
      <c r="G155" s="15" t="str">
        <f t="shared" si="16"/>
        <v>55074.7252</v>
      </c>
      <c r="H155" s="12">
        <f t="shared" si="17"/>
        <v>2888</v>
      </c>
      <c r="I155" s="72" t="s">
        <v>1202</v>
      </c>
      <c r="J155" s="73" t="s">
        <v>1203</v>
      </c>
      <c r="K155" s="72" t="s">
        <v>1204</v>
      </c>
      <c r="L155" s="72" t="s">
        <v>1205</v>
      </c>
      <c r="M155" s="73" t="s">
        <v>1171</v>
      </c>
      <c r="N155" s="73" t="s">
        <v>1178</v>
      </c>
      <c r="O155" s="74" t="s">
        <v>852</v>
      </c>
      <c r="P155" s="74" t="s">
        <v>1206</v>
      </c>
    </row>
    <row r="156" spans="1:16" ht="13.5" thickBot="1" x14ac:dyDescent="0.25">
      <c r="A156" s="12" t="str">
        <f t="shared" si="12"/>
        <v>BAVM 220 </v>
      </c>
      <c r="B156" s="6" t="str">
        <f t="shared" si="13"/>
        <v>I</v>
      </c>
      <c r="C156" s="12">
        <f t="shared" si="14"/>
        <v>55687.509599999998</v>
      </c>
      <c r="D156" s="15" t="str">
        <f t="shared" si="15"/>
        <v>vis</v>
      </c>
      <c r="E156" s="71">
        <f>VLOOKUP(C156,'Active 1'!C$21:E$967,3,FALSE)</f>
        <v>3021.9302490562641</v>
      </c>
      <c r="F156" s="6" t="s">
        <v>249</v>
      </c>
      <c r="G156" s="15" t="str">
        <f t="shared" si="16"/>
        <v>55687.5096</v>
      </c>
      <c r="H156" s="12">
        <f t="shared" si="17"/>
        <v>3022</v>
      </c>
      <c r="I156" s="72" t="s">
        <v>1207</v>
      </c>
      <c r="J156" s="73" t="s">
        <v>1208</v>
      </c>
      <c r="K156" s="72" t="s">
        <v>1209</v>
      </c>
      <c r="L156" s="72" t="s">
        <v>1210</v>
      </c>
      <c r="M156" s="73" t="s">
        <v>1171</v>
      </c>
      <c r="N156" s="73" t="s">
        <v>1164</v>
      </c>
      <c r="O156" s="74" t="s">
        <v>1165</v>
      </c>
      <c r="P156" s="75" t="s">
        <v>1211</v>
      </c>
    </row>
    <row r="157" spans="1:16" ht="13.5" thickBot="1" x14ac:dyDescent="0.25">
      <c r="A157" s="12" t="str">
        <f t="shared" si="12"/>
        <v>IBVS 6007 </v>
      </c>
      <c r="B157" s="6" t="str">
        <f t="shared" si="13"/>
        <v>I</v>
      </c>
      <c r="C157" s="12">
        <f t="shared" si="14"/>
        <v>55806.407720000003</v>
      </c>
      <c r="D157" s="15" t="str">
        <f t="shared" si="15"/>
        <v>vis</v>
      </c>
      <c r="E157" s="71">
        <f>VLOOKUP(C157,'Active 1'!C$21:E$967,3,FALSE)</f>
        <v>3047.9295128303161</v>
      </c>
      <c r="F157" s="6" t="s">
        <v>249</v>
      </c>
      <c r="G157" s="15" t="str">
        <f t="shared" si="16"/>
        <v>55806.40772</v>
      </c>
      <c r="H157" s="12">
        <f t="shared" si="17"/>
        <v>3048</v>
      </c>
      <c r="I157" s="72" t="s">
        <v>1212</v>
      </c>
      <c r="J157" s="73" t="s">
        <v>1213</v>
      </c>
      <c r="K157" s="72" t="s">
        <v>1214</v>
      </c>
      <c r="L157" s="72" t="s">
        <v>1215</v>
      </c>
      <c r="M157" s="73" t="s">
        <v>1171</v>
      </c>
      <c r="N157" s="73" t="s">
        <v>224</v>
      </c>
      <c r="O157" s="74" t="s">
        <v>1216</v>
      </c>
      <c r="P157" s="75" t="s">
        <v>1217</v>
      </c>
    </row>
    <row r="158" spans="1:16" ht="13.5" thickBot="1" x14ac:dyDescent="0.25">
      <c r="A158" s="12" t="str">
        <f t="shared" si="12"/>
        <v>OEJV 0160 </v>
      </c>
      <c r="B158" s="6" t="str">
        <f t="shared" si="13"/>
        <v>I</v>
      </c>
      <c r="C158" s="12">
        <f t="shared" si="14"/>
        <v>55838.421589999998</v>
      </c>
      <c r="D158" s="15" t="str">
        <f t="shared" si="15"/>
        <v>vis</v>
      </c>
      <c r="E158" s="71">
        <f>VLOOKUP(C158,'Active 1'!C$21:E$967,3,FALSE)</f>
        <v>3054.9299351293234</v>
      </c>
      <c r="F158" s="6" t="s">
        <v>249</v>
      </c>
      <c r="G158" s="15" t="str">
        <f t="shared" si="16"/>
        <v>55838.42159</v>
      </c>
      <c r="H158" s="12">
        <f t="shared" si="17"/>
        <v>3055</v>
      </c>
      <c r="I158" s="72" t="s">
        <v>1218</v>
      </c>
      <c r="J158" s="73" t="s">
        <v>1219</v>
      </c>
      <c r="K158" s="72" t="s">
        <v>1220</v>
      </c>
      <c r="L158" s="72" t="s">
        <v>1221</v>
      </c>
      <c r="M158" s="73" t="s">
        <v>1171</v>
      </c>
      <c r="N158" s="73" t="s">
        <v>224</v>
      </c>
      <c r="O158" s="74" t="s">
        <v>1222</v>
      </c>
      <c r="P158" s="75" t="s">
        <v>1223</v>
      </c>
    </row>
    <row r="159" spans="1:16" ht="13.5" thickBot="1" x14ac:dyDescent="0.25">
      <c r="A159" s="12" t="str">
        <f t="shared" si="12"/>
        <v>OEJV 0160 </v>
      </c>
      <c r="B159" s="6" t="str">
        <f t="shared" si="13"/>
        <v>I</v>
      </c>
      <c r="C159" s="12">
        <f t="shared" si="14"/>
        <v>55838.421690000003</v>
      </c>
      <c r="D159" s="15" t="str">
        <f t="shared" si="15"/>
        <v>vis</v>
      </c>
      <c r="E159" s="71">
        <f>VLOOKUP(C159,'Active 1'!C$21:E$967,3,FALSE)</f>
        <v>3054.9299569961663</v>
      </c>
      <c r="F159" s="6" t="s">
        <v>249</v>
      </c>
      <c r="G159" s="15" t="str">
        <f t="shared" si="16"/>
        <v>55838.42169</v>
      </c>
      <c r="H159" s="12">
        <f t="shared" si="17"/>
        <v>3055</v>
      </c>
      <c r="I159" s="72" t="s">
        <v>1224</v>
      </c>
      <c r="J159" s="73" t="s">
        <v>1219</v>
      </c>
      <c r="K159" s="72" t="s">
        <v>1220</v>
      </c>
      <c r="L159" s="72" t="s">
        <v>1225</v>
      </c>
      <c r="M159" s="73" t="s">
        <v>1171</v>
      </c>
      <c r="N159" s="73" t="s">
        <v>249</v>
      </c>
      <c r="O159" s="74" t="s">
        <v>1222</v>
      </c>
      <c r="P159" s="75" t="s">
        <v>1223</v>
      </c>
    </row>
    <row r="160" spans="1:16" ht="13.5" thickBot="1" x14ac:dyDescent="0.25">
      <c r="A160" s="12" t="str">
        <f t="shared" si="12"/>
        <v> JAAVSO 41;328 </v>
      </c>
      <c r="B160" s="6" t="str">
        <f t="shared" si="13"/>
        <v>I</v>
      </c>
      <c r="C160" s="12">
        <f t="shared" si="14"/>
        <v>56487.789299999997</v>
      </c>
      <c r="D160" s="15" t="str">
        <f t="shared" si="15"/>
        <v>vis</v>
      </c>
      <c r="E160" s="71">
        <f>VLOOKUP(C160,'Active 1'!C$21:E$967,3,FALSE)</f>
        <v>3196.9261448140637</v>
      </c>
      <c r="F160" s="6" t="s">
        <v>249</v>
      </c>
      <c r="G160" s="15" t="str">
        <f t="shared" si="16"/>
        <v>56487.7893</v>
      </c>
      <c r="H160" s="12">
        <f t="shared" si="17"/>
        <v>3197</v>
      </c>
      <c r="I160" s="72" t="s">
        <v>1232</v>
      </c>
      <c r="J160" s="73" t="s">
        <v>1233</v>
      </c>
      <c r="K160" s="72" t="s">
        <v>1234</v>
      </c>
      <c r="L160" s="72" t="s">
        <v>1235</v>
      </c>
      <c r="M160" s="73" t="s">
        <v>1171</v>
      </c>
      <c r="N160" s="73" t="s">
        <v>249</v>
      </c>
      <c r="O160" s="74" t="s">
        <v>852</v>
      </c>
      <c r="P160" s="74" t="s">
        <v>1236</v>
      </c>
    </row>
    <row r="161" spans="1:16" ht="12.75" customHeight="1" thickBot="1" x14ac:dyDescent="0.25">
      <c r="A161" s="12" t="str">
        <f t="shared" si="12"/>
        <v> AN 150.75 </v>
      </c>
      <c r="B161" s="6" t="str">
        <f t="shared" si="13"/>
        <v>I</v>
      </c>
      <c r="C161" s="12">
        <f t="shared" si="14"/>
        <v>11343.605</v>
      </c>
      <c r="D161" s="15" t="str">
        <f t="shared" si="15"/>
        <v>vis</v>
      </c>
      <c r="E161" s="71">
        <f>VLOOKUP(C161,'Active 1'!C$21:E$967,3,FALSE)</f>
        <v>-6674.6812067577885</v>
      </c>
      <c r="F161" s="6" t="s">
        <v>249</v>
      </c>
      <c r="G161" s="15" t="str">
        <f t="shared" si="16"/>
        <v>11343.605</v>
      </c>
      <c r="H161" s="12">
        <f t="shared" si="17"/>
        <v>-6675</v>
      </c>
      <c r="I161" s="72" t="s">
        <v>266</v>
      </c>
      <c r="J161" s="73" t="s">
        <v>267</v>
      </c>
      <c r="K161" s="72">
        <v>-6675</v>
      </c>
      <c r="L161" s="72" t="s">
        <v>268</v>
      </c>
      <c r="M161" s="73" t="s">
        <v>265</v>
      </c>
      <c r="N161" s="73"/>
      <c r="O161" s="74" t="s">
        <v>269</v>
      </c>
      <c r="P161" s="74" t="s">
        <v>270</v>
      </c>
    </row>
    <row r="162" spans="1:16" ht="12.75" customHeight="1" thickBot="1" x14ac:dyDescent="0.25">
      <c r="A162" s="12" t="str">
        <f t="shared" si="12"/>
        <v> CPRI 19.30 </v>
      </c>
      <c r="B162" s="6" t="str">
        <f t="shared" si="13"/>
        <v>I</v>
      </c>
      <c r="C162" s="12">
        <f t="shared" si="14"/>
        <v>13456.324000000001</v>
      </c>
      <c r="D162" s="15" t="str">
        <f t="shared" si="15"/>
        <v>vis</v>
      </c>
      <c r="E162" s="71">
        <f>VLOOKUP(C162,'Active 1'!C$21:E$967,3,FALSE)</f>
        <v>-6212.696285873847</v>
      </c>
      <c r="F162" s="6" t="s">
        <v>249</v>
      </c>
      <c r="G162" s="15" t="str">
        <f t="shared" si="16"/>
        <v>13456.324</v>
      </c>
      <c r="H162" s="12">
        <f t="shared" si="17"/>
        <v>-6213</v>
      </c>
      <c r="I162" s="72" t="s">
        <v>277</v>
      </c>
      <c r="J162" s="73" t="s">
        <v>278</v>
      </c>
      <c r="K162" s="72">
        <v>-6213</v>
      </c>
      <c r="L162" s="72" t="s">
        <v>279</v>
      </c>
      <c r="M162" s="73" t="s">
        <v>265</v>
      </c>
      <c r="N162" s="73"/>
      <c r="O162" s="74" t="s">
        <v>280</v>
      </c>
      <c r="P162" s="74" t="s">
        <v>281</v>
      </c>
    </row>
    <row r="163" spans="1:16" ht="12.75" customHeight="1" thickBot="1" x14ac:dyDescent="0.25">
      <c r="A163" s="12" t="str">
        <f t="shared" si="12"/>
        <v> AN 150.75 </v>
      </c>
      <c r="B163" s="6" t="str">
        <f t="shared" si="13"/>
        <v>I</v>
      </c>
      <c r="C163" s="12">
        <f t="shared" si="14"/>
        <v>13643.812</v>
      </c>
      <c r="D163" s="15" t="str">
        <f t="shared" si="15"/>
        <v>vis</v>
      </c>
      <c r="E163" s="71">
        <f>VLOOKUP(C163,'Active 1'!C$21:E$967,3,FALSE)</f>
        <v>-6171.6985815664184</v>
      </c>
      <c r="F163" s="6" t="s">
        <v>249</v>
      </c>
      <c r="G163" s="15" t="str">
        <f t="shared" si="16"/>
        <v>13643.812</v>
      </c>
      <c r="H163" s="12">
        <f t="shared" si="17"/>
        <v>-6172</v>
      </c>
      <c r="I163" s="72" t="s">
        <v>282</v>
      </c>
      <c r="J163" s="73" t="s">
        <v>283</v>
      </c>
      <c r="K163" s="72">
        <v>-6172</v>
      </c>
      <c r="L163" s="72" t="s">
        <v>284</v>
      </c>
      <c r="M163" s="73" t="s">
        <v>274</v>
      </c>
      <c r="N163" s="73"/>
      <c r="O163" s="74" t="s">
        <v>285</v>
      </c>
      <c r="P163" s="74" t="s">
        <v>270</v>
      </c>
    </row>
    <row r="164" spans="1:16" ht="12.75" customHeight="1" thickBot="1" x14ac:dyDescent="0.25">
      <c r="A164" s="12" t="str">
        <f t="shared" si="12"/>
        <v> AN 150.75 </v>
      </c>
      <c r="B164" s="6" t="str">
        <f t="shared" si="13"/>
        <v>I</v>
      </c>
      <c r="C164" s="12">
        <f t="shared" si="14"/>
        <v>13730.728999999999</v>
      </c>
      <c r="D164" s="15" t="str">
        <f t="shared" si="15"/>
        <v>vis</v>
      </c>
      <c r="E164" s="71">
        <f>VLOOKUP(C164,'Active 1'!C$21:E$967,3,FALSE)</f>
        <v>-6152.692578700694</v>
      </c>
      <c r="F164" s="6" t="s">
        <v>249</v>
      </c>
      <c r="G164" s="15" t="str">
        <f t="shared" si="16"/>
        <v>13730.729</v>
      </c>
      <c r="H164" s="12">
        <f t="shared" si="17"/>
        <v>-6153</v>
      </c>
      <c r="I164" s="72" t="s">
        <v>286</v>
      </c>
      <c r="J164" s="73" t="s">
        <v>287</v>
      </c>
      <c r="K164" s="72">
        <v>-6153</v>
      </c>
      <c r="L164" s="72" t="s">
        <v>288</v>
      </c>
      <c r="M164" s="73" t="s">
        <v>274</v>
      </c>
      <c r="N164" s="73"/>
      <c r="O164" s="74" t="s">
        <v>285</v>
      </c>
      <c r="P164" s="74" t="s">
        <v>270</v>
      </c>
    </row>
    <row r="165" spans="1:16" ht="12.75" customHeight="1" thickBot="1" x14ac:dyDescent="0.25">
      <c r="A165" s="12" t="str">
        <f t="shared" si="12"/>
        <v> AN 150.75 </v>
      </c>
      <c r="B165" s="6" t="str">
        <f t="shared" si="13"/>
        <v>I</v>
      </c>
      <c r="C165" s="12">
        <f t="shared" si="14"/>
        <v>13826.68</v>
      </c>
      <c r="D165" s="15" t="str">
        <f t="shared" si="15"/>
        <v>vis</v>
      </c>
      <c r="E165" s="71">
        <f>VLOOKUP(C165,'Active 1'!C$21:E$967,3,FALSE)</f>
        <v>-6131.7111253490011</v>
      </c>
      <c r="F165" s="6" t="s">
        <v>249</v>
      </c>
      <c r="G165" s="15" t="str">
        <f t="shared" si="16"/>
        <v>13826.680</v>
      </c>
      <c r="H165" s="12">
        <f t="shared" si="17"/>
        <v>-6132</v>
      </c>
      <c r="I165" s="72" t="s">
        <v>289</v>
      </c>
      <c r="J165" s="73" t="s">
        <v>290</v>
      </c>
      <c r="K165" s="72">
        <v>-6132</v>
      </c>
      <c r="L165" s="72" t="s">
        <v>291</v>
      </c>
      <c r="M165" s="73" t="s">
        <v>274</v>
      </c>
      <c r="N165" s="73"/>
      <c r="O165" s="74" t="s">
        <v>285</v>
      </c>
      <c r="P165" s="74" t="s">
        <v>270</v>
      </c>
    </row>
    <row r="166" spans="1:16" ht="12.75" customHeight="1" thickBot="1" x14ac:dyDescent="0.25">
      <c r="A166" s="12" t="str">
        <f t="shared" si="12"/>
        <v> AN 151.111 </v>
      </c>
      <c r="B166" s="6" t="str">
        <f t="shared" si="13"/>
        <v>I</v>
      </c>
      <c r="C166" s="12">
        <f t="shared" si="14"/>
        <v>14782.462</v>
      </c>
      <c r="D166" s="15" t="str">
        <f t="shared" si="15"/>
        <v>vis</v>
      </c>
      <c r="E166" s="71">
        <f>VLOOKUP(C166,'Active 1'!C$21:E$967,3,FALSE)</f>
        <v>-5922.7117876934517</v>
      </c>
      <c r="F166" s="6" t="s">
        <v>249</v>
      </c>
      <c r="G166" s="15" t="str">
        <f t="shared" si="16"/>
        <v>14782.462</v>
      </c>
      <c r="H166" s="12">
        <f t="shared" si="17"/>
        <v>-5923</v>
      </c>
      <c r="I166" s="72" t="s">
        <v>298</v>
      </c>
      <c r="J166" s="73" t="s">
        <v>299</v>
      </c>
      <c r="K166" s="72">
        <v>-5923</v>
      </c>
      <c r="L166" s="72" t="s">
        <v>294</v>
      </c>
      <c r="M166" s="73" t="s">
        <v>300</v>
      </c>
      <c r="N166" s="73"/>
      <c r="O166" s="74" t="s">
        <v>301</v>
      </c>
      <c r="P166" s="74" t="s">
        <v>302</v>
      </c>
    </row>
    <row r="167" spans="1:16" ht="12.75" customHeight="1" thickBot="1" x14ac:dyDescent="0.25">
      <c r="A167" s="12" t="str">
        <f t="shared" si="12"/>
        <v> AN 150.77 </v>
      </c>
      <c r="B167" s="6" t="str">
        <f t="shared" si="13"/>
        <v>I</v>
      </c>
      <c r="C167" s="12">
        <f t="shared" si="14"/>
        <v>14809.819</v>
      </c>
      <c r="D167" s="15" t="str">
        <f t="shared" si="15"/>
        <v>vis</v>
      </c>
      <c r="E167" s="71">
        <f>VLOOKUP(C167,'Active 1'!C$21:E$967,3,FALSE)</f>
        <v>-5916.729675789019</v>
      </c>
      <c r="F167" s="6" t="s">
        <v>249</v>
      </c>
      <c r="G167" s="15" t="str">
        <f t="shared" si="16"/>
        <v>14809.819</v>
      </c>
      <c r="H167" s="12">
        <f t="shared" si="17"/>
        <v>-5917</v>
      </c>
      <c r="I167" s="72" t="s">
        <v>309</v>
      </c>
      <c r="J167" s="73" t="s">
        <v>310</v>
      </c>
      <c r="K167" s="72">
        <v>-5917</v>
      </c>
      <c r="L167" s="72" t="s">
        <v>311</v>
      </c>
      <c r="M167" s="73" t="s">
        <v>274</v>
      </c>
      <c r="N167" s="73"/>
      <c r="O167" s="74" t="s">
        <v>285</v>
      </c>
      <c r="P167" s="74" t="s">
        <v>312</v>
      </c>
    </row>
    <row r="168" spans="1:16" ht="12.75" customHeight="1" thickBot="1" x14ac:dyDescent="0.25">
      <c r="A168" s="12" t="str">
        <f t="shared" si="12"/>
        <v> AN 150.77 </v>
      </c>
      <c r="B168" s="6" t="str">
        <f t="shared" si="13"/>
        <v>I</v>
      </c>
      <c r="C168" s="12">
        <f t="shared" si="14"/>
        <v>14809.837</v>
      </c>
      <c r="D168" s="15" t="str">
        <f t="shared" si="15"/>
        <v>vis</v>
      </c>
      <c r="E168" s="71">
        <f>VLOOKUP(C168,'Active 1'!C$21:E$967,3,FALSE)</f>
        <v>-5916.7257397574995</v>
      </c>
      <c r="F168" s="6" t="s">
        <v>249</v>
      </c>
      <c r="G168" s="15" t="str">
        <f t="shared" si="16"/>
        <v>14809.837</v>
      </c>
      <c r="H168" s="12">
        <f t="shared" si="17"/>
        <v>-5917</v>
      </c>
      <c r="I168" s="72" t="s">
        <v>313</v>
      </c>
      <c r="J168" s="73" t="s">
        <v>314</v>
      </c>
      <c r="K168" s="72">
        <v>-5917</v>
      </c>
      <c r="L168" s="72" t="s">
        <v>315</v>
      </c>
      <c r="M168" s="73" t="s">
        <v>274</v>
      </c>
      <c r="N168" s="73"/>
      <c r="O168" s="74" t="s">
        <v>285</v>
      </c>
      <c r="P168" s="74" t="s">
        <v>312</v>
      </c>
    </row>
    <row r="169" spans="1:16" ht="12.75" customHeight="1" thickBot="1" x14ac:dyDescent="0.25">
      <c r="A169" s="12" t="str">
        <f t="shared" si="12"/>
        <v> AN 150.77 </v>
      </c>
      <c r="B169" s="6" t="str">
        <f t="shared" si="13"/>
        <v>I</v>
      </c>
      <c r="C169" s="12">
        <f t="shared" si="14"/>
        <v>14809.842000000001</v>
      </c>
      <c r="D169" s="15" t="str">
        <f t="shared" si="15"/>
        <v>vis</v>
      </c>
      <c r="E169" s="71">
        <f>VLOOKUP(C169,'Active 1'!C$21:E$967,3,FALSE)</f>
        <v>-5916.7246464154105</v>
      </c>
      <c r="F169" s="6" t="s">
        <v>249</v>
      </c>
      <c r="G169" s="15" t="str">
        <f t="shared" si="16"/>
        <v>14809.842</v>
      </c>
      <c r="H169" s="12">
        <f t="shared" si="17"/>
        <v>-5917</v>
      </c>
      <c r="I169" s="72" t="s">
        <v>316</v>
      </c>
      <c r="J169" s="73" t="s">
        <v>317</v>
      </c>
      <c r="K169" s="72">
        <v>-5917</v>
      </c>
      <c r="L169" s="72" t="s">
        <v>318</v>
      </c>
      <c r="M169" s="73" t="s">
        <v>274</v>
      </c>
      <c r="N169" s="73"/>
      <c r="O169" s="74" t="s">
        <v>285</v>
      </c>
      <c r="P169" s="74" t="s">
        <v>312</v>
      </c>
    </row>
    <row r="170" spans="1:16" ht="12.75" customHeight="1" thickBot="1" x14ac:dyDescent="0.25">
      <c r="A170" s="12" t="str">
        <f t="shared" si="12"/>
        <v> AJ 20.77 </v>
      </c>
      <c r="B170" s="6" t="str">
        <f t="shared" si="13"/>
        <v>I</v>
      </c>
      <c r="C170" s="12">
        <f t="shared" si="14"/>
        <v>14832.75</v>
      </c>
      <c r="D170" s="15" t="str">
        <f t="shared" si="15"/>
        <v>vis</v>
      </c>
      <c r="E170" s="71">
        <f>VLOOKUP(C170,'Active 1'!C$21:E$967,3,FALSE)</f>
        <v>-5911.7153903015551</v>
      </c>
      <c r="F170" s="6" t="s">
        <v>249</v>
      </c>
      <c r="G170" s="15" t="str">
        <f t="shared" si="16"/>
        <v>14832.750</v>
      </c>
      <c r="H170" s="12">
        <f t="shared" si="17"/>
        <v>-5912</v>
      </c>
      <c r="I170" s="72" t="s">
        <v>327</v>
      </c>
      <c r="J170" s="73" t="s">
        <v>328</v>
      </c>
      <c r="K170" s="72">
        <v>-5912</v>
      </c>
      <c r="L170" s="72" t="s">
        <v>329</v>
      </c>
      <c r="M170" s="73" t="s">
        <v>300</v>
      </c>
      <c r="N170" s="73"/>
      <c r="O170" s="74" t="s">
        <v>330</v>
      </c>
      <c r="P170" s="74" t="s">
        <v>331</v>
      </c>
    </row>
    <row r="171" spans="1:16" ht="12.75" customHeight="1" thickBot="1" x14ac:dyDescent="0.25">
      <c r="A171" s="12" t="str">
        <f t="shared" si="12"/>
        <v> PZ 10.21 </v>
      </c>
      <c r="B171" s="6" t="str">
        <f t="shared" si="13"/>
        <v>I</v>
      </c>
      <c r="C171" s="12">
        <f t="shared" si="14"/>
        <v>14846.477999999999</v>
      </c>
      <c r="D171" s="15" t="str">
        <f t="shared" si="15"/>
        <v>vis</v>
      </c>
      <c r="E171" s="71">
        <f>VLOOKUP(C171,'Active 1'!C$21:E$967,3,FALSE)</f>
        <v>-5908.7135102626598</v>
      </c>
      <c r="F171" s="6" t="s">
        <v>249</v>
      </c>
      <c r="G171" s="15" t="str">
        <f t="shared" si="16"/>
        <v>14846.478</v>
      </c>
      <c r="H171" s="12">
        <f t="shared" si="17"/>
        <v>-5909</v>
      </c>
      <c r="I171" s="72" t="s">
        <v>339</v>
      </c>
      <c r="J171" s="73" t="s">
        <v>340</v>
      </c>
      <c r="K171" s="72">
        <v>-5909</v>
      </c>
      <c r="L171" s="72" t="s">
        <v>341</v>
      </c>
      <c r="M171" s="73" t="s">
        <v>274</v>
      </c>
      <c r="N171" s="73"/>
      <c r="O171" s="74" t="s">
        <v>275</v>
      </c>
      <c r="P171" s="74" t="s">
        <v>276</v>
      </c>
    </row>
    <row r="172" spans="1:16" ht="12.75" customHeight="1" thickBot="1" x14ac:dyDescent="0.25">
      <c r="A172" s="12" t="str">
        <f t="shared" si="12"/>
        <v> PZ 10.21 </v>
      </c>
      <c r="B172" s="6" t="str">
        <f t="shared" si="13"/>
        <v>I</v>
      </c>
      <c r="C172" s="12">
        <f t="shared" si="14"/>
        <v>14869.348</v>
      </c>
      <c r="D172" s="15" t="str">
        <f t="shared" si="15"/>
        <v>vis</v>
      </c>
      <c r="E172" s="71">
        <f>VLOOKUP(C172,'Active 1'!C$21:E$967,3,FALSE)</f>
        <v>-5903.7125635486791</v>
      </c>
      <c r="F172" s="6" t="s">
        <v>249</v>
      </c>
      <c r="G172" s="15" t="str">
        <f t="shared" si="16"/>
        <v>14869.348</v>
      </c>
      <c r="H172" s="12">
        <f t="shared" si="17"/>
        <v>-5904</v>
      </c>
      <c r="I172" s="72" t="s">
        <v>354</v>
      </c>
      <c r="J172" s="73" t="s">
        <v>355</v>
      </c>
      <c r="K172" s="72">
        <v>-5904</v>
      </c>
      <c r="L172" s="72" t="s">
        <v>356</v>
      </c>
      <c r="M172" s="73" t="s">
        <v>274</v>
      </c>
      <c r="N172" s="73"/>
      <c r="O172" s="74" t="s">
        <v>275</v>
      </c>
      <c r="P172" s="74" t="s">
        <v>276</v>
      </c>
    </row>
    <row r="173" spans="1:16" ht="12.75" customHeight="1" thickBot="1" x14ac:dyDescent="0.25">
      <c r="A173" s="12" t="str">
        <f t="shared" si="12"/>
        <v> PZ 10.21 </v>
      </c>
      <c r="B173" s="6" t="str">
        <f t="shared" si="13"/>
        <v>I</v>
      </c>
      <c r="C173" s="12">
        <f t="shared" si="14"/>
        <v>14933.36</v>
      </c>
      <c r="D173" s="15" t="str">
        <f t="shared" si="15"/>
        <v>vis</v>
      </c>
      <c r="E173" s="71">
        <f>VLOOKUP(C173,'Active 1'!C$21:E$967,3,FALSE)</f>
        <v>-5889.7151607915566</v>
      </c>
      <c r="F173" s="6" t="s">
        <v>249</v>
      </c>
      <c r="G173" s="15" t="str">
        <f t="shared" si="16"/>
        <v>14933.360</v>
      </c>
      <c r="H173" s="12">
        <f t="shared" si="17"/>
        <v>-5890</v>
      </c>
      <c r="I173" s="72" t="s">
        <v>370</v>
      </c>
      <c r="J173" s="73" t="s">
        <v>371</v>
      </c>
      <c r="K173" s="72">
        <v>-5890</v>
      </c>
      <c r="L173" s="72" t="s">
        <v>372</v>
      </c>
      <c r="M173" s="73" t="s">
        <v>274</v>
      </c>
      <c r="N173" s="73"/>
      <c r="O173" s="74" t="s">
        <v>275</v>
      </c>
      <c r="P173" s="74" t="s">
        <v>276</v>
      </c>
    </row>
    <row r="174" spans="1:16" ht="12.75" customHeight="1" thickBot="1" x14ac:dyDescent="0.25">
      <c r="A174" s="12" t="str">
        <f t="shared" si="12"/>
        <v> PZ 10.21 </v>
      </c>
      <c r="B174" s="6" t="str">
        <f t="shared" si="13"/>
        <v>I</v>
      </c>
      <c r="C174" s="12">
        <f t="shared" si="14"/>
        <v>15514.129000000001</v>
      </c>
      <c r="D174" s="15" t="str">
        <f t="shared" si="15"/>
        <v>vis</v>
      </c>
      <c r="E174" s="71">
        <f>VLOOKUP(C174,'Active 1'!C$21:E$967,3,FALSE)</f>
        <v>-5762.7193224823232</v>
      </c>
      <c r="F174" s="6" t="s">
        <v>249</v>
      </c>
      <c r="G174" s="15" t="str">
        <f t="shared" si="16"/>
        <v>15514.129</v>
      </c>
      <c r="H174" s="12">
        <f t="shared" si="17"/>
        <v>-5763</v>
      </c>
      <c r="I174" s="72" t="s">
        <v>429</v>
      </c>
      <c r="J174" s="73" t="s">
        <v>430</v>
      </c>
      <c r="K174" s="72">
        <v>-5763</v>
      </c>
      <c r="L174" s="72" t="s">
        <v>431</v>
      </c>
      <c r="M174" s="73" t="s">
        <v>274</v>
      </c>
      <c r="N174" s="73"/>
      <c r="O174" s="74" t="s">
        <v>275</v>
      </c>
      <c r="P174" s="74" t="s">
        <v>276</v>
      </c>
    </row>
    <row r="175" spans="1:16" ht="12.75" customHeight="1" thickBot="1" x14ac:dyDescent="0.25">
      <c r="A175" s="12" t="str">
        <f t="shared" si="12"/>
        <v> PZ 10.21 </v>
      </c>
      <c r="B175" s="6" t="str">
        <f t="shared" si="13"/>
        <v>I</v>
      </c>
      <c r="C175" s="12">
        <f t="shared" si="14"/>
        <v>15541.554</v>
      </c>
      <c r="D175" s="15" t="str">
        <f t="shared" si="15"/>
        <v>vis</v>
      </c>
      <c r="E175" s="71">
        <f>VLOOKUP(C175,'Active 1'!C$21:E$967,3,FALSE)</f>
        <v>-5756.7223411254836</v>
      </c>
      <c r="F175" s="6" t="s">
        <v>249</v>
      </c>
      <c r="G175" s="15" t="str">
        <f t="shared" si="16"/>
        <v>15541.554</v>
      </c>
      <c r="H175" s="12">
        <f t="shared" si="17"/>
        <v>-5757</v>
      </c>
      <c r="I175" s="72" t="s">
        <v>432</v>
      </c>
      <c r="J175" s="73" t="s">
        <v>433</v>
      </c>
      <c r="K175" s="72">
        <v>-5757</v>
      </c>
      <c r="L175" s="72" t="s">
        <v>434</v>
      </c>
      <c r="M175" s="73" t="s">
        <v>274</v>
      </c>
      <c r="N175" s="73"/>
      <c r="O175" s="74" t="s">
        <v>275</v>
      </c>
      <c r="P175" s="74" t="s">
        <v>276</v>
      </c>
    </row>
    <row r="176" spans="1:16" ht="12.75" customHeight="1" thickBot="1" x14ac:dyDescent="0.25">
      <c r="A176" s="12" t="str">
        <f t="shared" si="12"/>
        <v> PZ 10.21 </v>
      </c>
      <c r="B176" s="6" t="str">
        <f t="shared" si="13"/>
        <v>I</v>
      </c>
      <c r="C176" s="12">
        <f t="shared" si="14"/>
        <v>15541.556</v>
      </c>
      <c r="D176" s="15" t="str">
        <f t="shared" si="15"/>
        <v>vis</v>
      </c>
      <c r="E176" s="71">
        <f>VLOOKUP(C176,'Active 1'!C$21:E$967,3,FALSE)</f>
        <v>-5756.721903788648</v>
      </c>
      <c r="F176" s="6" t="s">
        <v>249</v>
      </c>
      <c r="G176" s="15" t="str">
        <f t="shared" si="16"/>
        <v>15541.556</v>
      </c>
      <c r="H176" s="12">
        <f t="shared" si="17"/>
        <v>-5757</v>
      </c>
      <c r="I176" s="72" t="s">
        <v>435</v>
      </c>
      <c r="J176" s="73" t="s">
        <v>436</v>
      </c>
      <c r="K176" s="72">
        <v>-5757</v>
      </c>
      <c r="L176" s="72" t="s">
        <v>437</v>
      </c>
      <c r="M176" s="73" t="s">
        <v>274</v>
      </c>
      <c r="N176" s="73"/>
      <c r="O176" s="74" t="s">
        <v>275</v>
      </c>
      <c r="P176" s="74" t="s">
        <v>276</v>
      </c>
    </row>
    <row r="177" spans="1:16" ht="12.75" customHeight="1" thickBot="1" x14ac:dyDescent="0.25">
      <c r="A177" s="12" t="str">
        <f t="shared" si="12"/>
        <v> PZ 10.21 </v>
      </c>
      <c r="B177" s="6" t="str">
        <f t="shared" si="13"/>
        <v>I</v>
      </c>
      <c r="C177" s="12">
        <f t="shared" si="14"/>
        <v>15582.71</v>
      </c>
      <c r="D177" s="15" t="str">
        <f t="shared" si="15"/>
        <v>vis</v>
      </c>
      <c r="E177" s="71">
        <f>VLOOKUP(C177,'Active 1'!C$21:E$967,3,FALSE)</f>
        <v>-5747.7228237244944</v>
      </c>
      <c r="F177" s="6" t="s">
        <v>249</v>
      </c>
      <c r="G177" s="15" t="str">
        <f t="shared" si="16"/>
        <v>15582.710</v>
      </c>
      <c r="H177" s="12">
        <f t="shared" si="17"/>
        <v>-5748</v>
      </c>
      <c r="I177" s="72" t="s">
        <v>438</v>
      </c>
      <c r="J177" s="73" t="s">
        <v>439</v>
      </c>
      <c r="K177" s="72">
        <v>-5748</v>
      </c>
      <c r="L177" s="72" t="s">
        <v>440</v>
      </c>
      <c r="M177" s="73" t="s">
        <v>274</v>
      </c>
      <c r="N177" s="73"/>
      <c r="O177" s="74" t="s">
        <v>275</v>
      </c>
      <c r="P177" s="74" t="s">
        <v>276</v>
      </c>
    </row>
    <row r="178" spans="1:16" ht="12.75" customHeight="1" thickBot="1" x14ac:dyDescent="0.25">
      <c r="A178" s="12" t="str">
        <f t="shared" si="12"/>
        <v> PZ 10.21 </v>
      </c>
      <c r="B178" s="6" t="str">
        <f t="shared" si="13"/>
        <v>I</v>
      </c>
      <c r="C178" s="12">
        <f t="shared" si="14"/>
        <v>15628.438</v>
      </c>
      <c r="D178" s="15" t="str">
        <f t="shared" si="15"/>
        <v>vis</v>
      </c>
      <c r="E178" s="71">
        <f>VLOOKUP(C178,'Active 1'!C$21:E$967,3,FALSE)</f>
        <v>-5737.7235543175448</v>
      </c>
      <c r="F178" s="6" t="s">
        <v>249</v>
      </c>
      <c r="G178" s="15" t="str">
        <f t="shared" si="16"/>
        <v>15628.438</v>
      </c>
      <c r="H178" s="12">
        <f t="shared" si="17"/>
        <v>-5738</v>
      </c>
      <c r="I178" s="72" t="s">
        <v>441</v>
      </c>
      <c r="J178" s="73" t="s">
        <v>442</v>
      </c>
      <c r="K178" s="72">
        <v>-5738</v>
      </c>
      <c r="L178" s="72" t="s">
        <v>443</v>
      </c>
      <c r="M178" s="73" t="s">
        <v>274</v>
      </c>
      <c r="N178" s="73"/>
      <c r="O178" s="74" t="s">
        <v>275</v>
      </c>
      <c r="P178" s="74" t="s">
        <v>276</v>
      </c>
    </row>
    <row r="179" spans="1:16" ht="12.75" customHeight="1" thickBot="1" x14ac:dyDescent="0.25">
      <c r="A179" s="12" t="str">
        <f t="shared" si="12"/>
        <v> PZ 10.21 </v>
      </c>
      <c r="B179" s="6" t="str">
        <f t="shared" si="13"/>
        <v>I</v>
      </c>
      <c r="C179" s="12">
        <f t="shared" si="14"/>
        <v>15642.163</v>
      </c>
      <c r="D179" s="15" t="str">
        <f t="shared" si="15"/>
        <v>vis</v>
      </c>
      <c r="E179" s="71">
        <f>VLOOKUP(C179,'Active 1'!C$21:E$967,3,FALSE)</f>
        <v>-5734.7223302839029</v>
      </c>
      <c r="F179" s="6" t="s">
        <v>249</v>
      </c>
      <c r="G179" s="15" t="str">
        <f t="shared" si="16"/>
        <v>15642.163</v>
      </c>
      <c r="H179" s="12">
        <f t="shared" si="17"/>
        <v>-5735</v>
      </c>
      <c r="I179" s="72" t="s">
        <v>444</v>
      </c>
      <c r="J179" s="73" t="s">
        <v>445</v>
      </c>
      <c r="K179" s="72">
        <v>-5735</v>
      </c>
      <c r="L179" s="72" t="s">
        <v>434</v>
      </c>
      <c r="M179" s="73" t="s">
        <v>274</v>
      </c>
      <c r="N179" s="73"/>
      <c r="O179" s="74" t="s">
        <v>275</v>
      </c>
      <c r="P179" s="74" t="s">
        <v>276</v>
      </c>
    </row>
    <row r="180" spans="1:16" ht="12.75" customHeight="1" thickBot="1" x14ac:dyDescent="0.25">
      <c r="A180" s="12" t="str">
        <f t="shared" si="12"/>
        <v> PZ 10.21 </v>
      </c>
      <c r="B180" s="6" t="str">
        <f t="shared" si="13"/>
        <v>I</v>
      </c>
      <c r="C180" s="12">
        <f t="shared" si="14"/>
        <v>15651.298000000001</v>
      </c>
      <c r="D180" s="15" t="str">
        <f t="shared" si="15"/>
        <v>vis</v>
      </c>
      <c r="E180" s="71">
        <f>VLOOKUP(C180,'Active 1'!C$21:E$967,3,FALSE)</f>
        <v>-5732.7247942877411</v>
      </c>
      <c r="F180" s="6" t="s">
        <v>249</v>
      </c>
      <c r="G180" s="15" t="str">
        <f t="shared" si="16"/>
        <v>15651.298</v>
      </c>
      <c r="H180" s="12">
        <f t="shared" si="17"/>
        <v>-5733</v>
      </c>
      <c r="I180" s="72" t="s">
        <v>446</v>
      </c>
      <c r="J180" s="73" t="s">
        <v>447</v>
      </c>
      <c r="K180" s="72">
        <v>-5733</v>
      </c>
      <c r="L180" s="72" t="s">
        <v>318</v>
      </c>
      <c r="M180" s="73" t="s">
        <v>274</v>
      </c>
      <c r="N180" s="73"/>
      <c r="O180" s="74" t="s">
        <v>275</v>
      </c>
      <c r="P180" s="74" t="s">
        <v>276</v>
      </c>
    </row>
    <row r="181" spans="1:16" ht="12.75" customHeight="1" thickBot="1" x14ac:dyDescent="0.25">
      <c r="A181" s="12" t="str">
        <f t="shared" si="12"/>
        <v> PZ 10.21 </v>
      </c>
      <c r="B181" s="6" t="str">
        <f t="shared" si="13"/>
        <v>I</v>
      </c>
      <c r="C181" s="12">
        <f t="shared" si="14"/>
        <v>15692.465</v>
      </c>
      <c r="D181" s="15" t="str">
        <f t="shared" si="15"/>
        <v>vis</v>
      </c>
      <c r="E181" s="71">
        <f>VLOOKUP(C181,'Active 1'!C$21:E$967,3,FALSE)</f>
        <v>-5723.7228715341571</v>
      </c>
      <c r="F181" s="6" t="s">
        <v>249</v>
      </c>
      <c r="G181" s="15" t="str">
        <f t="shared" si="16"/>
        <v>15692.465</v>
      </c>
      <c r="H181" s="12">
        <f t="shared" si="17"/>
        <v>-5724</v>
      </c>
      <c r="I181" s="72" t="s">
        <v>448</v>
      </c>
      <c r="J181" s="73" t="s">
        <v>449</v>
      </c>
      <c r="K181" s="72">
        <v>-5724</v>
      </c>
      <c r="L181" s="72" t="s">
        <v>450</v>
      </c>
      <c r="M181" s="73" t="s">
        <v>274</v>
      </c>
      <c r="N181" s="73"/>
      <c r="O181" s="74" t="s">
        <v>275</v>
      </c>
      <c r="P181" s="74" t="s">
        <v>276</v>
      </c>
    </row>
    <row r="182" spans="1:16" ht="12.75" customHeight="1" thickBot="1" x14ac:dyDescent="0.25">
      <c r="A182" s="12" t="str">
        <f t="shared" si="12"/>
        <v> PZ 10.21 </v>
      </c>
      <c r="B182" s="6" t="str">
        <f t="shared" si="13"/>
        <v>I</v>
      </c>
      <c r="C182" s="12">
        <f t="shared" si="14"/>
        <v>15706.184999999999</v>
      </c>
      <c r="D182" s="15" t="str">
        <f t="shared" si="15"/>
        <v>vis</v>
      </c>
      <c r="E182" s="71">
        <f>VLOOKUP(C182,'Active 1'!C$21:E$967,3,FALSE)</f>
        <v>-5720.7227408426052</v>
      </c>
      <c r="F182" s="6" t="s">
        <v>249</v>
      </c>
      <c r="G182" s="15" t="str">
        <f t="shared" si="16"/>
        <v>15706.185</v>
      </c>
      <c r="H182" s="12">
        <f t="shared" si="17"/>
        <v>-5721</v>
      </c>
      <c r="I182" s="72" t="s">
        <v>451</v>
      </c>
      <c r="J182" s="73" t="s">
        <v>452</v>
      </c>
      <c r="K182" s="72">
        <v>-5721</v>
      </c>
      <c r="L182" s="72" t="s">
        <v>440</v>
      </c>
      <c r="M182" s="73" t="s">
        <v>274</v>
      </c>
      <c r="N182" s="73"/>
      <c r="O182" s="74" t="s">
        <v>275</v>
      </c>
      <c r="P182" s="74" t="s">
        <v>276</v>
      </c>
    </row>
    <row r="183" spans="1:16" ht="12.75" customHeight="1" thickBot="1" x14ac:dyDescent="0.25">
      <c r="A183" s="12" t="str">
        <f t="shared" si="12"/>
        <v> PZ 10.21 </v>
      </c>
      <c r="B183" s="6" t="str">
        <f t="shared" si="13"/>
        <v>I</v>
      </c>
      <c r="C183" s="12">
        <f t="shared" si="14"/>
        <v>15710.754000000001</v>
      </c>
      <c r="D183" s="15" t="str">
        <f t="shared" si="15"/>
        <v>vis</v>
      </c>
      <c r="E183" s="71">
        <f>VLOOKUP(C183,'Active 1'!C$21:E$967,3,FALSE)</f>
        <v>-5719.7236448418962</v>
      </c>
      <c r="F183" s="6" t="s">
        <v>249</v>
      </c>
      <c r="G183" s="15" t="str">
        <f t="shared" si="16"/>
        <v>15710.754</v>
      </c>
      <c r="H183" s="12">
        <f t="shared" si="17"/>
        <v>-5720</v>
      </c>
      <c r="I183" s="72" t="s">
        <v>453</v>
      </c>
      <c r="J183" s="73" t="s">
        <v>454</v>
      </c>
      <c r="K183" s="72">
        <v>-5720</v>
      </c>
      <c r="L183" s="72" t="s">
        <v>443</v>
      </c>
      <c r="M183" s="73" t="s">
        <v>274</v>
      </c>
      <c r="N183" s="73"/>
      <c r="O183" s="74" t="s">
        <v>275</v>
      </c>
      <c r="P183" s="74" t="s">
        <v>276</v>
      </c>
    </row>
    <row r="184" spans="1:16" ht="12.75" customHeight="1" thickBot="1" x14ac:dyDescent="0.25">
      <c r="A184" s="12" t="str">
        <f t="shared" si="12"/>
        <v> PZ 10.21 </v>
      </c>
      <c r="B184" s="6" t="str">
        <f t="shared" si="13"/>
        <v>I</v>
      </c>
      <c r="C184" s="12">
        <f t="shared" si="14"/>
        <v>15724.477000000001</v>
      </c>
      <c r="D184" s="15" t="str">
        <f t="shared" si="15"/>
        <v>vis</v>
      </c>
      <c r="E184" s="71">
        <f>VLOOKUP(C184,'Active 1'!C$21:E$967,3,FALSE)</f>
        <v>-5716.7228581450909</v>
      </c>
      <c r="F184" s="6" t="s">
        <v>249</v>
      </c>
      <c r="G184" s="15" t="str">
        <f t="shared" si="16"/>
        <v>15724.477</v>
      </c>
      <c r="H184" s="12">
        <f t="shared" si="17"/>
        <v>-5717</v>
      </c>
      <c r="I184" s="72" t="s">
        <v>455</v>
      </c>
      <c r="J184" s="73" t="s">
        <v>456</v>
      </c>
      <c r="K184" s="72">
        <v>-5717</v>
      </c>
      <c r="L184" s="72" t="s">
        <v>450</v>
      </c>
      <c r="M184" s="73" t="s">
        <v>274</v>
      </c>
      <c r="N184" s="73"/>
      <c r="O184" s="74" t="s">
        <v>275</v>
      </c>
      <c r="P184" s="74" t="s">
        <v>276</v>
      </c>
    </row>
    <row r="185" spans="1:16" ht="12.75" customHeight="1" thickBot="1" x14ac:dyDescent="0.25">
      <c r="A185" s="12" t="str">
        <f t="shared" si="12"/>
        <v> CPRI 19.30 </v>
      </c>
      <c r="B185" s="6" t="str">
        <f t="shared" si="13"/>
        <v>I</v>
      </c>
      <c r="C185" s="12">
        <f t="shared" si="14"/>
        <v>15788.502</v>
      </c>
      <c r="D185" s="15" t="str">
        <f t="shared" si="15"/>
        <v>vis</v>
      </c>
      <c r="E185" s="71">
        <f>VLOOKUP(C185,'Active 1'!C$21:E$967,3,FALSE)</f>
        <v>-5702.7226126985379</v>
      </c>
      <c r="F185" s="6" t="s">
        <v>249</v>
      </c>
      <c r="G185" s="15" t="str">
        <f t="shared" si="16"/>
        <v>15788.502</v>
      </c>
      <c r="H185" s="12">
        <f t="shared" si="17"/>
        <v>-5703</v>
      </c>
      <c r="I185" s="72" t="s">
        <v>457</v>
      </c>
      <c r="J185" s="73" t="s">
        <v>458</v>
      </c>
      <c r="K185" s="72">
        <v>-5703</v>
      </c>
      <c r="L185" s="72" t="s">
        <v>459</v>
      </c>
      <c r="M185" s="73" t="s">
        <v>265</v>
      </c>
      <c r="N185" s="73"/>
      <c r="O185" s="74" t="s">
        <v>280</v>
      </c>
      <c r="P185" s="74" t="s">
        <v>281</v>
      </c>
    </row>
    <row r="186" spans="1:16" ht="12.75" customHeight="1" thickBot="1" x14ac:dyDescent="0.25">
      <c r="A186" s="12" t="str">
        <f t="shared" si="12"/>
        <v> PZ 10.21 </v>
      </c>
      <c r="B186" s="6" t="str">
        <f t="shared" si="13"/>
        <v>I</v>
      </c>
      <c r="C186" s="12">
        <f t="shared" si="14"/>
        <v>16026.288</v>
      </c>
      <c r="D186" s="15" t="str">
        <f t="shared" si="15"/>
        <v>pg</v>
      </c>
      <c r="E186" s="71">
        <f>VLOOKUP(C186,'Active 1'!C$21:E$967,3,FALSE)</f>
        <v>-5650.7263243150337</v>
      </c>
      <c r="F186" s="6" t="str">
        <f>LEFT(M186,1)</f>
        <v>P</v>
      </c>
      <c r="G186" s="15" t="str">
        <f t="shared" si="16"/>
        <v>16026.288</v>
      </c>
      <c r="H186" s="12">
        <f t="shared" si="17"/>
        <v>-5651</v>
      </c>
      <c r="I186" s="72" t="s">
        <v>460</v>
      </c>
      <c r="J186" s="73" t="s">
        <v>461</v>
      </c>
      <c r="K186" s="72">
        <v>-5651</v>
      </c>
      <c r="L186" s="72" t="s">
        <v>462</v>
      </c>
      <c r="M186" s="73" t="s">
        <v>274</v>
      </c>
      <c r="N186" s="73"/>
      <c r="O186" s="74" t="s">
        <v>275</v>
      </c>
      <c r="P186" s="74" t="s">
        <v>276</v>
      </c>
    </row>
    <row r="187" spans="1:16" ht="12.75" customHeight="1" thickBot="1" x14ac:dyDescent="0.25">
      <c r="A187" s="12" t="str">
        <f t="shared" si="12"/>
        <v> PZ 10.21 </v>
      </c>
      <c r="B187" s="6" t="str">
        <f t="shared" si="13"/>
        <v>I</v>
      </c>
      <c r="C187" s="12">
        <f t="shared" si="14"/>
        <v>16227.494000000001</v>
      </c>
      <c r="D187" s="15" t="str">
        <f t="shared" si="15"/>
        <v>pg</v>
      </c>
      <c r="E187" s="71">
        <f>VLOOKUP(C187,'Active 1'!C$21:E$967,3,FALSE)</f>
        <v>-5606.7289266528869</v>
      </c>
      <c r="F187" s="6" t="str">
        <f>LEFT(M187,1)</f>
        <v>P</v>
      </c>
      <c r="G187" s="15" t="str">
        <f t="shared" si="16"/>
        <v>16227.494</v>
      </c>
      <c r="H187" s="12">
        <f t="shared" si="17"/>
        <v>-5607</v>
      </c>
      <c r="I187" s="72" t="s">
        <v>463</v>
      </c>
      <c r="J187" s="73" t="s">
        <v>464</v>
      </c>
      <c r="K187" s="72">
        <v>-5607</v>
      </c>
      <c r="L187" s="72" t="s">
        <v>465</v>
      </c>
      <c r="M187" s="73" t="s">
        <v>274</v>
      </c>
      <c r="N187" s="73"/>
      <c r="O187" s="74" t="s">
        <v>275</v>
      </c>
      <c r="P187" s="74" t="s">
        <v>276</v>
      </c>
    </row>
    <row r="188" spans="1:16" ht="12.75" customHeight="1" thickBot="1" x14ac:dyDescent="0.25">
      <c r="A188" s="12" t="str">
        <f t="shared" si="12"/>
        <v> PZ 10.21 </v>
      </c>
      <c r="B188" s="6" t="str">
        <f t="shared" si="13"/>
        <v>I</v>
      </c>
      <c r="C188" s="12">
        <f t="shared" si="14"/>
        <v>16346.386</v>
      </c>
      <c r="D188" s="15" t="str">
        <f t="shared" si="15"/>
        <v>pg</v>
      </c>
      <c r="E188" s="71">
        <f>VLOOKUP(C188,'Active 1'!C$21:E$967,3,FALSE)</f>
        <v>-5580.7310011295522</v>
      </c>
      <c r="F188" s="6" t="str">
        <f>LEFT(M188,1)</f>
        <v>P</v>
      </c>
      <c r="G188" s="15" t="str">
        <f t="shared" si="16"/>
        <v>16346.386</v>
      </c>
      <c r="H188" s="12">
        <f t="shared" si="17"/>
        <v>-5581</v>
      </c>
      <c r="I188" s="72" t="s">
        <v>466</v>
      </c>
      <c r="J188" s="73" t="s">
        <v>467</v>
      </c>
      <c r="K188" s="72">
        <v>-5581</v>
      </c>
      <c r="L188" s="72" t="s">
        <v>468</v>
      </c>
      <c r="M188" s="73" t="s">
        <v>274</v>
      </c>
      <c r="N188" s="73"/>
      <c r="O188" s="74" t="s">
        <v>275</v>
      </c>
      <c r="P188" s="74" t="s">
        <v>276</v>
      </c>
    </row>
    <row r="189" spans="1:16" ht="13.5" thickBot="1" x14ac:dyDescent="0.25">
      <c r="A189" s="12" t="str">
        <f t="shared" si="12"/>
        <v> CPRI 19.30 </v>
      </c>
      <c r="B189" s="6" t="str">
        <f t="shared" si="13"/>
        <v>I</v>
      </c>
      <c r="C189" s="12">
        <f t="shared" si="14"/>
        <v>16382.975</v>
      </c>
      <c r="D189" s="15" t="str">
        <f t="shared" si="15"/>
        <v>pg</v>
      </c>
      <c r="E189" s="71">
        <f>VLOOKUP(C189,'Active 1'!C$21:E$967,3,FALSE)</f>
        <v>-5572.7301423924355</v>
      </c>
      <c r="F189" s="6" t="str">
        <f>LEFT(M189,1)</f>
        <v>F</v>
      </c>
      <c r="G189" s="15" t="str">
        <f t="shared" si="16"/>
        <v>16382.975</v>
      </c>
      <c r="H189" s="12">
        <f t="shared" si="17"/>
        <v>-5573</v>
      </c>
      <c r="I189" s="72" t="s">
        <v>469</v>
      </c>
      <c r="J189" s="73" t="s">
        <v>470</v>
      </c>
      <c r="K189" s="72">
        <v>-5573</v>
      </c>
      <c r="L189" s="72" t="s">
        <v>471</v>
      </c>
      <c r="M189" s="73" t="s">
        <v>265</v>
      </c>
      <c r="N189" s="73"/>
      <c r="O189" s="74" t="s">
        <v>280</v>
      </c>
      <c r="P189" s="74" t="s">
        <v>281</v>
      </c>
    </row>
    <row r="190" spans="1:16" ht="13.5" thickBot="1" x14ac:dyDescent="0.25">
      <c r="A190" s="12" t="str">
        <f t="shared" si="12"/>
        <v> PZ 10.21 </v>
      </c>
      <c r="B190" s="6" t="str">
        <f t="shared" si="13"/>
        <v>I</v>
      </c>
      <c r="C190" s="12">
        <f t="shared" si="14"/>
        <v>16593.326000000001</v>
      </c>
      <c r="D190" s="15" t="str">
        <f t="shared" si="15"/>
        <v>pg</v>
      </c>
      <c r="E190" s="71">
        <f>VLOOKUP(C190,'Active 1'!C$21:E$967,3,FALSE)</f>
        <v>-5526.7330220499489</v>
      </c>
      <c r="F190" s="6" t="str">
        <f>LEFT(M190,1)</f>
        <v>P</v>
      </c>
      <c r="G190" s="15" t="str">
        <f t="shared" si="16"/>
        <v>16593.326</v>
      </c>
      <c r="H190" s="12">
        <f t="shared" si="17"/>
        <v>-5527</v>
      </c>
      <c r="I190" s="72" t="s">
        <v>472</v>
      </c>
      <c r="J190" s="73" t="s">
        <v>473</v>
      </c>
      <c r="K190" s="72">
        <v>-5527</v>
      </c>
      <c r="L190" s="72" t="s">
        <v>474</v>
      </c>
      <c r="M190" s="73" t="s">
        <v>274</v>
      </c>
      <c r="N190" s="73"/>
      <c r="O190" s="74" t="s">
        <v>275</v>
      </c>
      <c r="P190" s="74" t="s">
        <v>276</v>
      </c>
    </row>
    <row r="191" spans="1:16" ht="13.5" thickBot="1" x14ac:dyDescent="0.25">
      <c r="A191" s="12" t="str">
        <f t="shared" si="12"/>
        <v> PZ 10.21 </v>
      </c>
      <c r="B191" s="6" t="str">
        <f t="shared" si="13"/>
        <v>I</v>
      </c>
      <c r="C191" s="12">
        <f t="shared" si="14"/>
        <v>16698.506000000001</v>
      </c>
      <c r="D191" s="15" t="str">
        <f t="shared" si="15"/>
        <v>vis</v>
      </c>
      <c r="E191" s="71">
        <f>VLOOKUP(C191,'Active 1'!C$21:E$967,3,FALSE)</f>
        <v>-5503.7334778708255</v>
      </c>
      <c r="F191" s="6" t="s">
        <v>249</v>
      </c>
      <c r="G191" s="15" t="str">
        <f t="shared" si="16"/>
        <v>16698.506</v>
      </c>
      <c r="H191" s="12">
        <f t="shared" si="17"/>
        <v>-5504</v>
      </c>
      <c r="I191" s="72" t="s">
        <v>475</v>
      </c>
      <c r="J191" s="73" t="s">
        <v>476</v>
      </c>
      <c r="K191" s="72">
        <v>-5504</v>
      </c>
      <c r="L191" s="72" t="s">
        <v>477</v>
      </c>
      <c r="M191" s="73" t="s">
        <v>274</v>
      </c>
      <c r="N191" s="73"/>
      <c r="O191" s="74" t="s">
        <v>275</v>
      </c>
      <c r="P191" s="74" t="s">
        <v>276</v>
      </c>
    </row>
    <row r="192" spans="1:16" ht="13.5" thickBot="1" x14ac:dyDescent="0.25">
      <c r="A192" s="12" t="str">
        <f t="shared" si="12"/>
        <v> PZ 10.21 </v>
      </c>
      <c r="B192" s="6" t="str">
        <f t="shared" si="13"/>
        <v>I</v>
      </c>
      <c r="C192" s="12">
        <f t="shared" si="14"/>
        <v>16744.234</v>
      </c>
      <c r="D192" s="15" t="str">
        <f t="shared" si="15"/>
        <v>vis</v>
      </c>
      <c r="E192" s="71">
        <f>VLOOKUP(C192,'Active 1'!C$21:E$967,3,FALSE)</f>
        <v>-5493.7342084638758</v>
      </c>
      <c r="F192" s="6" t="s">
        <v>249</v>
      </c>
      <c r="G192" s="15" t="str">
        <f t="shared" si="16"/>
        <v>16744.234</v>
      </c>
      <c r="H192" s="12">
        <f t="shared" si="17"/>
        <v>-5494</v>
      </c>
      <c r="I192" s="72" t="s">
        <v>478</v>
      </c>
      <c r="J192" s="73" t="s">
        <v>479</v>
      </c>
      <c r="K192" s="72">
        <v>-5494</v>
      </c>
      <c r="L192" s="72" t="s">
        <v>480</v>
      </c>
      <c r="M192" s="73" t="s">
        <v>274</v>
      </c>
      <c r="N192" s="73"/>
      <c r="O192" s="74" t="s">
        <v>275</v>
      </c>
      <c r="P192" s="74" t="s">
        <v>276</v>
      </c>
    </row>
    <row r="193" spans="1:16" ht="13.5" thickBot="1" x14ac:dyDescent="0.25">
      <c r="A193" s="12" t="str">
        <f t="shared" si="12"/>
        <v> PZ 10.21 </v>
      </c>
      <c r="B193" s="6" t="str">
        <f t="shared" si="13"/>
        <v>I</v>
      </c>
      <c r="C193" s="12">
        <f t="shared" si="14"/>
        <v>16753.379000000001</v>
      </c>
      <c r="D193" s="15" t="str">
        <f t="shared" si="15"/>
        <v>vis</v>
      </c>
      <c r="E193" s="71">
        <f>VLOOKUP(C193,'Active 1'!C$21:E$967,3,FALSE)</f>
        <v>-5491.7344857835369</v>
      </c>
      <c r="F193" s="6" t="s">
        <v>249</v>
      </c>
      <c r="G193" s="15" t="str">
        <f t="shared" si="16"/>
        <v>16753.379</v>
      </c>
      <c r="H193" s="12">
        <f t="shared" si="17"/>
        <v>-5492</v>
      </c>
      <c r="I193" s="72" t="s">
        <v>481</v>
      </c>
      <c r="J193" s="73" t="s">
        <v>482</v>
      </c>
      <c r="K193" s="72">
        <v>-5492</v>
      </c>
      <c r="L193" s="72" t="s">
        <v>483</v>
      </c>
      <c r="M193" s="73" t="s">
        <v>274</v>
      </c>
      <c r="N193" s="73"/>
      <c r="O193" s="74" t="s">
        <v>275</v>
      </c>
      <c r="P193" s="74" t="s">
        <v>276</v>
      </c>
    </row>
    <row r="194" spans="1:16" ht="13.5" thickBot="1" x14ac:dyDescent="0.25">
      <c r="A194" s="12" t="str">
        <f t="shared" si="12"/>
        <v> PZ 10.21 </v>
      </c>
      <c r="B194" s="6" t="str">
        <f t="shared" si="13"/>
        <v>I</v>
      </c>
      <c r="C194" s="12">
        <f t="shared" si="14"/>
        <v>16817.398000000001</v>
      </c>
      <c r="D194" s="15" t="str">
        <f t="shared" si="15"/>
        <v>vis</v>
      </c>
      <c r="E194" s="71">
        <f>VLOOKUP(C194,'Active 1'!C$21:E$967,3,FALSE)</f>
        <v>-5477.7355523474907</v>
      </c>
      <c r="F194" s="6" t="s">
        <v>249</v>
      </c>
      <c r="G194" s="15" t="str">
        <f t="shared" si="16"/>
        <v>16817.398</v>
      </c>
      <c r="H194" s="12">
        <f t="shared" si="17"/>
        <v>-5478</v>
      </c>
      <c r="I194" s="72" t="s">
        <v>484</v>
      </c>
      <c r="J194" s="73" t="s">
        <v>485</v>
      </c>
      <c r="K194" s="72">
        <v>-5478</v>
      </c>
      <c r="L194" s="72" t="s">
        <v>486</v>
      </c>
      <c r="M194" s="73" t="s">
        <v>274</v>
      </c>
      <c r="N194" s="73"/>
      <c r="O194" s="74" t="s">
        <v>275</v>
      </c>
      <c r="P194" s="74" t="s">
        <v>276</v>
      </c>
    </row>
    <row r="195" spans="1:16" ht="13.5" thickBot="1" x14ac:dyDescent="0.25">
      <c r="A195" s="12" t="str">
        <f t="shared" si="12"/>
        <v> MHAM 11.36 </v>
      </c>
      <c r="B195" s="6" t="str">
        <f t="shared" si="13"/>
        <v>I</v>
      </c>
      <c r="C195" s="12">
        <f t="shared" si="14"/>
        <v>17064.342000000001</v>
      </c>
      <c r="D195" s="15" t="str">
        <f t="shared" si="15"/>
        <v>vis</v>
      </c>
      <c r="E195" s="71">
        <f>VLOOKUP(C195,'Active 1'!C$21:E$967,3,FALSE)</f>
        <v>-5423.7366985942172</v>
      </c>
      <c r="F195" s="6" t="s">
        <v>249</v>
      </c>
      <c r="G195" s="15" t="str">
        <f t="shared" si="16"/>
        <v>17064.342</v>
      </c>
      <c r="H195" s="12">
        <f t="shared" si="17"/>
        <v>-5424</v>
      </c>
      <c r="I195" s="72" t="s">
        <v>487</v>
      </c>
      <c r="J195" s="73" t="s">
        <v>488</v>
      </c>
      <c r="K195" s="72">
        <v>-5424</v>
      </c>
      <c r="L195" s="72" t="s">
        <v>489</v>
      </c>
      <c r="M195" s="73" t="s">
        <v>300</v>
      </c>
      <c r="N195" s="73"/>
      <c r="O195" s="74" t="s">
        <v>490</v>
      </c>
      <c r="P195" s="74" t="s">
        <v>491</v>
      </c>
    </row>
    <row r="196" spans="1:16" ht="13.5" thickBot="1" x14ac:dyDescent="0.25">
      <c r="A196" s="12" t="str">
        <f t="shared" si="12"/>
        <v> MHAM 11.36 </v>
      </c>
      <c r="B196" s="6" t="str">
        <f t="shared" si="13"/>
        <v>I</v>
      </c>
      <c r="C196" s="12">
        <f t="shared" si="14"/>
        <v>17073.478999999999</v>
      </c>
      <c r="D196" s="15" t="str">
        <f t="shared" si="15"/>
        <v>vis</v>
      </c>
      <c r="E196" s="71">
        <f>VLOOKUP(C196,'Active 1'!C$21:E$967,3,FALSE)</f>
        <v>-5421.7387252612198</v>
      </c>
      <c r="F196" s="6" t="s">
        <v>249</v>
      </c>
      <c r="G196" s="15" t="str">
        <f t="shared" si="16"/>
        <v>17073.479</v>
      </c>
      <c r="H196" s="12">
        <f t="shared" si="17"/>
        <v>-5422</v>
      </c>
      <c r="I196" s="72" t="s">
        <v>492</v>
      </c>
      <c r="J196" s="73" t="s">
        <v>493</v>
      </c>
      <c r="K196" s="72">
        <v>-5422</v>
      </c>
      <c r="L196" s="72" t="s">
        <v>494</v>
      </c>
      <c r="M196" s="73" t="s">
        <v>300</v>
      </c>
      <c r="N196" s="73"/>
      <c r="O196" s="74" t="s">
        <v>490</v>
      </c>
      <c r="P196" s="74" t="s">
        <v>491</v>
      </c>
    </row>
    <row r="197" spans="1:16" ht="13.5" thickBot="1" x14ac:dyDescent="0.25">
      <c r="A197" s="12" t="str">
        <f t="shared" si="12"/>
        <v> MHAM 11.36 </v>
      </c>
      <c r="B197" s="6" t="str">
        <f t="shared" si="13"/>
        <v>I</v>
      </c>
      <c r="C197" s="12">
        <f t="shared" si="14"/>
        <v>17082.64</v>
      </c>
      <c r="D197" s="15" t="str">
        <f t="shared" si="15"/>
        <v>vis</v>
      </c>
      <c r="E197" s="71">
        <f>VLOOKUP(C197,'Active 1'!C$21:E$967,3,FALSE)</f>
        <v>-5419.735503886197</v>
      </c>
      <c r="F197" s="6" t="s">
        <v>249</v>
      </c>
      <c r="G197" s="15" t="str">
        <f t="shared" si="16"/>
        <v>17082.640</v>
      </c>
      <c r="H197" s="12">
        <f t="shared" si="17"/>
        <v>-5420</v>
      </c>
      <c r="I197" s="72" t="s">
        <v>495</v>
      </c>
      <c r="J197" s="73" t="s">
        <v>496</v>
      </c>
      <c r="K197" s="72">
        <v>-5420</v>
      </c>
      <c r="L197" s="72" t="s">
        <v>497</v>
      </c>
      <c r="M197" s="73" t="s">
        <v>300</v>
      </c>
      <c r="N197" s="73"/>
      <c r="O197" s="74" t="s">
        <v>490</v>
      </c>
      <c r="P197" s="74" t="s">
        <v>491</v>
      </c>
    </row>
    <row r="198" spans="1:16" ht="13.5" thickBot="1" x14ac:dyDescent="0.25">
      <c r="A198" s="12" t="str">
        <f t="shared" si="12"/>
        <v> MHAM 11.36 </v>
      </c>
      <c r="B198" s="6" t="str">
        <f t="shared" si="13"/>
        <v>I</v>
      </c>
      <c r="C198" s="12">
        <f t="shared" si="14"/>
        <v>17128.358</v>
      </c>
      <c r="D198" s="15" t="str">
        <f t="shared" si="15"/>
        <v>vis</v>
      </c>
      <c r="E198" s="71">
        <f>VLOOKUP(C198,'Active 1'!C$21:E$967,3,FALSE)</f>
        <v>-5409.7384211634244</v>
      </c>
      <c r="F198" s="6" t="s">
        <v>249</v>
      </c>
      <c r="G198" s="15" t="str">
        <f t="shared" si="16"/>
        <v>17128.358</v>
      </c>
      <c r="H198" s="12">
        <f t="shared" si="17"/>
        <v>-5410</v>
      </c>
      <c r="I198" s="72" t="s">
        <v>498</v>
      </c>
      <c r="J198" s="73" t="s">
        <v>499</v>
      </c>
      <c r="K198" s="72">
        <v>-5410</v>
      </c>
      <c r="L198" s="72" t="s">
        <v>500</v>
      </c>
      <c r="M198" s="73" t="s">
        <v>300</v>
      </c>
      <c r="N198" s="73"/>
      <c r="O198" s="74" t="s">
        <v>490</v>
      </c>
      <c r="P198" s="74" t="s">
        <v>491</v>
      </c>
    </row>
    <row r="199" spans="1:16" ht="13.5" thickBot="1" x14ac:dyDescent="0.25">
      <c r="A199" s="12" t="str">
        <f t="shared" si="12"/>
        <v> MHAM 11.36 </v>
      </c>
      <c r="B199" s="6" t="str">
        <f t="shared" si="13"/>
        <v>I</v>
      </c>
      <c r="C199" s="12">
        <f t="shared" si="14"/>
        <v>17137.508000000002</v>
      </c>
      <c r="D199" s="15" t="str">
        <f t="shared" si="15"/>
        <v>vis</v>
      </c>
      <c r="E199" s="71">
        <f>VLOOKUP(C199,'Active 1'!C$21:E$967,3,FALSE)</f>
        <v>-5407.7376051409965</v>
      </c>
      <c r="F199" s="6" t="s">
        <v>249</v>
      </c>
      <c r="G199" s="15" t="str">
        <f t="shared" si="16"/>
        <v>17137.508</v>
      </c>
      <c r="H199" s="12">
        <f t="shared" si="17"/>
        <v>-5408</v>
      </c>
      <c r="I199" s="72" t="s">
        <v>501</v>
      </c>
      <c r="J199" s="73" t="s">
        <v>502</v>
      </c>
      <c r="K199" s="72">
        <v>-5408</v>
      </c>
      <c r="L199" s="72" t="s">
        <v>503</v>
      </c>
      <c r="M199" s="73" t="s">
        <v>300</v>
      </c>
      <c r="N199" s="73"/>
      <c r="O199" s="74" t="s">
        <v>490</v>
      </c>
      <c r="P199" s="74" t="s">
        <v>491</v>
      </c>
    </row>
    <row r="200" spans="1:16" ht="13.5" thickBot="1" x14ac:dyDescent="0.25">
      <c r="A200" s="12" t="str">
        <f t="shared" si="12"/>
        <v> MHAM 11.36 </v>
      </c>
      <c r="B200" s="6" t="str">
        <f t="shared" si="13"/>
        <v>I</v>
      </c>
      <c r="C200" s="12">
        <f t="shared" si="14"/>
        <v>17160.366999999998</v>
      </c>
      <c r="D200" s="15" t="str">
        <f t="shared" si="15"/>
        <v>vis</v>
      </c>
      <c r="E200" s="71">
        <f>VLOOKUP(C200,'Active 1'!C$21:E$967,3,FALSE)</f>
        <v>-5402.7390637796107</v>
      </c>
      <c r="F200" s="6" t="s">
        <v>249</v>
      </c>
      <c r="G200" s="15" t="str">
        <f t="shared" si="16"/>
        <v>17160.367</v>
      </c>
      <c r="H200" s="12">
        <f t="shared" si="17"/>
        <v>-5403</v>
      </c>
      <c r="I200" s="72" t="s">
        <v>504</v>
      </c>
      <c r="J200" s="73" t="s">
        <v>505</v>
      </c>
      <c r="K200" s="72">
        <v>-5403</v>
      </c>
      <c r="L200" s="72" t="s">
        <v>506</v>
      </c>
      <c r="M200" s="73" t="s">
        <v>300</v>
      </c>
      <c r="N200" s="73"/>
      <c r="O200" s="74" t="s">
        <v>490</v>
      </c>
      <c r="P200" s="74" t="s">
        <v>491</v>
      </c>
    </row>
    <row r="201" spans="1:16" ht="13.5" thickBot="1" x14ac:dyDescent="0.25">
      <c r="A201" s="12" t="str">
        <f t="shared" si="12"/>
        <v> MHAM 11.36 </v>
      </c>
      <c r="B201" s="6" t="str">
        <f t="shared" si="13"/>
        <v>I</v>
      </c>
      <c r="C201" s="12">
        <f t="shared" si="14"/>
        <v>17233.526000000002</v>
      </c>
      <c r="D201" s="15" t="str">
        <f t="shared" si="15"/>
        <v>vis</v>
      </c>
      <c r="E201" s="71">
        <f>VLOOKUP(C201,'Active 1'!C$21:E$967,3,FALSE)</f>
        <v>-5386.7415010053146</v>
      </c>
      <c r="F201" s="6" t="s">
        <v>249</v>
      </c>
      <c r="G201" s="15" t="str">
        <f t="shared" si="16"/>
        <v>17233.526</v>
      </c>
      <c r="H201" s="12">
        <f t="shared" si="17"/>
        <v>-5387</v>
      </c>
      <c r="I201" s="72" t="s">
        <v>507</v>
      </c>
      <c r="J201" s="73" t="s">
        <v>508</v>
      </c>
      <c r="K201" s="72">
        <v>-5387</v>
      </c>
      <c r="L201" s="72" t="s">
        <v>509</v>
      </c>
      <c r="M201" s="73" t="s">
        <v>300</v>
      </c>
      <c r="N201" s="73"/>
      <c r="O201" s="74" t="s">
        <v>490</v>
      </c>
      <c r="P201" s="74" t="s">
        <v>491</v>
      </c>
    </row>
    <row r="202" spans="1:16" ht="13.5" thickBot="1" x14ac:dyDescent="0.25">
      <c r="A202" s="12" t="str">
        <f t="shared" si="12"/>
        <v> CPRI 19.30 </v>
      </c>
      <c r="B202" s="6" t="str">
        <f t="shared" si="13"/>
        <v>I</v>
      </c>
      <c r="C202" s="12">
        <f t="shared" si="14"/>
        <v>17434.731</v>
      </c>
      <c r="D202" s="15" t="str">
        <f t="shared" si="15"/>
        <v>vis</v>
      </c>
      <c r="E202" s="71">
        <f>VLOOKUP(C202,'Active 1'!C$21:E$967,3,FALSE)</f>
        <v>-5342.7443220115847</v>
      </c>
      <c r="F202" s="6" t="s">
        <v>249</v>
      </c>
      <c r="G202" s="15" t="str">
        <f t="shared" si="16"/>
        <v>17434.731</v>
      </c>
      <c r="H202" s="12">
        <f t="shared" si="17"/>
        <v>-5343</v>
      </c>
      <c r="I202" s="72" t="s">
        <v>510</v>
      </c>
      <c r="J202" s="73" t="s">
        <v>511</v>
      </c>
      <c r="K202" s="72">
        <v>-5343</v>
      </c>
      <c r="L202" s="72" t="s">
        <v>512</v>
      </c>
      <c r="M202" s="73" t="s">
        <v>265</v>
      </c>
      <c r="N202" s="73"/>
      <c r="O202" s="74" t="s">
        <v>280</v>
      </c>
      <c r="P202" s="74" t="s">
        <v>281</v>
      </c>
    </row>
    <row r="203" spans="1:16" ht="13.5" thickBot="1" x14ac:dyDescent="0.25">
      <c r="A203" s="12" t="str">
        <f t="shared" ref="A203:A266" si="18">P203</f>
        <v> MHAM 11.36 </v>
      </c>
      <c r="B203" s="6" t="str">
        <f t="shared" ref="B203:B266" si="19">IF(H203=INT(H203),"I","II")</f>
        <v>I</v>
      </c>
      <c r="C203" s="12">
        <f t="shared" ref="C203:C266" si="20">1*G203</f>
        <v>17814.267</v>
      </c>
      <c r="D203" s="15" t="str">
        <f t="shared" ref="D203:D266" si="21">VLOOKUP(F203,I$1:J$5,2,FALSE)</f>
        <v>vis</v>
      </c>
      <c r="E203" s="71">
        <f>VLOOKUP(C203,'Active 1'!C$21:E$967,3,FALSE)</f>
        <v>-5259.7517854117787</v>
      </c>
      <c r="F203" s="6" t="s">
        <v>249</v>
      </c>
      <c r="G203" s="15" t="str">
        <f t="shared" ref="G203:G266" si="22">MID(I203,3,LEN(I203)-3)</f>
        <v>17814.267</v>
      </c>
      <c r="H203" s="12">
        <f t="shared" ref="H203:H266" si="23">1*K203</f>
        <v>-5260</v>
      </c>
      <c r="I203" s="72" t="s">
        <v>513</v>
      </c>
      <c r="J203" s="73" t="s">
        <v>514</v>
      </c>
      <c r="K203" s="72">
        <v>-5260</v>
      </c>
      <c r="L203" s="72" t="s">
        <v>515</v>
      </c>
      <c r="M203" s="73" t="s">
        <v>300</v>
      </c>
      <c r="N203" s="73"/>
      <c r="O203" s="74" t="s">
        <v>490</v>
      </c>
      <c r="P203" s="74" t="s">
        <v>491</v>
      </c>
    </row>
    <row r="204" spans="1:16" ht="13.5" thickBot="1" x14ac:dyDescent="0.25">
      <c r="A204" s="12" t="str">
        <f t="shared" si="18"/>
        <v> MHAM 11.36 </v>
      </c>
      <c r="B204" s="6" t="str">
        <f t="shared" si="19"/>
        <v>I</v>
      </c>
      <c r="C204" s="12">
        <f t="shared" si="20"/>
        <v>17823.425999999999</v>
      </c>
      <c r="D204" s="15" t="str">
        <f t="shared" si="21"/>
        <v>vis</v>
      </c>
      <c r="E204" s="71">
        <f>VLOOKUP(C204,'Active 1'!C$21:E$967,3,FALSE)</f>
        <v>-5257.7490013735905</v>
      </c>
      <c r="F204" s="6" t="s">
        <v>249</v>
      </c>
      <c r="G204" s="15" t="str">
        <f t="shared" si="22"/>
        <v>17823.426</v>
      </c>
      <c r="H204" s="12">
        <f t="shared" si="23"/>
        <v>-5258</v>
      </c>
      <c r="I204" s="72" t="s">
        <v>516</v>
      </c>
      <c r="J204" s="73" t="s">
        <v>517</v>
      </c>
      <c r="K204" s="72">
        <v>-5258</v>
      </c>
      <c r="L204" s="72" t="s">
        <v>518</v>
      </c>
      <c r="M204" s="73" t="s">
        <v>300</v>
      </c>
      <c r="N204" s="73"/>
      <c r="O204" s="74" t="s">
        <v>490</v>
      </c>
      <c r="P204" s="74" t="s">
        <v>491</v>
      </c>
    </row>
    <row r="205" spans="1:16" ht="13.5" thickBot="1" x14ac:dyDescent="0.25">
      <c r="A205" s="12" t="str">
        <f t="shared" si="18"/>
        <v> MHAM 11.36 </v>
      </c>
      <c r="B205" s="6" t="str">
        <f t="shared" si="19"/>
        <v>I</v>
      </c>
      <c r="C205" s="12">
        <f t="shared" si="20"/>
        <v>17832.580000000002</v>
      </c>
      <c r="D205" s="15" t="str">
        <f t="shared" si="21"/>
        <v>vis</v>
      </c>
      <c r="E205" s="71">
        <f>VLOOKUP(C205,'Active 1'!C$21:E$967,3,FALSE)</f>
        <v>-5255.7473106774914</v>
      </c>
      <c r="F205" s="6" t="s">
        <v>249</v>
      </c>
      <c r="G205" s="15" t="str">
        <f t="shared" si="22"/>
        <v>17832.580</v>
      </c>
      <c r="H205" s="12">
        <f t="shared" si="23"/>
        <v>-5256</v>
      </c>
      <c r="I205" s="72" t="s">
        <v>519</v>
      </c>
      <c r="J205" s="73" t="s">
        <v>520</v>
      </c>
      <c r="K205" s="72">
        <v>-5256</v>
      </c>
      <c r="L205" s="72" t="s">
        <v>521</v>
      </c>
      <c r="M205" s="73" t="s">
        <v>300</v>
      </c>
      <c r="N205" s="73"/>
      <c r="O205" s="74" t="s">
        <v>490</v>
      </c>
      <c r="P205" s="74" t="s">
        <v>491</v>
      </c>
    </row>
    <row r="206" spans="1:16" ht="13.5" thickBot="1" x14ac:dyDescent="0.25">
      <c r="A206" s="12" t="str">
        <f t="shared" si="18"/>
        <v> PZ 10.21 </v>
      </c>
      <c r="B206" s="6" t="str">
        <f t="shared" si="19"/>
        <v>I</v>
      </c>
      <c r="C206" s="12">
        <f t="shared" si="20"/>
        <v>18422.466</v>
      </c>
      <c r="D206" s="15" t="str">
        <f t="shared" si="21"/>
        <v>vis</v>
      </c>
      <c r="E206" s="71">
        <f>VLOOKUP(C206,'Active 1'!C$21:E$967,3,FALSE)</f>
        <v>-5126.7578724036157</v>
      </c>
      <c r="F206" s="6" t="s">
        <v>249</v>
      </c>
      <c r="G206" s="15" t="str">
        <f t="shared" si="22"/>
        <v>18422.466</v>
      </c>
      <c r="H206" s="12">
        <f t="shared" si="23"/>
        <v>-5127</v>
      </c>
      <c r="I206" s="72" t="s">
        <v>522</v>
      </c>
      <c r="J206" s="73" t="s">
        <v>523</v>
      </c>
      <c r="K206" s="72">
        <v>-5127</v>
      </c>
      <c r="L206" s="72" t="s">
        <v>524</v>
      </c>
      <c r="M206" s="73" t="s">
        <v>274</v>
      </c>
      <c r="N206" s="73"/>
      <c r="O206" s="74" t="s">
        <v>275</v>
      </c>
      <c r="P206" s="74" t="s">
        <v>276</v>
      </c>
    </row>
    <row r="207" spans="1:16" ht="13.5" thickBot="1" x14ac:dyDescent="0.25">
      <c r="A207" s="12" t="str">
        <f t="shared" si="18"/>
        <v> PZ 10.21 </v>
      </c>
      <c r="B207" s="6" t="str">
        <f t="shared" si="19"/>
        <v>I</v>
      </c>
      <c r="C207" s="12">
        <f t="shared" si="20"/>
        <v>18431.611000000001</v>
      </c>
      <c r="D207" s="15" t="str">
        <f t="shared" si="21"/>
        <v>vis</v>
      </c>
      <c r="E207" s="71">
        <f>VLOOKUP(C207,'Active 1'!C$21:E$967,3,FALSE)</f>
        <v>-5124.7581497232768</v>
      </c>
      <c r="F207" s="6" t="s">
        <v>249</v>
      </c>
      <c r="G207" s="15" t="str">
        <f t="shared" si="22"/>
        <v>18431.611</v>
      </c>
      <c r="H207" s="12">
        <f t="shared" si="23"/>
        <v>-5125</v>
      </c>
      <c r="I207" s="72" t="s">
        <v>525</v>
      </c>
      <c r="J207" s="73" t="s">
        <v>526</v>
      </c>
      <c r="K207" s="72">
        <v>-5125</v>
      </c>
      <c r="L207" s="72" t="s">
        <v>527</v>
      </c>
      <c r="M207" s="73" t="s">
        <v>274</v>
      </c>
      <c r="N207" s="73"/>
      <c r="O207" s="74" t="s">
        <v>275</v>
      </c>
      <c r="P207" s="74" t="s">
        <v>276</v>
      </c>
    </row>
    <row r="208" spans="1:16" ht="13.5" thickBot="1" x14ac:dyDescent="0.25">
      <c r="A208" s="12" t="str">
        <f t="shared" si="18"/>
        <v> CPRI 19.30 </v>
      </c>
      <c r="B208" s="6" t="str">
        <f t="shared" si="19"/>
        <v>I</v>
      </c>
      <c r="C208" s="12">
        <f t="shared" si="20"/>
        <v>18486.489000000001</v>
      </c>
      <c r="D208" s="15" t="str">
        <f t="shared" si="21"/>
        <v>vis</v>
      </c>
      <c r="E208" s="71">
        <f>VLOOKUP(C208,'Active 1'!C$21:E$967,3,FALSE)</f>
        <v>-5112.7580642938992</v>
      </c>
      <c r="F208" s="6" t="s">
        <v>249</v>
      </c>
      <c r="G208" s="15" t="str">
        <f t="shared" si="22"/>
        <v>18486.489</v>
      </c>
      <c r="H208" s="12">
        <f t="shared" si="23"/>
        <v>-5113</v>
      </c>
      <c r="I208" s="72" t="s">
        <v>528</v>
      </c>
      <c r="J208" s="73" t="s">
        <v>529</v>
      </c>
      <c r="K208" s="72">
        <v>-5113</v>
      </c>
      <c r="L208" s="72" t="s">
        <v>527</v>
      </c>
      <c r="M208" s="73" t="s">
        <v>265</v>
      </c>
      <c r="N208" s="73"/>
      <c r="O208" s="74" t="s">
        <v>280</v>
      </c>
      <c r="P208" s="74" t="s">
        <v>281</v>
      </c>
    </row>
    <row r="209" spans="1:16" ht="13.5" thickBot="1" x14ac:dyDescent="0.25">
      <c r="A209" s="12" t="str">
        <f t="shared" si="18"/>
        <v> PZ 10.21 </v>
      </c>
      <c r="B209" s="6" t="str">
        <f t="shared" si="19"/>
        <v>I</v>
      </c>
      <c r="C209" s="12">
        <f t="shared" si="20"/>
        <v>18495.624</v>
      </c>
      <c r="D209" s="15" t="str">
        <f t="shared" si="21"/>
        <v>vis</v>
      </c>
      <c r="E209" s="71">
        <f>VLOOKUP(C209,'Active 1'!C$21:E$967,3,FALSE)</f>
        <v>-5110.7605282977374</v>
      </c>
      <c r="F209" s="6" t="s">
        <v>249</v>
      </c>
      <c r="G209" s="15" t="str">
        <f t="shared" si="22"/>
        <v>18495.624</v>
      </c>
      <c r="H209" s="12">
        <f t="shared" si="23"/>
        <v>-5111</v>
      </c>
      <c r="I209" s="72" t="s">
        <v>530</v>
      </c>
      <c r="J209" s="73" t="s">
        <v>531</v>
      </c>
      <c r="K209" s="72">
        <v>-5111</v>
      </c>
      <c r="L209" s="72" t="s">
        <v>532</v>
      </c>
      <c r="M209" s="73" t="s">
        <v>274</v>
      </c>
      <c r="N209" s="73"/>
      <c r="O209" s="74" t="s">
        <v>275</v>
      </c>
      <c r="P209" s="74" t="s">
        <v>276</v>
      </c>
    </row>
    <row r="210" spans="1:16" ht="13.5" thickBot="1" x14ac:dyDescent="0.25">
      <c r="A210" s="12" t="str">
        <f t="shared" si="18"/>
        <v> PZ 10.21 </v>
      </c>
      <c r="B210" s="6" t="str">
        <f t="shared" si="19"/>
        <v>I</v>
      </c>
      <c r="C210" s="12">
        <f t="shared" si="20"/>
        <v>18527.644</v>
      </c>
      <c r="D210" s="15" t="str">
        <f t="shared" si="21"/>
        <v>vis</v>
      </c>
      <c r="E210" s="71">
        <f>VLOOKUP(C210,'Active 1'!C$21:E$967,3,FALSE)</f>
        <v>-5103.7587655613279</v>
      </c>
      <c r="F210" s="6" t="s">
        <v>249</v>
      </c>
      <c r="G210" s="15" t="str">
        <f t="shared" si="22"/>
        <v>18527.644</v>
      </c>
      <c r="H210" s="12">
        <f t="shared" si="23"/>
        <v>-5104</v>
      </c>
      <c r="I210" s="72" t="s">
        <v>533</v>
      </c>
      <c r="J210" s="73" t="s">
        <v>534</v>
      </c>
      <c r="K210" s="72">
        <v>-5104</v>
      </c>
      <c r="L210" s="72" t="s">
        <v>535</v>
      </c>
      <c r="M210" s="73" t="s">
        <v>274</v>
      </c>
      <c r="N210" s="73"/>
      <c r="O210" s="74" t="s">
        <v>275</v>
      </c>
      <c r="P210" s="74" t="s">
        <v>276</v>
      </c>
    </row>
    <row r="211" spans="1:16" ht="13.5" thickBot="1" x14ac:dyDescent="0.25">
      <c r="A211" s="12" t="str">
        <f t="shared" si="18"/>
        <v> PZ 10.21 </v>
      </c>
      <c r="B211" s="6" t="str">
        <f t="shared" si="19"/>
        <v>I</v>
      </c>
      <c r="C211" s="12">
        <f t="shared" si="20"/>
        <v>18541.359</v>
      </c>
      <c r="D211" s="15" t="str">
        <f t="shared" si="21"/>
        <v>vis</v>
      </c>
      <c r="E211" s="71">
        <f>VLOOKUP(C211,'Active 1'!C$21:E$967,3,FALSE)</f>
        <v>-5100.7597282118641</v>
      </c>
      <c r="F211" s="6" t="s">
        <v>249</v>
      </c>
      <c r="G211" s="15" t="str">
        <f t="shared" si="22"/>
        <v>18541.359</v>
      </c>
      <c r="H211" s="12">
        <f t="shared" si="23"/>
        <v>-5101</v>
      </c>
      <c r="I211" s="72" t="s">
        <v>536</v>
      </c>
      <c r="J211" s="73" t="s">
        <v>537</v>
      </c>
      <c r="K211" s="72">
        <v>-5101</v>
      </c>
      <c r="L211" s="72" t="s">
        <v>538</v>
      </c>
      <c r="M211" s="73" t="s">
        <v>274</v>
      </c>
      <c r="N211" s="73"/>
      <c r="O211" s="74" t="s">
        <v>275</v>
      </c>
      <c r="P211" s="74" t="s">
        <v>276</v>
      </c>
    </row>
    <row r="212" spans="1:16" ht="13.5" thickBot="1" x14ac:dyDescent="0.25">
      <c r="A212" s="12" t="str">
        <f t="shared" si="18"/>
        <v> PZ 10.21 </v>
      </c>
      <c r="B212" s="6" t="str">
        <f t="shared" si="19"/>
        <v>I</v>
      </c>
      <c r="C212" s="12">
        <f t="shared" si="20"/>
        <v>18559.657999999999</v>
      </c>
      <c r="D212" s="15" t="str">
        <f t="shared" si="21"/>
        <v>vis</v>
      </c>
      <c r="E212" s="71">
        <f>VLOOKUP(C212,'Active 1'!C$21:E$967,3,FALSE)</f>
        <v>-5096.7583148354261</v>
      </c>
      <c r="F212" s="6" t="s">
        <v>249</v>
      </c>
      <c r="G212" s="15" t="str">
        <f t="shared" si="22"/>
        <v>18559.658</v>
      </c>
      <c r="H212" s="12">
        <f t="shared" si="23"/>
        <v>-5097</v>
      </c>
      <c r="I212" s="72" t="s">
        <v>539</v>
      </c>
      <c r="J212" s="73" t="s">
        <v>540</v>
      </c>
      <c r="K212" s="72">
        <v>-5097</v>
      </c>
      <c r="L212" s="72" t="s">
        <v>541</v>
      </c>
      <c r="M212" s="73" t="s">
        <v>274</v>
      </c>
      <c r="N212" s="73"/>
      <c r="O212" s="74" t="s">
        <v>275</v>
      </c>
      <c r="P212" s="74" t="s">
        <v>276</v>
      </c>
    </row>
    <row r="213" spans="1:16" ht="13.5" thickBot="1" x14ac:dyDescent="0.25">
      <c r="A213" s="12" t="str">
        <f t="shared" si="18"/>
        <v> PZ 10.21 </v>
      </c>
      <c r="B213" s="6" t="str">
        <f t="shared" si="19"/>
        <v>I</v>
      </c>
      <c r="C213" s="12">
        <f t="shared" si="20"/>
        <v>18628.242999999999</v>
      </c>
      <c r="D213" s="15" t="str">
        <f t="shared" si="21"/>
        <v>vis</v>
      </c>
      <c r="E213" s="71">
        <f>VLOOKUP(C213,'Active 1'!C$21:E$967,3,FALSE)</f>
        <v>-5081.7609414039262</v>
      </c>
      <c r="F213" s="6" t="s">
        <v>249</v>
      </c>
      <c r="G213" s="15" t="str">
        <f t="shared" si="22"/>
        <v>18628.243</v>
      </c>
      <c r="H213" s="12">
        <f t="shared" si="23"/>
        <v>-5082</v>
      </c>
      <c r="I213" s="72" t="s">
        <v>542</v>
      </c>
      <c r="J213" s="73" t="s">
        <v>543</v>
      </c>
      <c r="K213" s="72">
        <v>-5082</v>
      </c>
      <c r="L213" s="72" t="s">
        <v>544</v>
      </c>
      <c r="M213" s="73" t="s">
        <v>274</v>
      </c>
      <c r="N213" s="73"/>
      <c r="O213" s="74" t="s">
        <v>275</v>
      </c>
      <c r="P213" s="74" t="s">
        <v>276</v>
      </c>
    </row>
    <row r="214" spans="1:16" ht="13.5" thickBot="1" x14ac:dyDescent="0.25">
      <c r="A214" s="12" t="str">
        <f t="shared" si="18"/>
        <v> PZ 10.21 </v>
      </c>
      <c r="B214" s="6" t="str">
        <f t="shared" si="19"/>
        <v>I</v>
      </c>
      <c r="C214" s="12">
        <f t="shared" si="20"/>
        <v>18646.531999999999</v>
      </c>
      <c r="D214" s="15" t="str">
        <f t="shared" si="21"/>
        <v>vis</v>
      </c>
      <c r="E214" s="71">
        <f>VLOOKUP(C214,'Active 1'!C$21:E$967,3,FALSE)</f>
        <v>-5077.7617147116653</v>
      </c>
      <c r="F214" s="6" t="s">
        <v>249</v>
      </c>
      <c r="G214" s="15" t="str">
        <f t="shared" si="22"/>
        <v>18646.532</v>
      </c>
      <c r="H214" s="12">
        <f t="shared" si="23"/>
        <v>-5078</v>
      </c>
      <c r="I214" s="72" t="s">
        <v>545</v>
      </c>
      <c r="J214" s="73" t="s">
        <v>546</v>
      </c>
      <c r="K214" s="72">
        <v>-5078</v>
      </c>
      <c r="L214" s="72" t="s">
        <v>547</v>
      </c>
      <c r="M214" s="73" t="s">
        <v>274</v>
      </c>
      <c r="N214" s="73"/>
      <c r="O214" s="74" t="s">
        <v>275</v>
      </c>
      <c r="P214" s="74" t="s">
        <v>276</v>
      </c>
    </row>
    <row r="215" spans="1:16" ht="13.5" thickBot="1" x14ac:dyDescent="0.25">
      <c r="A215" s="12" t="str">
        <f t="shared" si="18"/>
        <v> PZ 10.21 </v>
      </c>
      <c r="B215" s="6" t="str">
        <f t="shared" si="19"/>
        <v>I</v>
      </c>
      <c r="C215" s="12">
        <f t="shared" si="20"/>
        <v>18683.114000000001</v>
      </c>
      <c r="D215" s="15" t="str">
        <f t="shared" si="21"/>
        <v>vis</v>
      </c>
      <c r="E215" s="71">
        <f>VLOOKUP(C215,'Active 1'!C$21:E$967,3,FALSE)</f>
        <v>-5069.7623866534723</v>
      </c>
      <c r="F215" s="6" t="s">
        <v>249</v>
      </c>
      <c r="G215" s="15" t="str">
        <f t="shared" si="22"/>
        <v>18683.114</v>
      </c>
      <c r="H215" s="12">
        <f t="shared" si="23"/>
        <v>-5070</v>
      </c>
      <c r="I215" s="72" t="s">
        <v>548</v>
      </c>
      <c r="J215" s="73" t="s">
        <v>549</v>
      </c>
      <c r="K215" s="72">
        <v>-5070</v>
      </c>
      <c r="L215" s="72" t="s">
        <v>550</v>
      </c>
      <c r="M215" s="73" t="s">
        <v>274</v>
      </c>
      <c r="N215" s="73"/>
      <c r="O215" s="74" t="s">
        <v>275</v>
      </c>
      <c r="P215" s="74" t="s">
        <v>276</v>
      </c>
    </row>
    <row r="216" spans="1:16" ht="13.5" thickBot="1" x14ac:dyDescent="0.25">
      <c r="A216" s="12" t="str">
        <f t="shared" si="18"/>
        <v> PZ 10.21 </v>
      </c>
      <c r="B216" s="6" t="str">
        <f t="shared" si="19"/>
        <v>I</v>
      </c>
      <c r="C216" s="12">
        <f t="shared" si="20"/>
        <v>18715.132000000001</v>
      </c>
      <c r="D216" s="15" t="str">
        <f t="shared" si="21"/>
        <v>vis</v>
      </c>
      <c r="E216" s="71">
        <f>VLOOKUP(C216,'Active 1'!C$21:E$967,3,FALSE)</f>
        <v>-5062.7610612538983</v>
      </c>
      <c r="F216" s="6" t="s">
        <v>249</v>
      </c>
      <c r="G216" s="15" t="str">
        <f t="shared" si="22"/>
        <v>18715.132</v>
      </c>
      <c r="H216" s="12">
        <f t="shared" si="23"/>
        <v>-5063</v>
      </c>
      <c r="I216" s="72" t="s">
        <v>551</v>
      </c>
      <c r="J216" s="73" t="s">
        <v>552</v>
      </c>
      <c r="K216" s="72">
        <v>-5063</v>
      </c>
      <c r="L216" s="72" t="s">
        <v>544</v>
      </c>
      <c r="M216" s="73" t="s">
        <v>274</v>
      </c>
      <c r="N216" s="73"/>
      <c r="O216" s="74" t="s">
        <v>275</v>
      </c>
      <c r="P216" s="74" t="s">
        <v>276</v>
      </c>
    </row>
    <row r="217" spans="1:16" ht="13.5" thickBot="1" x14ac:dyDescent="0.25">
      <c r="A217" s="12" t="str">
        <f t="shared" si="18"/>
        <v> PZ 10.21 </v>
      </c>
      <c r="B217" s="6" t="str">
        <f t="shared" si="19"/>
        <v>I</v>
      </c>
      <c r="C217" s="12">
        <f t="shared" si="20"/>
        <v>18733.422999999999</v>
      </c>
      <c r="D217" s="15" t="str">
        <f t="shared" si="21"/>
        <v>vis</v>
      </c>
      <c r="E217" s="71">
        <f>VLOOKUP(C217,'Active 1'!C$21:E$967,3,FALSE)</f>
        <v>-5058.7613972248027</v>
      </c>
      <c r="F217" s="6" t="s">
        <v>249</v>
      </c>
      <c r="G217" s="15" t="str">
        <f t="shared" si="22"/>
        <v>18733.423</v>
      </c>
      <c r="H217" s="12">
        <f t="shared" si="23"/>
        <v>-5059</v>
      </c>
      <c r="I217" s="72" t="s">
        <v>553</v>
      </c>
      <c r="J217" s="73" t="s">
        <v>554</v>
      </c>
      <c r="K217" s="72">
        <v>-5059</v>
      </c>
      <c r="L217" s="72" t="s">
        <v>555</v>
      </c>
      <c r="M217" s="73" t="s">
        <v>274</v>
      </c>
      <c r="N217" s="73"/>
      <c r="O217" s="74" t="s">
        <v>275</v>
      </c>
      <c r="P217" s="74" t="s">
        <v>276</v>
      </c>
    </row>
    <row r="218" spans="1:16" ht="13.5" thickBot="1" x14ac:dyDescent="0.25">
      <c r="A218" s="12" t="str">
        <f t="shared" si="18"/>
        <v> PZ 10.21 </v>
      </c>
      <c r="B218" s="6" t="str">
        <f t="shared" si="19"/>
        <v>I</v>
      </c>
      <c r="C218" s="12">
        <f t="shared" si="20"/>
        <v>18783.72</v>
      </c>
      <c r="D218" s="15" t="str">
        <f t="shared" si="21"/>
        <v>vis</v>
      </c>
      <c r="E218" s="71">
        <f>VLOOKUP(C218,'Active 1'!C$21:E$967,3,FALSE)</f>
        <v>-5047.763031817145</v>
      </c>
      <c r="F218" s="6" t="s">
        <v>249</v>
      </c>
      <c r="G218" s="15" t="str">
        <f t="shared" si="22"/>
        <v>18783.720</v>
      </c>
      <c r="H218" s="12">
        <f t="shared" si="23"/>
        <v>-5048</v>
      </c>
      <c r="I218" s="72" t="s">
        <v>556</v>
      </c>
      <c r="J218" s="73" t="s">
        <v>557</v>
      </c>
      <c r="K218" s="72">
        <v>-5048</v>
      </c>
      <c r="L218" s="72" t="s">
        <v>558</v>
      </c>
      <c r="M218" s="73" t="s">
        <v>274</v>
      </c>
      <c r="N218" s="73"/>
      <c r="O218" s="74" t="s">
        <v>275</v>
      </c>
      <c r="P218" s="74" t="s">
        <v>276</v>
      </c>
    </row>
    <row r="219" spans="1:16" ht="13.5" thickBot="1" x14ac:dyDescent="0.25">
      <c r="A219" s="12" t="str">
        <f t="shared" si="18"/>
        <v> PZ 10.21 </v>
      </c>
      <c r="B219" s="6" t="str">
        <f t="shared" si="19"/>
        <v>I</v>
      </c>
      <c r="C219" s="12">
        <f t="shared" si="20"/>
        <v>18843.171999999999</v>
      </c>
      <c r="D219" s="15" t="str">
        <f t="shared" si="21"/>
        <v>vis</v>
      </c>
      <c r="E219" s="71">
        <f>VLOOKUP(C219,'Active 1'!C$21:E$967,3,FALSE)</f>
        <v>-5034.7627570449722</v>
      </c>
      <c r="F219" s="6" t="s">
        <v>249</v>
      </c>
      <c r="G219" s="15" t="str">
        <f t="shared" si="22"/>
        <v>18843.172</v>
      </c>
      <c r="H219" s="12">
        <f t="shared" si="23"/>
        <v>-5035</v>
      </c>
      <c r="I219" s="72" t="s">
        <v>559</v>
      </c>
      <c r="J219" s="73" t="s">
        <v>560</v>
      </c>
      <c r="K219" s="72">
        <v>-5035</v>
      </c>
      <c r="L219" s="72" t="s">
        <v>561</v>
      </c>
      <c r="M219" s="73" t="s">
        <v>274</v>
      </c>
      <c r="N219" s="73"/>
      <c r="O219" s="74" t="s">
        <v>275</v>
      </c>
      <c r="P219" s="74" t="s">
        <v>276</v>
      </c>
    </row>
    <row r="220" spans="1:16" ht="13.5" thickBot="1" x14ac:dyDescent="0.25">
      <c r="A220" s="12" t="str">
        <f t="shared" si="18"/>
        <v> PZ 10.21 </v>
      </c>
      <c r="B220" s="6" t="str">
        <f t="shared" si="19"/>
        <v>I</v>
      </c>
      <c r="C220" s="12">
        <f t="shared" si="20"/>
        <v>18893.467000000001</v>
      </c>
      <c r="D220" s="15" t="str">
        <f t="shared" si="21"/>
        <v>vis</v>
      </c>
      <c r="E220" s="71">
        <f>VLOOKUP(C220,'Active 1'!C$21:E$967,3,FALSE)</f>
        <v>-5023.7648289741501</v>
      </c>
      <c r="F220" s="6" t="s">
        <v>249</v>
      </c>
      <c r="G220" s="15" t="str">
        <f t="shared" si="22"/>
        <v>18893.467</v>
      </c>
      <c r="H220" s="12">
        <f t="shared" si="23"/>
        <v>-5024</v>
      </c>
      <c r="I220" s="72" t="s">
        <v>562</v>
      </c>
      <c r="J220" s="73" t="s">
        <v>563</v>
      </c>
      <c r="K220" s="72">
        <v>-5024</v>
      </c>
      <c r="L220" s="72" t="s">
        <v>564</v>
      </c>
      <c r="M220" s="73" t="s">
        <v>274</v>
      </c>
      <c r="N220" s="73"/>
      <c r="O220" s="74" t="s">
        <v>275</v>
      </c>
      <c r="P220" s="74" t="s">
        <v>276</v>
      </c>
    </row>
    <row r="221" spans="1:16" ht="13.5" thickBot="1" x14ac:dyDescent="0.25">
      <c r="A221" s="12" t="str">
        <f t="shared" si="18"/>
        <v> PZ 10.21 </v>
      </c>
      <c r="B221" s="6" t="str">
        <f t="shared" si="19"/>
        <v>I</v>
      </c>
      <c r="C221" s="12">
        <f t="shared" si="20"/>
        <v>18971.205999999998</v>
      </c>
      <c r="D221" s="15" t="str">
        <f t="shared" si="21"/>
        <v>vis</v>
      </c>
      <c r="E221" s="71">
        <f>VLOOKUP(C221,'Active 1'!C$21:E$967,3,FALSE)</f>
        <v>-5006.765764846552</v>
      </c>
      <c r="F221" s="6" t="s">
        <v>249</v>
      </c>
      <c r="G221" s="15" t="str">
        <f t="shared" si="22"/>
        <v>18971.206</v>
      </c>
      <c r="H221" s="12">
        <f t="shared" si="23"/>
        <v>-5007</v>
      </c>
      <c r="I221" s="72" t="s">
        <v>565</v>
      </c>
      <c r="J221" s="73" t="s">
        <v>566</v>
      </c>
      <c r="K221" s="72">
        <v>-5007</v>
      </c>
      <c r="L221" s="72" t="s">
        <v>567</v>
      </c>
      <c r="M221" s="73" t="s">
        <v>274</v>
      </c>
      <c r="N221" s="73"/>
      <c r="O221" s="74" t="s">
        <v>275</v>
      </c>
      <c r="P221" s="74" t="s">
        <v>276</v>
      </c>
    </row>
    <row r="222" spans="1:16" ht="13.5" thickBot="1" x14ac:dyDescent="0.25">
      <c r="A222" s="12" t="str">
        <f t="shared" si="18"/>
        <v> PZ 10.21 </v>
      </c>
      <c r="B222" s="6" t="str">
        <f t="shared" si="19"/>
        <v>I</v>
      </c>
      <c r="C222" s="12">
        <f t="shared" si="20"/>
        <v>18998.641</v>
      </c>
      <c r="D222" s="15" t="str">
        <f t="shared" si="21"/>
        <v>vis</v>
      </c>
      <c r="E222" s="71">
        <f>VLOOKUP(C222,'Active 1'!C$21:E$967,3,FALSE)</f>
        <v>-5000.7665968055335</v>
      </c>
      <c r="F222" s="6" t="s">
        <v>249</v>
      </c>
      <c r="G222" s="15" t="str">
        <f t="shared" si="22"/>
        <v>18998.641</v>
      </c>
      <c r="H222" s="12">
        <f t="shared" si="23"/>
        <v>-5001</v>
      </c>
      <c r="I222" s="72" t="s">
        <v>568</v>
      </c>
      <c r="J222" s="73" t="s">
        <v>569</v>
      </c>
      <c r="K222" s="72">
        <v>-5001</v>
      </c>
      <c r="L222" s="72" t="s">
        <v>570</v>
      </c>
      <c r="M222" s="73" t="s">
        <v>274</v>
      </c>
      <c r="N222" s="73"/>
      <c r="O222" s="74" t="s">
        <v>275</v>
      </c>
      <c r="P222" s="74" t="s">
        <v>276</v>
      </c>
    </row>
    <row r="223" spans="1:16" ht="13.5" thickBot="1" x14ac:dyDescent="0.25">
      <c r="A223" s="12" t="str">
        <f t="shared" si="18"/>
        <v> PZ 10.21 </v>
      </c>
      <c r="B223" s="6" t="str">
        <f t="shared" si="19"/>
        <v>I</v>
      </c>
      <c r="C223" s="12">
        <f t="shared" si="20"/>
        <v>19067.237000000001</v>
      </c>
      <c r="D223" s="15" t="str">
        <f t="shared" si="21"/>
        <v>vis</v>
      </c>
      <c r="E223" s="71">
        <f>VLOOKUP(C223,'Active 1'!C$21:E$967,3,FALSE)</f>
        <v>-4985.7668180214387</v>
      </c>
      <c r="F223" s="6" t="s">
        <v>249</v>
      </c>
      <c r="G223" s="15" t="str">
        <f t="shared" si="22"/>
        <v>19067.237</v>
      </c>
      <c r="H223" s="12">
        <f t="shared" si="23"/>
        <v>-4986</v>
      </c>
      <c r="I223" s="72" t="s">
        <v>571</v>
      </c>
      <c r="J223" s="73" t="s">
        <v>572</v>
      </c>
      <c r="K223" s="72">
        <v>-4986</v>
      </c>
      <c r="L223" s="72" t="s">
        <v>573</v>
      </c>
      <c r="M223" s="73" t="s">
        <v>274</v>
      </c>
      <c r="N223" s="73"/>
      <c r="O223" s="74" t="s">
        <v>275</v>
      </c>
      <c r="P223" s="74" t="s">
        <v>276</v>
      </c>
    </row>
    <row r="224" spans="1:16" ht="13.5" thickBot="1" x14ac:dyDescent="0.25">
      <c r="A224" s="12" t="str">
        <f t="shared" si="18"/>
        <v> PZ 10.21 </v>
      </c>
      <c r="B224" s="6" t="str">
        <f t="shared" si="19"/>
        <v>I</v>
      </c>
      <c r="C224" s="12">
        <f t="shared" si="20"/>
        <v>19140.406999999999</v>
      </c>
      <c r="D224" s="15" t="str">
        <f t="shared" si="21"/>
        <v>vis</v>
      </c>
      <c r="E224" s="71">
        <f>VLOOKUP(C224,'Active 1'!C$21:E$967,3,FALSE)</f>
        <v>-4969.7668498945477</v>
      </c>
      <c r="F224" s="6" t="s">
        <v>249</v>
      </c>
      <c r="G224" s="15" t="str">
        <f t="shared" si="22"/>
        <v>19140.407</v>
      </c>
      <c r="H224" s="12">
        <f t="shared" si="23"/>
        <v>-4970</v>
      </c>
      <c r="I224" s="72" t="s">
        <v>574</v>
      </c>
      <c r="J224" s="73" t="s">
        <v>575</v>
      </c>
      <c r="K224" s="72">
        <v>-4970</v>
      </c>
      <c r="L224" s="72" t="s">
        <v>573</v>
      </c>
      <c r="M224" s="73" t="s">
        <v>274</v>
      </c>
      <c r="N224" s="73"/>
      <c r="O224" s="74" t="s">
        <v>275</v>
      </c>
      <c r="P224" s="74" t="s">
        <v>276</v>
      </c>
    </row>
    <row r="225" spans="1:16" ht="13.5" thickBot="1" x14ac:dyDescent="0.25">
      <c r="A225" s="12" t="str">
        <f t="shared" si="18"/>
        <v> PZ 10.21 </v>
      </c>
      <c r="B225" s="6" t="str">
        <f t="shared" si="19"/>
        <v>I</v>
      </c>
      <c r="C225" s="12">
        <f t="shared" si="20"/>
        <v>19172.414000000001</v>
      </c>
      <c r="D225" s="15" t="str">
        <f t="shared" si="21"/>
        <v>vis</v>
      </c>
      <c r="E225" s="71">
        <f>VLOOKUP(C225,'Active 1'!C$21:E$967,3,FALSE)</f>
        <v>-4962.7679298475687</v>
      </c>
      <c r="F225" s="6" t="s">
        <v>249</v>
      </c>
      <c r="G225" s="15" t="str">
        <f t="shared" si="22"/>
        <v>19172.414</v>
      </c>
      <c r="H225" s="12">
        <f t="shared" si="23"/>
        <v>-4963</v>
      </c>
      <c r="I225" s="72" t="s">
        <v>576</v>
      </c>
      <c r="J225" s="73" t="s">
        <v>577</v>
      </c>
      <c r="K225" s="72">
        <v>-4963</v>
      </c>
      <c r="L225" s="72" t="s">
        <v>578</v>
      </c>
      <c r="M225" s="73" t="s">
        <v>274</v>
      </c>
      <c r="N225" s="73"/>
      <c r="O225" s="74" t="s">
        <v>275</v>
      </c>
      <c r="P225" s="74" t="s">
        <v>276</v>
      </c>
    </row>
    <row r="226" spans="1:16" ht="13.5" thickBot="1" x14ac:dyDescent="0.25">
      <c r="A226" s="12" t="str">
        <f t="shared" si="18"/>
        <v> PZ 10.21 </v>
      </c>
      <c r="B226" s="6" t="str">
        <f t="shared" si="19"/>
        <v>I</v>
      </c>
      <c r="C226" s="12">
        <f t="shared" si="20"/>
        <v>19245.575000000001</v>
      </c>
      <c r="D226" s="15" t="str">
        <f t="shared" si="21"/>
        <v>vis</v>
      </c>
      <c r="E226" s="71">
        <f>VLOOKUP(C226,'Active 1'!C$21:E$967,3,FALSE)</f>
        <v>-4946.769929736437</v>
      </c>
      <c r="F226" s="6" t="s">
        <v>249</v>
      </c>
      <c r="G226" s="15" t="str">
        <f t="shared" si="22"/>
        <v>19245.575</v>
      </c>
      <c r="H226" s="12">
        <f t="shared" si="23"/>
        <v>-4947</v>
      </c>
      <c r="I226" s="72" t="s">
        <v>579</v>
      </c>
      <c r="J226" s="73" t="s">
        <v>580</v>
      </c>
      <c r="K226" s="72">
        <v>-4947</v>
      </c>
      <c r="L226" s="72" t="s">
        <v>581</v>
      </c>
      <c r="M226" s="73" t="s">
        <v>274</v>
      </c>
      <c r="N226" s="73"/>
      <c r="O226" s="74" t="s">
        <v>275</v>
      </c>
      <c r="P226" s="74" t="s">
        <v>276</v>
      </c>
    </row>
    <row r="227" spans="1:16" ht="13.5" thickBot="1" x14ac:dyDescent="0.25">
      <c r="A227" s="12" t="str">
        <f t="shared" si="18"/>
        <v> CPRI 19.30 </v>
      </c>
      <c r="B227" s="6" t="str">
        <f t="shared" si="19"/>
        <v>I</v>
      </c>
      <c r="C227" s="12">
        <f t="shared" si="20"/>
        <v>19263.848999999998</v>
      </c>
      <c r="D227" s="15" t="str">
        <f t="shared" si="21"/>
        <v>vis</v>
      </c>
      <c r="E227" s="71">
        <f>VLOOKUP(C227,'Active 1'!C$21:E$967,3,FALSE)</f>
        <v>-4942.7739830704431</v>
      </c>
      <c r="F227" s="6" t="s">
        <v>249</v>
      </c>
      <c r="G227" s="15" t="str">
        <f t="shared" si="22"/>
        <v>19263.849</v>
      </c>
      <c r="H227" s="12">
        <f t="shared" si="23"/>
        <v>-4943</v>
      </c>
      <c r="I227" s="72" t="s">
        <v>582</v>
      </c>
      <c r="J227" s="73" t="s">
        <v>583</v>
      </c>
      <c r="K227" s="72">
        <v>-4943</v>
      </c>
      <c r="L227" s="72" t="s">
        <v>584</v>
      </c>
      <c r="M227" s="73" t="s">
        <v>265</v>
      </c>
      <c r="N227" s="73"/>
      <c r="O227" s="74" t="s">
        <v>280</v>
      </c>
      <c r="P227" s="74" t="s">
        <v>281</v>
      </c>
    </row>
    <row r="228" spans="1:16" ht="13.5" thickBot="1" x14ac:dyDescent="0.25">
      <c r="A228" s="12" t="str">
        <f t="shared" si="18"/>
        <v> PZ 10.21 </v>
      </c>
      <c r="B228" s="6" t="str">
        <f t="shared" si="19"/>
        <v>I</v>
      </c>
      <c r="C228" s="12">
        <f t="shared" si="20"/>
        <v>19309.591</v>
      </c>
      <c r="D228" s="15" t="str">
        <f t="shared" si="21"/>
        <v>vis</v>
      </c>
      <c r="E228" s="71">
        <f>VLOOKUP(C228,'Active 1'!C$21:E$967,3,FALSE)</f>
        <v>-4932.7716523056442</v>
      </c>
      <c r="F228" s="6" t="s">
        <v>249</v>
      </c>
      <c r="G228" s="15" t="str">
        <f t="shared" si="22"/>
        <v>19309.591</v>
      </c>
      <c r="H228" s="12">
        <f t="shared" si="23"/>
        <v>-4933</v>
      </c>
      <c r="I228" s="72" t="s">
        <v>585</v>
      </c>
      <c r="J228" s="73" t="s">
        <v>586</v>
      </c>
      <c r="K228" s="72">
        <v>-4933</v>
      </c>
      <c r="L228" s="72" t="s">
        <v>587</v>
      </c>
      <c r="M228" s="73" t="s">
        <v>274</v>
      </c>
      <c r="N228" s="73"/>
      <c r="O228" s="74" t="s">
        <v>275</v>
      </c>
      <c r="P228" s="74" t="s">
        <v>276</v>
      </c>
    </row>
    <row r="229" spans="1:16" ht="13.5" thickBot="1" x14ac:dyDescent="0.25">
      <c r="A229" s="12" t="str">
        <f t="shared" si="18"/>
        <v> PZ 10.21 </v>
      </c>
      <c r="B229" s="6" t="str">
        <f t="shared" si="19"/>
        <v>I</v>
      </c>
      <c r="C229" s="12">
        <f t="shared" si="20"/>
        <v>19346.182000000001</v>
      </c>
      <c r="D229" s="15" t="str">
        <f t="shared" si="21"/>
        <v>vis</v>
      </c>
      <c r="E229" s="71">
        <f>VLOOKUP(C229,'Active 1'!C$21:E$967,3,FALSE)</f>
        <v>-4924.7703562316919</v>
      </c>
      <c r="F229" s="6" t="s">
        <v>249</v>
      </c>
      <c r="G229" s="15" t="str">
        <f t="shared" si="22"/>
        <v>19346.182</v>
      </c>
      <c r="H229" s="12">
        <f t="shared" si="23"/>
        <v>-4925</v>
      </c>
      <c r="I229" s="72" t="s">
        <v>588</v>
      </c>
      <c r="J229" s="73" t="s">
        <v>589</v>
      </c>
      <c r="K229" s="72">
        <v>-4925</v>
      </c>
      <c r="L229" s="72" t="s">
        <v>590</v>
      </c>
      <c r="M229" s="73" t="s">
        <v>274</v>
      </c>
      <c r="N229" s="73"/>
      <c r="O229" s="74" t="s">
        <v>275</v>
      </c>
      <c r="P229" s="74" t="s">
        <v>276</v>
      </c>
    </row>
    <row r="230" spans="1:16" ht="13.5" thickBot="1" x14ac:dyDescent="0.25">
      <c r="A230" s="12" t="str">
        <f t="shared" si="18"/>
        <v> PZ 10.21 </v>
      </c>
      <c r="B230" s="6" t="str">
        <f t="shared" si="19"/>
        <v>I</v>
      </c>
      <c r="C230" s="12">
        <f t="shared" si="20"/>
        <v>19419.341</v>
      </c>
      <c r="D230" s="15" t="str">
        <f t="shared" si="21"/>
        <v>vis</v>
      </c>
      <c r="E230" s="71">
        <f>VLOOKUP(C230,'Active 1'!C$21:E$967,3,FALSE)</f>
        <v>-4908.7727934573959</v>
      </c>
      <c r="F230" s="6" t="s">
        <v>249</v>
      </c>
      <c r="G230" s="15" t="str">
        <f t="shared" si="22"/>
        <v>19419.341</v>
      </c>
      <c r="H230" s="12">
        <f t="shared" si="23"/>
        <v>-4909</v>
      </c>
      <c r="I230" s="72" t="s">
        <v>591</v>
      </c>
      <c r="J230" s="73" t="s">
        <v>592</v>
      </c>
      <c r="K230" s="72">
        <v>-4909</v>
      </c>
      <c r="L230" s="72" t="s">
        <v>593</v>
      </c>
      <c r="M230" s="73" t="s">
        <v>274</v>
      </c>
      <c r="N230" s="73"/>
      <c r="O230" s="74" t="s">
        <v>275</v>
      </c>
      <c r="P230" s="74" t="s">
        <v>276</v>
      </c>
    </row>
    <row r="231" spans="1:16" ht="13.5" thickBot="1" x14ac:dyDescent="0.25">
      <c r="A231" s="12" t="str">
        <f t="shared" si="18"/>
        <v> PZ 10.21 </v>
      </c>
      <c r="B231" s="6" t="str">
        <f t="shared" si="19"/>
        <v>I</v>
      </c>
      <c r="C231" s="12">
        <f t="shared" si="20"/>
        <v>19492.508000000002</v>
      </c>
      <c r="D231" s="15" t="str">
        <f t="shared" si="21"/>
        <v>vis</v>
      </c>
      <c r="E231" s="71">
        <f>VLOOKUP(C231,'Active 1'!C$21:E$967,3,FALSE)</f>
        <v>-4892.7734813357574</v>
      </c>
      <c r="F231" s="6" t="s">
        <v>249</v>
      </c>
      <c r="G231" s="15" t="str">
        <f t="shared" si="22"/>
        <v>19492.508</v>
      </c>
      <c r="H231" s="12">
        <f t="shared" si="23"/>
        <v>-4893</v>
      </c>
      <c r="I231" s="72" t="s">
        <v>594</v>
      </c>
      <c r="J231" s="73" t="s">
        <v>595</v>
      </c>
      <c r="K231" s="72">
        <v>-4893</v>
      </c>
      <c r="L231" s="72" t="s">
        <v>596</v>
      </c>
      <c r="M231" s="73" t="s">
        <v>274</v>
      </c>
      <c r="N231" s="73"/>
      <c r="O231" s="74" t="s">
        <v>275</v>
      </c>
      <c r="P231" s="74" t="s">
        <v>276</v>
      </c>
    </row>
    <row r="232" spans="1:16" ht="13.5" thickBot="1" x14ac:dyDescent="0.25">
      <c r="A232" s="12" t="str">
        <f t="shared" si="18"/>
        <v> PZ 10.21 </v>
      </c>
      <c r="B232" s="6" t="str">
        <f t="shared" si="19"/>
        <v>I</v>
      </c>
      <c r="C232" s="12">
        <f t="shared" si="20"/>
        <v>19524.513999999999</v>
      </c>
      <c r="D232" s="15" t="str">
        <f t="shared" si="21"/>
        <v>vis</v>
      </c>
      <c r="E232" s="71">
        <f>VLOOKUP(C232,'Active 1'!C$21:E$967,3,FALSE)</f>
        <v>-4885.7747799571971</v>
      </c>
      <c r="F232" s="6" t="s">
        <v>249</v>
      </c>
      <c r="G232" s="15" t="str">
        <f t="shared" si="22"/>
        <v>19524.514</v>
      </c>
      <c r="H232" s="12">
        <f t="shared" si="23"/>
        <v>-4886</v>
      </c>
      <c r="I232" s="72" t="s">
        <v>597</v>
      </c>
      <c r="J232" s="73" t="s">
        <v>598</v>
      </c>
      <c r="K232" s="72">
        <v>-4886</v>
      </c>
      <c r="L232" s="72" t="s">
        <v>599</v>
      </c>
      <c r="M232" s="73" t="s">
        <v>274</v>
      </c>
      <c r="N232" s="73"/>
      <c r="O232" s="74" t="s">
        <v>275</v>
      </c>
      <c r="P232" s="74" t="s">
        <v>276</v>
      </c>
    </row>
    <row r="233" spans="1:16" ht="13.5" thickBot="1" x14ac:dyDescent="0.25">
      <c r="A233" s="12" t="str">
        <f t="shared" si="18"/>
        <v> PZ 10.21 </v>
      </c>
      <c r="B233" s="6" t="str">
        <f t="shared" si="19"/>
        <v>I</v>
      </c>
      <c r="C233" s="12">
        <f t="shared" si="20"/>
        <v>19666.272000000001</v>
      </c>
      <c r="D233" s="15" t="str">
        <f t="shared" si="21"/>
        <v>vis</v>
      </c>
      <c r="E233" s="71">
        <f>VLOOKUP(C233,'Active 1'!C$21:E$967,3,FALSE)</f>
        <v>-4854.7767823935528</v>
      </c>
      <c r="F233" s="6" t="s">
        <v>249</v>
      </c>
      <c r="G233" s="15" t="str">
        <f t="shared" si="22"/>
        <v>19666.272</v>
      </c>
      <c r="H233" s="12">
        <f t="shared" si="23"/>
        <v>-4855</v>
      </c>
      <c r="I233" s="72" t="s">
        <v>600</v>
      </c>
      <c r="J233" s="73" t="s">
        <v>601</v>
      </c>
      <c r="K233" s="72">
        <v>-4855</v>
      </c>
      <c r="L233" s="72" t="s">
        <v>602</v>
      </c>
      <c r="M233" s="73" t="s">
        <v>274</v>
      </c>
      <c r="N233" s="73"/>
      <c r="O233" s="74" t="s">
        <v>275</v>
      </c>
      <c r="P233" s="74" t="s">
        <v>276</v>
      </c>
    </row>
    <row r="234" spans="1:16" ht="13.5" thickBot="1" x14ac:dyDescent="0.25">
      <c r="A234" s="12" t="str">
        <f t="shared" si="18"/>
        <v> PZ 10.21 </v>
      </c>
      <c r="B234" s="6" t="str">
        <f t="shared" si="19"/>
        <v>I</v>
      </c>
      <c r="C234" s="12">
        <f t="shared" si="20"/>
        <v>19684.560000000001</v>
      </c>
      <c r="D234" s="15" t="str">
        <f t="shared" si="21"/>
        <v>vis</v>
      </c>
      <c r="E234" s="71">
        <f>VLOOKUP(C234,'Active 1'!C$21:E$967,3,FALSE)</f>
        <v>-4850.7777743697097</v>
      </c>
      <c r="F234" s="6" t="s">
        <v>249</v>
      </c>
      <c r="G234" s="15" t="str">
        <f t="shared" si="22"/>
        <v>19684.560</v>
      </c>
      <c r="H234" s="12">
        <f t="shared" si="23"/>
        <v>-4851</v>
      </c>
      <c r="I234" s="72" t="s">
        <v>603</v>
      </c>
      <c r="J234" s="73" t="s">
        <v>604</v>
      </c>
      <c r="K234" s="72">
        <v>-4851</v>
      </c>
      <c r="L234" s="72" t="s">
        <v>605</v>
      </c>
      <c r="M234" s="73" t="s">
        <v>274</v>
      </c>
      <c r="N234" s="73"/>
      <c r="O234" s="74" t="s">
        <v>275</v>
      </c>
      <c r="P234" s="74" t="s">
        <v>276</v>
      </c>
    </row>
    <row r="235" spans="1:16" ht="13.5" thickBot="1" x14ac:dyDescent="0.25">
      <c r="A235" s="12" t="str">
        <f t="shared" si="18"/>
        <v> PZ 10.21 </v>
      </c>
      <c r="B235" s="6" t="str">
        <f t="shared" si="19"/>
        <v>I</v>
      </c>
      <c r="C235" s="12">
        <f t="shared" si="20"/>
        <v>19739.444</v>
      </c>
      <c r="D235" s="15" t="str">
        <f t="shared" si="21"/>
        <v>vis</v>
      </c>
      <c r="E235" s="71">
        <f>VLOOKUP(C235,'Active 1'!C$21:E$967,3,FALSE)</f>
        <v>-4838.7763769298263</v>
      </c>
      <c r="F235" s="6" t="s">
        <v>249</v>
      </c>
      <c r="G235" s="15" t="str">
        <f t="shared" si="22"/>
        <v>19739.444</v>
      </c>
      <c r="H235" s="12">
        <f t="shared" si="23"/>
        <v>-4839</v>
      </c>
      <c r="I235" s="72" t="s">
        <v>606</v>
      </c>
      <c r="J235" s="73" t="s">
        <v>607</v>
      </c>
      <c r="K235" s="72">
        <v>-4839</v>
      </c>
      <c r="L235" s="72" t="s">
        <v>608</v>
      </c>
      <c r="M235" s="73" t="s">
        <v>274</v>
      </c>
      <c r="N235" s="73"/>
      <c r="O235" s="74" t="s">
        <v>275</v>
      </c>
      <c r="P235" s="74" t="s">
        <v>276</v>
      </c>
    </row>
    <row r="236" spans="1:16" ht="13.5" thickBot="1" x14ac:dyDescent="0.25">
      <c r="A236" s="12" t="str">
        <f t="shared" si="18"/>
        <v> CPRI 19.30 </v>
      </c>
      <c r="B236" s="6" t="str">
        <f t="shared" si="19"/>
        <v>I</v>
      </c>
      <c r="C236" s="12">
        <f t="shared" si="20"/>
        <v>20407.052</v>
      </c>
      <c r="D236" s="15" t="str">
        <f t="shared" si="21"/>
        <v>vis</v>
      </c>
      <c r="E236" s="71">
        <f>VLOOKUP(C236,'Active 1'!C$21:E$967,3,FALSE)</f>
        <v>-4692.7915918914532</v>
      </c>
      <c r="F236" s="6" t="s">
        <v>249</v>
      </c>
      <c r="G236" s="15" t="str">
        <f t="shared" si="22"/>
        <v>20407.052</v>
      </c>
      <c r="H236" s="12">
        <f t="shared" si="23"/>
        <v>-4693</v>
      </c>
      <c r="I236" s="72" t="s">
        <v>609</v>
      </c>
      <c r="J236" s="73" t="s">
        <v>610</v>
      </c>
      <c r="K236" s="72">
        <v>-4693</v>
      </c>
      <c r="L236" s="72" t="s">
        <v>611</v>
      </c>
      <c r="M236" s="73" t="s">
        <v>265</v>
      </c>
      <c r="N236" s="73"/>
      <c r="O236" s="74" t="s">
        <v>280</v>
      </c>
      <c r="P236" s="74" t="s">
        <v>281</v>
      </c>
    </row>
    <row r="237" spans="1:16" ht="13.5" thickBot="1" x14ac:dyDescent="0.25">
      <c r="A237" s="12" t="str">
        <f t="shared" si="18"/>
        <v> CPRI 19.30 </v>
      </c>
      <c r="B237" s="6" t="str">
        <f t="shared" si="19"/>
        <v>I</v>
      </c>
      <c r="C237" s="12">
        <f t="shared" si="20"/>
        <v>21504.489000000001</v>
      </c>
      <c r="D237" s="15" t="str">
        <f t="shared" si="21"/>
        <v>vis</v>
      </c>
      <c r="E237" s="71">
        <f>VLOOKUP(C237,'Active 1'!C$21:E$967,3,FALSE)</f>
        <v>-4452.8167795192876</v>
      </c>
      <c r="F237" s="6" t="s">
        <v>249</v>
      </c>
      <c r="G237" s="15" t="str">
        <f t="shared" si="22"/>
        <v>21504.489</v>
      </c>
      <c r="H237" s="12">
        <f t="shared" si="23"/>
        <v>-4453</v>
      </c>
      <c r="I237" s="72" t="s">
        <v>612</v>
      </c>
      <c r="J237" s="73" t="s">
        <v>613</v>
      </c>
      <c r="K237" s="72">
        <v>-4453</v>
      </c>
      <c r="L237" s="72" t="s">
        <v>614</v>
      </c>
      <c r="M237" s="73" t="s">
        <v>265</v>
      </c>
      <c r="N237" s="73"/>
      <c r="O237" s="74" t="s">
        <v>280</v>
      </c>
      <c r="P237" s="74" t="s">
        <v>281</v>
      </c>
    </row>
    <row r="238" spans="1:16" ht="13.5" thickBot="1" x14ac:dyDescent="0.25">
      <c r="A238" s="12" t="str">
        <f t="shared" si="18"/>
        <v> CPRI 19.30 </v>
      </c>
      <c r="B238" s="6" t="str">
        <f t="shared" si="19"/>
        <v>I</v>
      </c>
      <c r="C238" s="12">
        <f t="shared" si="20"/>
        <v>22510.492999999999</v>
      </c>
      <c r="D238" s="15" t="str">
        <f t="shared" si="21"/>
        <v>vis</v>
      </c>
      <c r="E238" s="71">
        <f>VLOOKUP(C238,'Active 1'!C$21:E$967,3,FALSE)</f>
        <v>-4232.8354765874128</v>
      </c>
      <c r="F238" s="6" t="s">
        <v>249</v>
      </c>
      <c r="G238" s="15" t="str">
        <f t="shared" si="22"/>
        <v>22510.493</v>
      </c>
      <c r="H238" s="12">
        <f t="shared" si="23"/>
        <v>-4233</v>
      </c>
      <c r="I238" s="72" t="s">
        <v>615</v>
      </c>
      <c r="J238" s="73" t="s">
        <v>616</v>
      </c>
      <c r="K238" s="72">
        <v>-4233</v>
      </c>
      <c r="L238" s="72" t="s">
        <v>617</v>
      </c>
      <c r="M238" s="73" t="s">
        <v>265</v>
      </c>
      <c r="N238" s="73"/>
      <c r="O238" s="74" t="s">
        <v>280</v>
      </c>
      <c r="P238" s="74" t="s">
        <v>281</v>
      </c>
    </row>
    <row r="239" spans="1:16" ht="13.5" thickBot="1" x14ac:dyDescent="0.25">
      <c r="A239" s="12" t="str">
        <f t="shared" si="18"/>
        <v> CPRI 19.30 </v>
      </c>
      <c r="B239" s="6" t="str">
        <f t="shared" si="19"/>
        <v>I</v>
      </c>
      <c r="C239" s="12">
        <f t="shared" si="20"/>
        <v>23516.488000000001</v>
      </c>
      <c r="D239" s="15" t="str">
        <f t="shared" si="21"/>
        <v>vis</v>
      </c>
      <c r="E239" s="71">
        <f>VLOOKUP(C239,'Active 1'!C$21:E$967,3,FALSE)</f>
        <v>-4012.8561416712973</v>
      </c>
      <c r="F239" s="6" t="s">
        <v>249</v>
      </c>
      <c r="G239" s="15" t="str">
        <f t="shared" si="22"/>
        <v>23516.488</v>
      </c>
      <c r="H239" s="12">
        <f t="shared" si="23"/>
        <v>-4013</v>
      </c>
      <c r="I239" s="72" t="s">
        <v>618</v>
      </c>
      <c r="J239" s="73" t="s">
        <v>619</v>
      </c>
      <c r="K239" s="72">
        <v>-4013</v>
      </c>
      <c r="L239" s="72" t="s">
        <v>620</v>
      </c>
      <c r="M239" s="73" t="s">
        <v>265</v>
      </c>
      <c r="N239" s="73"/>
      <c r="O239" s="74" t="s">
        <v>280</v>
      </c>
      <c r="P239" s="74" t="s">
        <v>281</v>
      </c>
    </row>
    <row r="240" spans="1:16" ht="13.5" thickBot="1" x14ac:dyDescent="0.25">
      <c r="A240" s="12" t="str">
        <f t="shared" si="18"/>
        <v> PZ 10.21 </v>
      </c>
      <c r="B240" s="6" t="str">
        <f t="shared" si="19"/>
        <v>I</v>
      </c>
      <c r="C240" s="12">
        <f t="shared" si="20"/>
        <v>23969.177</v>
      </c>
      <c r="D240" s="15" t="str">
        <f t="shared" si="21"/>
        <v>vis</v>
      </c>
      <c r="E240" s="71">
        <f>VLOOKUP(C240,'Active 1'!C$21:E$967,3,FALSE)</f>
        <v>-3913.8673543077011</v>
      </c>
      <c r="F240" s="6" t="s">
        <v>249</v>
      </c>
      <c r="G240" s="15" t="str">
        <f t="shared" si="22"/>
        <v>23969.177</v>
      </c>
      <c r="H240" s="12">
        <f t="shared" si="23"/>
        <v>-3914</v>
      </c>
      <c r="I240" s="72" t="s">
        <v>621</v>
      </c>
      <c r="J240" s="73" t="s">
        <v>622</v>
      </c>
      <c r="K240" s="72">
        <v>-3914</v>
      </c>
      <c r="L240" s="72" t="s">
        <v>623</v>
      </c>
      <c r="M240" s="73" t="s">
        <v>274</v>
      </c>
      <c r="N240" s="73"/>
      <c r="O240" s="74" t="s">
        <v>275</v>
      </c>
      <c r="P240" s="74" t="s">
        <v>276</v>
      </c>
    </row>
    <row r="241" spans="1:16" ht="13.5" thickBot="1" x14ac:dyDescent="0.25">
      <c r="A241" s="12" t="str">
        <f t="shared" si="18"/>
        <v> PZ 10.21 </v>
      </c>
      <c r="B241" s="6" t="str">
        <f t="shared" si="19"/>
        <v>I</v>
      </c>
      <c r="C241" s="12">
        <f t="shared" si="20"/>
        <v>23978.344000000001</v>
      </c>
      <c r="D241" s="15" t="str">
        <f t="shared" si="21"/>
        <v>vis</v>
      </c>
      <c r="E241" s="71">
        <f>VLOOKUP(C241,'Active 1'!C$21:E$967,3,FALSE)</f>
        <v>-3911.8628209221711</v>
      </c>
      <c r="F241" s="6" t="s">
        <v>249</v>
      </c>
      <c r="G241" s="15" t="str">
        <f t="shared" si="22"/>
        <v>23978.344</v>
      </c>
      <c r="H241" s="12">
        <f t="shared" si="23"/>
        <v>-3912</v>
      </c>
      <c r="I241" s="72" t="s">
        <v>624</v>
      </c>
      <c r="J241" s="73" t="s">
        <v>625</v>
      </c>
      <c r="K241" s="72">
        <v>-3912</v>
      </c>
      <c r="L241" s="72" t="s">
        <v>626</v>
      </c>
      <c r="M241" s="73" t="s">
        <v>274</v>
      </c>
      <c r="N241" s="73"/>
      <c r="O241" s="74" t="s">
        <v>275</v>
      </c>
      <c r="P241" s="74" t="s">
        <v>276</v>
      </c>
    </row>
    <row r="242" spans="1:16" ht="13.5" thickBot="1" x14ac:dyDescent="0.25">
      <c r="A242" s="12" t="str">
        <f t="shared" si="18"/>
        <v> PZ 10.21 </v>
      </c>
      <c r="B242" s="6" t="str">
        <f t="shared" si="19"/>
        <v>I</v>
      </c>
      <c r="C242" s="12">
        <f t="shared" si="20"/>
        <v>24353.298999999999</v>
      </c>
      <c r="D242" s="15" t="str">
        <f t="shared" si="21"/>
        <v>vis</v>
      </c>
      <c r="E242" s="71">
        <f>VLOOKUP(C242,'Active 1'!C$21:E$967,3,FALSE)</f>
        <v>-3829.8720043440853</v>
      </c>
      <c r="F242" s="6" t="s">
        <v>249</v>
      </c>
      <c r="G242" s="15" t="str">
        <f t="shared" si="22"/>
        <v>24353.299</v>
      </c>
      <c r="H242" s="12">
        <f t="shared" si="23"/>
        <v>-3830</v>
      </c>
      <c r="I242" s="72" t="s">
        <v>627</v>
      </c>
      <c r="J242" s="73" t="s">
        <v>628</v>
      </c>
      <c r="K242" s="72">
        <v>-3830</v>
      </c>
      <c r="L242" s="72" t="s">
        <v>629</v>
      </c>
      <c r="M242" s="73" t="s">
        <v>274</v>
      </c>
      <c r="N242" s="73"/>
      <c r="O242" s="74" t="s">
        <v>275</v>
      </c>
      <c r="P242" s="74" t="s">
        <v>276</v>
      </c>
    </row>
    <row r="243" spans="1:16" ht="13.5" thickBot="1" x14ac:dyDescent="0.25">
      <c r="A243" s="12" t="str">
        <f t="shared" si="18"/>
        <v> PZ 10.21 </v>
      </c>
      <c r="B243" s="6" t="str">
        <f t="shared" si="19"/>
        <v>I</v>
      </c>
      <c r="C243" s="12">
        <f t="shared" si="20"/>
        <v>24371.578000000001</v>
      </c>
      <c r="D243" s="15" t="str">
        <f t="shared" si="21"/>
        <v>vis</v>
      </c>
      <c r="E243" s="71">
        <f>VLOOKUP(C243,'Active 1'!C$21:E$967,3,FALSE)</f>
        <v>-3825.8749643360015</v>
      </c>
      <c r="F243" s="6" t="s">
        <v>249</v>
      </c>
      <c r="G243" s="15" t="str">
        <f t="shared" si="22"/>
        <v>24371.578</v>
      </c>
      <c r="H243" s="12">
        <f t="shared" si="23"/>
        <v>-3826</v>
      </c>
      <c r="I243" s="72" t="s">
        <v>630</v>
      </c>
      <c r="J243" s="73" t="s">
        <v>631</v>
      </c>
      <c r="K243" s="72">
        <v>-3826</v>
      </c>
      <c r="L243" s="72" t="s">
        <v>632</v>
      </c>
      <c r="M243" s="73" t="s">
        <v>274</v>
      </c>
      <c r="N243" s="73"/>
      <c r="O243" s="74" t="s">
        <v>275</v>
      </c>
      <c r="P243" s="74" t="s">
        <v>276</v>
      </c>
    </row>
    <row r="244" spans="1:16" ht="13.5" thickBot="1" x14ac:dyDescent="0.25">
      <c r="A244" s="12" t="str">
        <f t="shared" si="18"/>
        <v> PZ 10.21 </v>
      </c>
      <c r="B244" s="6" t="str">
        <f t="shared" si="19"/>
        <v>I</v>
      </c>
      <c r="C244" s="12">
        <f t="shared" si="20"/>
        <v>24376.157999999999</v>
      </c>
      <c r="D244" s="15" t="str">
        <f t="shared" si="21"/>
        <v>vis</v>
      </c>
      <c r="E244" s="71">
        <f>VLOOKUP(C244,'Active 1'!C$21:E$967,3,FALSE)</f>
        <v>-3824.873462982699</v>
      </c>
      <c r="F244" s="6" t="s">
        <v>249</v>
      </c>
      <c r="G244" s="15" t="str">
        <f t="shared" si="22"/>
        <v>24376.158</v>
      </c>
      <c r="H244" s="12">
        <f t="shared" si="23"/>
        <v>-3825</v>
      </c>
      <c r="I244" s="72" t="s">
        <v>633</v>
      </c>
      <c r="J244" s="73" t="s">
        <v>634</v>
      </c>
      <c r="K244" s="72">
        <v>-3825</v>
      </c>
      <c r="L244" s="72" t="s">
        <v>635</v>
      </c>
      <c r="M244" s="73" t="s">
        <v>274</v>
      </c>
      <c r="N244" s="73"/>
      <c r="O244" s="74" t="s">
        <v>275</v>
      </c>
      <c r="P244" s="74" t="s">
        <v>276</v>
      </c>
    </row>
    <row r="245" spans="1:16" ht="13.5" thickBot="1" x14ac:dyDescent="0.25">
      <c r="A245" s="12" t="str">
        <f t="shared" si="18"/>
        <v> PZ 10.21 </v>
      </c>
      <c r="B245" s="6" t="str">
        <f t="shared" si="19"/>
        <v>I</v>
      </c>
      <c r="C245" s="12">
        <f t="shared" si="20"/>
        <v>24417.314999999999</v>
      </c>
      <c r="D245" s="15" t="str">
        <f t="shared" si="21"/>
        <v>vis</v>
      </c>
      <c r="E245" s="71">
        <f>VLOOKUP(C245,'Active 1'!C$21:E$967,3,FALSE)</f>
        <v>-3815.873726913293</v>
      </c>
      <c r="F245" s="6" t="s">
        <v>249</v>
      </c>
      <c r="G245" s="15" t="str">
        <f t="shared" si="22"/>
        <v>24417.315</v>
      </c>
      <c r="H245" s="12">
        <f t="shared" si="23"/>
        <v>-3816</v>
      </c>
      <c r="I245" s="72" t="s">
        <v>636</v>
      </c>
      <c r="J245" s="73" t="s">
        <v>637</v>
      </c>
      <c r="K245" s="72">
        <v>-3816</v>
      </c>
      <c r="L245" s="72" t="s">
        <v>638</v>
      </c>
      <c r="M245" s="73" t="s">
        <v>274</v>
      </c>
      <c r="N245" s="73"/>
      <c r="O245" s="74" t="s">
        <v>275</v>
      </c>
      <c r="P245" s="74" t="s">
        <v>276</v>
      </c>
    </row>
    <row r="246" spans="1:16" ht="13.5" thickBot="1" x14ac:dyDescent="0.25">
      <c r="A246" s="12" t="str">
        <f t="shared" si="18"/>
        <v> PZ 10.21 </v>
      </c>
      <c r="B246" s="6" t="str">
        <f t="shared" si="19"/>
        <v>I</v>
      </c>
      <c r="C246" s="12">
        <f t="shared" si="20"/>
        <v>24440.175999999999</v>
      </c>
      <c r="D246" s="15" t="str">
        <f t="shared" si="21"/>
        <v>vis</v>
      </c>
      <c r="E246" s="71">
        <f>VLOOKUP(C246,'Active 1'!C$21:E$967,3,FALSE)</f>
        <v>-3810.8747482150711</v>
      </c>
      <c r="F246" s="6" t="s">
        <v>249</v>
      </c>
      <c r="G246" s="15" t="str">
        <f t="shared" si="22"/>
        <v>24440.176</v>
      </c>
      <c r="H246" s="12">
        <f t="shared" si="23"/>
        <v>-3811</v>
      </c>
      <c r="I246" s="72" t="s">
        <v>639</v>
      </c>
      <c r="J246" s="73" t="s">
        <v>640</v>
      </c>
      <c r="K246" s="72">
        <v>-3811</v>
      </c>
      <c r="L246" s="72" t="s">
        <v>641</v>
      </c>
      <c r="M246" s="73" t="s">
        <v>274</v>
      </c>
      <c r="N246" s="73"/>
      <c r="O246" s="74" t="s">
        <v>275</v>
      </c>
      <c r="P246" s="74" t="s">
        <v>276</v>
      </c>
    </row>
    <row r="247" spans="1:16" ht="13.5" thickBot="1" x14ac:dyDescent="0.25">
      <c r="A247" s="12" t="str">
        <f t="shared" si="18"/>
        <v> CPRI 19.30 </v>
      </c>
      <c r="B247" s="6" t="str">
        <f t="shared" si="19"/>
        <v>I</v>
      </c>
      <c r="C247" s="12">
        <f t="shared" si="20"/>
        <v>24522.491999999998</v>
      </c>
      <c r="D247" s="15" t="str">
        <f t="shared" si="21"/>
        <v>vis</v>
      </c>
      <c r="E247" s="71">
        <f>VLOOKUP(C247,'Active 1'!C$21:E$967,3,FALSE)</f>
        <v>-3792.874838739423</v>
      </c>
      <c r="F247" s="6" t="s">
        <v>249</v>
      </c>
      <c r="G247" s="15" t="str">
        <f t="shared" si="22"/>
        <v>24522.492</v>
      </c>
      <c r="H247" s="12">
        <f t="shared" si="23"/>
        <v>-3793</v>
      </c>
      <c r="I247" s="72" t="s">
        <v>642</v>
      </c>
      <c r="J247" s="73" t="s">
        <v>643</v>
      </c>
      <c r="K247" s="72">
        <v>-3793</v>
      </c>
      <c r="L247" s="72" t="s">
        <v>632</v>
      </c>
      <c r="M247" s="73" t="s">
        <v>265</v>
      </c>
      <c r="N247" s="73"/>
      <c r="O247" s="74" t="s">
        <v>280</v>
      </c>
      <c r="P247" s="74" t="s">
        <v>281</v>
      </c>
    </row>
    <row r="248" spans="1:16" ht="13.5" thickBot="1" x14ac:dyDescent="0.25">
      <c r="A248" s="12" t="str">
        <f t="shared" si="18"/>
        <v> PZ 10.21 </v>
      </c>
      <c r="B248" s="6" t="str">
        <f t="shared" si="19"/>
        <v>I</v>
      </c>
      <c r="C248" s="12">
        <f t="shared" si="20"/>
        <v>25185.55</v>
      </c>
      <c r="D248" s="15" t="str">
        <f t="shared" si="21"/>
        <v>vis</v>
      </c>
      <c r="E248" s="71">
        <f>VLOOKUP(C248,'Active 1'!C$21:E$967,3,FALSE)</f>
        <v>-3647.8849950018202</v>
      </c>
      <c r="F248" s="6" t="s">
        <v>249</v>
      </c>
      <c r="G248" s="15" t="str">
        <f t="shared" si="22"/>
        <v>25185.550</v>
      </c>
      <c r="H248" s="12">
        <f t="shared" si="23"/>
        <v>-3648</v>
      </c>
      <c r="I248" s="72" t="s">
        <v>644</v>
      </c>
      <c r="J248" s="73" t="s">
        <v>645</v>
      </c>
      <c r="K248" s="72">
        <v>-3648</v>
      </c>
      <c r="L248" s="72" t="s">
        <v>646</v>
      </c>
      <c r="M248" s="73" t="s">
        <v>274</v>
      </c>
      <c r="N248" s="73"/>
      <c r="O248" s="74" t="s">
        <v>275</v>
      </c>
      <c r="P248" s="74" t="s">
        <v>276</v>
      </c>
    </row>
    <row r="249" spans="1:16" ht="13.5" thickBot="1" x14ac:dyDescent="0.25">
      <c r="A249" s="12" t="str">
        <f t="shared" si="18"/>
        <v> CPRI 19.30 </v>
      </c>
      <c r="B249" s="6" t="str">
        <f t="shared" si="19"/>
        <v>I</v>
      </c>
      <c r="C249" s="12">
        <f t="shared" si="20"/>
        <v>25985.794999999998</v>
      </c>
      <c r="D249" s="15" t="str">
        <f t="shared" si="21"/>
        <v>vis</v>
      </c>
      <c r="E249" s="71">
        <f>VLOOKUP(C249,'Active 1'!C$21:E$967,3,FALSE)</f>
        <v>-3472.8966870381164</v>
      </c>
      <c r="F249" s="6" t="s">
        <v>249</v>
      </c>
      <c r="G249" s="15" t="str">
        <f t="shared" si="22"/>
        <v>25985.795</v>
      </c>
      <c r="H249" s="12">
        <f t="shared" si="23"/>
        <v>-3473</v>
      </c>
      <c r="I249" s="72" t="s">
        <v>647</v>
      </c>
      <c r="J249" s="73" t="s">
        <v>648</v>
      </c>
      <c r="K249" s="72">
        <v>-3473</v>
      </c>
      <c r="L249" s="72" t="s">
        <v>649</v>
      </c>
      <c r="M249" s="73" t="s">
        <v>265</v>
      </c>
      <c r="N249" s="73"/>
      <c r="O249" s="74" t="s">
        <v>280</v>
      </c>
      <c r="P249" s="74" t="s">
        <v>281</v>
      </c>
    </row>
    <row r="250" spans="1:16" ht="13.5" thickBot="1" x14ac:dyDescent="0.25">
      <c r="A250" s="12" t="str">
        <f t="shared" si="18"/>
        <v> CPRI 19.30 </v>
      </c>
      <c r="B250" s="6" t="str">
        <f t="shared" si="19"/>
        <v>I</v>
      </c>
      <c r="C250" s="12">
        <f t="shared" si="20"/>
        <v>27494.82</v>
      </c>
      <c r="D250" s="15" t="str">
        <f t="shared" si="21"/>
        <v>vis</v>
      </c>
      <c r="E250" s="71">
        <f>VLOOKUP(C250,'Active 1'!C$21:E$967,3,FALSE)</f>
        <v>-3142.9205779403665</v>
      </c>
      <c r="F250" s="6" t="s">
        <v>249</v>
      </c>
      <c r="G250" s="15" t="str">
        <f t="shared" si="22"/>
        <v>27494.820</v>
      </c>
      <c r="H250" s="12">
        <f t="shared" si="23"/>
        <v>-3143</v>
      </c>
      <c r="I250" s="72" t="s">
        <v>650</v>
      </c>
      <c r="J250" s="73" t="s">
        <v>651</v>
      </c>
      <c r="K250" s="72">
        <v>-3143</v>
      </c>
      <c r="L250" s="72" t="s">
        <v>652</v>
      </c>
      <c r="M250" s="73" t="s">
        <v>265</v>
      </c>
      <c r="N250" s="73"/>
      <c r="O250" s="74" t="s">
        <v>280</v>
      </c>
      <c r="P250" s="74" t="s">
        <v>281</v>
      </c>
    </row>
    <row r="251" spans="1:16" ht="13.5" thickBot="1" x14ac:dyDescent="0.25">
      <c r="A251" s="12" t="str">
        <f t="shared" si="18"/>
        <v> CPRI 19.30 </v>
      </c>
      <c r="B251" s="6" t="str">
        <f t="shared" si="19"/>
        <v>I</v>
      </c>
      <c r="C251" s="12">
        <f t="shared" si="20"/>
        <v>28135.022000000001</v>
      </c>
      <c r="D251" s="15" t="str">
        <f t="shared" si="21"/>
        <v>vis</v>
      </c>
      <c r="E251" s="71">
        <f>VLOOKUP(C251,'Active 1'!C$21:E$967,3,FALSE)</f>
        <v>-3002.9286195588966</v>
      </c>
      <c r="F251" s="6" t="s">
        <v>249</v>
      </c>
      <c r="G251" s="15" t="str">
        <f t="shared" si="22"/>
        <v>28135.022</v>
      </c>
      <c r="H251" s="12">
        <f t="shared" si="23"/>
        <v>-3003</v>
      </c>
      <c r="I251" s="72" t="s">
        <v>653</v>
      </c>
      <c r="J251" s="73" t="s">
        <v>654</v>
      </c>
      <c r="K251" s="72">
        <v>-3003</v>
      </c>
      <c r="L251" s="72" t="s">
        <v>655</v>
      </c>
      <c r="M251" s="73" t="s">
        <v>265</v>
      </c>
      <c r="N251" s="73"/>
      <c r="O251" s="74" t="s">
        <v>280</v>
      </c>
      <c r="P251" s="74" t="s">
        <v>281</v>
      </c>
    </row>
    <row r="252" spans="1:16" ht="13.5" thickBot="1" x14ac:dyDescent="0.25">
      <c r="A252" s="12" t="str">
        <f t="shared" si="18"/>
        <v> CPRI 19.30 </v>
      </c>
      <c r="B252" s="6" t="str">
        <f t="shared" si="19"/>
        <v>I</v>
      </c>
      <c r="C252" s="12">
        <f t="shared" si="20"/>
        <v>28546.585999999999</v>
      </c>
      <c r="D252" s="15" t="str">
        <f t="shared" si="21"/>
        <v>vis</v>
      </c>
      <c r="E252" s="71">
        <f>VLOOKUP(C252,'Active 1'!C$21:E$967,3,FALSE)</f>
        <v>-2912.9325708753386</v>
      </c>
      <c r="F252" s="6" t="s">
        <v>249</v>
      </c>
      <c r="G252" s="15" t="str">
        <f t="shared" si="22"/>
        <v>28546.586</v>
      </c>
      <c r="H252" s="12">
        <f t="shared" si="23"/>
        <v>-2913</v>
      </c>
      <c r="I252" s="72" t="s">
        <v>656</v>
      </c>
      <c r="J252" s="73" t="s">
        <v>657</v>
      </c>
      <c r="K252" s="72">
        <v>-2913</v>
      </c>
      <c r="L252" s="72" t="s">
        <v>658</v>
      </c>
      <c r="M252" s="73" t="s">
        <v>265</v>
      </c>
      <c r="N252" s="73"/>
      <c r="O252" s="74" t="s">
        <v>280</v>
      </c>
      <c r="P252" s="74" t="s">
        <v>281</v>
      </c>
    </row>
    <row r="253" spans="1:16" ht="13.5" thickBot="1" x14ac:dyDescent="0.25">
      <c r="A253" s="12" t="str">
        <f t="shared" si="18"/>
        <v> PZ 10.21 </v>
      </c>
      <c r="B253" s="6" t="str">
        <f t="shared" si="19"/>
        <v>I</v>
      </c>
      <c r="C253" s="12">
        <f t="shared" si="20"/>
        <v>28729.49</v>
      </c>
      <c r="D253" s="15" t="str">
        <f t="shared" si="21"/>
        <v>vis</v>
      </c>
      <c r="E253" s="71">
        <f>VLOOKUP(C253,'Active 1'!C$21:E$967,3,FALSE)</f>
        <v>-2872.9372425948823</v>
      </c>
      <c r="F253" s="6" t="s">
        <v>249</v>
      </c>
      <c r="G253" s="15" t="str">
        <f t="shared" si="22"/>
        <v>28729.490</v>
      </c>
      <c r="H253" s="12">
        <f t="shared" si="23"/>
        <v>-2873</v>
      </c>
      <c r="I253" s="72" t="s">
        <v>659</v>
      </c>
      <c r="J253" s="73" t="s">
        <v>660</v>
      </c>
      <c r="K253" s="72">
        <v>-2873</v>
      </c>
      <c r="L253" s="72" t="s">
        <v>661</v>
      </c>
      <c r="M253" s="73" t="s">
        <v>274</v>
      </c>
      <c r="N253" s="73"/>
      <c r="O253" s="74" t="s">
        <v>275</v>
      </c>
      <c r="P253" s="74" t="s">
        <v>276</v>
      </c>
    </row>
    <row r="254" spans="1:16" ht="13.5" thickBot="1" x14ac:dyDescent="0.25">
      <c r="A254" s="12" t="str">
        <f t="shared" si="18"/>
        <v> PZ 10.21 </v>
      </c>
      <c r="B254" s="6" t="str">
        <f t="shared" si="19"/>
        <v>I</v>
      </c>
      <c r="C254" s="12">
        <f t="shared" si="20"/>
        <v>28752.400000000001</v>
      </c>
      <c r="D254" s="15" t="str">
        <f t="shared" si="21"/>
        <v>vis</v>
      </c>
      <c r="E254" s="71">
        <f>VLOOKUP(C254,'Active 1'!C$21:E$967,3,FALSE)</f>
        <v>-2867.9275491441913</v>
      </c>
      <c r="F254" s="6" t="s">
        <v>249</v>
      </c>
      <c r="G254" s="15" t="str">
        <f t="shared" si="22"/>
        <v>28752.400</v>
      </c>
      <c r="H254" s="12">
        <f t="shared" si="23"/>
        <v>-2868</v>
      </c>
      <c r="I254" s="72" t="s">
        <v>662</v>
      </c>
      <c r="J254" s="73" t="s">
        <v>663</v>
      </c>
      <c r="K254" s="72">
        <v>-2868</v>
      </c>
      <c r="L254" s="72" t="s">
        <v>664</v>
      </c>
      <c r="M254" s="73" t="s">
        <v>274</v>
      </c>
      <c r="N254" s="73"/>
      <c r="O254" s="74" t="s">
        <v>275</v>
      </c>
      <c r="P254" s="74" t="s">
        <v>276</v>
      </c>
    </row>
    <row r="255" spans="1:16" ht="13.5" thickBot="1" x14ac:dyDescent="0.25">
      <c r="A255" s="12" t="str">
        <f t="shared" si="18"/>
        <v> PZ 10.21 </v>
      </c>
      <c r="B255" s="6" t="str">
        <f t="shared" si="19"/>
        <v>I</v>
      </c>
      <c r="C255" s="12">
        <f t="shared" si="20"/>
        <v>29461.18</v>
      </c>
      <c r="D255" s="15" t="str">
        <f t="shared" si="21"/>
        <v>vis</v>
      </c>
      <c r="E255" s="71">
        <f>VLOOKUP(C255,'Active 1'!C$21:E$967,3,FALSE)</f>
        <v>-2712.9397480101456</v>
      </c>
      <c r="F255" s="6" t="s">
        <v>249</v>
      </c>
      <c r="G255" s="15" t="str">
        <f t="shared" si="22"/>
        <v>29461.180</v>
      </c>
      <c r="H255" s="12">
        <f t="shared" si="23"/>
        <v>-2713</v>
      </c>
      <c r="I255" s="72" t="s">
        <v>665</v>
      </c>
      <c r="J255" s="73" t="s">
        <v>666</v>
      </c>
      <c r="K255" s="72">
        <v>-2713</v>
      </c>
      <c r="L255" s="72" t="s">
        <v>667</v>
      </c>
      <c r="M255" s="73" t="s">
        <v>274</v>
      </c>
      <c r="N255" s="73"/>
      <c r="O255" s="74" t="s">
        <v>275</v>
      </c>
      <c r="P255" s="74" t="s">
        <v>276</v>
      </c>
    </row>
    <row r="256" spans="1:16" ht="13.5" thickBot="1" x14ac:dyDescent="0.25">
      <c r="A256" s="12" t="str">
        <f t="shared" si="18"/>
        <v> PZ 10.21 </v>
      </c>
      <c r="B256" s="6" t="str">
        <f t="shared" si="19"/>
        <v>I</v>
      </c>
      <c r="C256" s="12">
        <f t="shared" si="20"/>
        <v>29493.16</v>
      </c>
      <c r="D256" s="15" t="str">
        <f t="shared" si="21"/>
        <v>vis</v>
      </c>
      <c r="E256" s="71">
        <f>VLOOKUP(C256,'Active 1'!C$21:E$967,3,FALSE)</f>
        <v>-2705.9467320104468</v>
      </c>
      <c r="F256" s="6" t="s">
        <v>249</v>
      </c>
      <c r="G256" s="15" t="str">
        <f t="shared" si="22"/>
        <v>29493.160</v>
      </c>
      <c r="H256" s="12">
        <f t="shared" si="23"/>
        <v>-2706</v>
      </c>
      <c r="I256" s="72" t="s">
        <v>668</v>
      </c>
      <c r="J256" s="73" t="s">
        <v>669</v>
      </c>
      <c r="K256" s="72">
        <v>-2706</v>
      </c>
      <c r="L256" s="72" t="s">
        <v>670</v>
      </c>
      <c r="M256" s="73" t="s">
        <v>274</v>
      </c>
      <c r="N256" s="73"/>
      <c r="O256" s="74" t="s">
        <v>275</v>
      </c>
      <c r="P256" s="74" t="s">
        <v>276</v>
      </c>
    </row>
    <row r="257" spans="1:16" ht="13.5" thickBot="1" x14ac:dyDescent="0.25">
      <c r="A257" s="12" t="str">
        <f t="shared" si="18"/>
        <v> PZ 10.21 </v>
      </c>
      <c r="B257" s="6" t="str">
        <f t="shared" si="19"/>
        <v>I</v>
      </c>
      <c r="C257" s="12">
        <f t="shared" si="20"/>
        <v>33000.618999999999</v>
      </c>
      <c r="D257" s="15" t="str">
        <f t="shared" si="21"/>
        <v>vis</v>
      </c>
      <c r="E257" s="71">
        <f>VLOOKUP(C257,'Active 1'!C$21:E$967,3,FALSE)</f>
        <v>-1938.9762221515091</v>
      </c>
      <c r="F257" s="6" t="s">
        <v>249</v>
      </c>
      <c r="G257" s="15" t="str">
        <f t="shared" si="22"/>
        <v>33000.619</v>
      </c>
      <c r="H257" s="12">
        <f t="shared" si="23"/>
        <v>-1939</v>
      </c>
      <c r="I257" s="72" t="s">
        <v>671</v>
      </c>
      <c r="J257" s="73" t="s">
        <v>672</v>
      </c>
      <c r="K257" s="72">
        <v>-1939</v>
      </c>
      <c r="L257" s="72" t="s">
        <v>673</v>
      </c>
      <c r="M257" s="73" t="s">
        <v>274</v>
      </c>
      <c r="N257" s="73"/>
      <c r="O257" s="74" t="s">
        <v>275</v>
      </c>
      <c r="P257" s="74" t="s">
        <v>276</v>
      </c>
    </row>
    <row r="258" spans="1:16" ht="13.5" thickBot="1" x14ac:dyDescent="0.25">
      <c r="A258" s="12" t="str">
        <f t="shared" si="18"/>
        <v> AC 201.13 </v>
      </c>
      <c r="B258" s="6" t="str">
        <f t="shared" si="19"/>
        <v>I</v>
      </c>
      <c r="C258" s="12">
        <f t="shared" si="20"/>
        <v>33156.093000000001</v>
      </c>
      <c r="D258" s="15" t="str">
        <f t="shared" si="21"/>
        <v>vis</v>
      </c>
      <c r="E258" s="71">
        <f>VLOOKUP(C258,'Active 1'!C$21:E$967,3,FALSE)</f>
        <v>-1904.9789685699818</v>
      </c>
      <c r="F258" s="6" t="s">
        <v>249</v>
      </c>
      <c r="G258" s="15" t="str">
        <f t="shared" si="22"/>
        <v>33156.093</v>
      </c>
      <c r="H258" s="12">
        <f t="shared" si="23"/>
        <v>-1905</v>
      </c>
      <c r="I258" s="72" t="s">
        <v>674</v>
      </c>
      <c r="J258" s="73" t="s">
        <v>675</v>
      </c>
      <c r="K258" s="72">
        <v>-1905</v>
      </c>
      <c r="L258" s="72" t="s">
        <v>676</v>
      </c>
      <c r="M258" s="73" t="s">
        <v>300</v>
      </c>
      <c r="N258" s="73"/>
      <c r="O258" s="74" t="s">
        <v>677</v>
      </c>
      <c r="P258" s="74" t="s">
        <v>678</v>
      </c>
    </row>
    <row r="259" spans="1:16" ht="13.5" thickBot="1" x14ac:dyDescent="0.25">
      <c r="A259" s="12" t="str">
        <f t="shared" si="18"/>
        <v> AAC 5.75 </v>
      </c>
      <c r="B259" s="6" t="str">
        <f t="shared" si="19"/>
        <v>I</v>
      </c>
      <c r="C259" s="12">
        <f t="shared" si="20"/>
        <v>33174.383000000002</v>
      </c>
      <c r="D259" s="15" t="str">
        <f t="shared" si="21"/>
        <v>vis</v>
      </c>
      <c r="E259" s="71">
        <f>VLOOKUP(C259,'Active 1'!C$21:E$967,3,FALSE)</f>
        <v>-1900.9795232093031</v>
      </c>
      <c r="F259" s="6" t="s">
        <v>249</v>
      </c>
      <c r="G259" s="15" t="str">
        <f t="shared" si="22"/>
        <v>33174.383</v>
      </c>
      <c r="H259" s="12">
        <f t="shared" si="23"/>
        <v>-1901</v>
      </c>
      <c r="I259" s="72" t="s">
        <v>684</v>
      </c>
      <c r="J259" s="73" t="s">
        <v>685</v>
      </c>
      <c r="K259" s="72">
        <v>-1901</v>
      </c>
      <c r="L259" s="72" t="s">
        <v>686</v>
      </c>
      <c r="M259" s="73" t="s">
        <v>300</v>
      </c>
      <c r="N259" s="73"/>
      <c r="O259" s="74" t="s">
        <v>687</v>
      </c>
      <c r="P259" s="74" t="s">
        <v>688</v>
      </c>
    </row>
    <row r="260" spans="1:16" ht="13.5" thickBot="1" x14ac:dyDescent="0.25">
      <c r="A260" s="12" t="str">
        <f t="shared" si="18"/>
        <v> AA 6.144 </v>
      </c>
      <c r="B260" s="6" t="str">
        <f t="shared" si="19"/>
        <v>I</v>
      </c>
      <c r="C260" s="12">
        <f t="shared" si="20"/>
        <v>33439.603999999999</v>
      </c>
      <c r="D260" s="15" t="str">
        <f t="shared" si="21"/>
        <v>vis</v>
      </c>
      <c r="E260" s="71">
        <f>VLOOKUP(C260,'Active 1'!C$21:E$967,3,FALSE)</f>
        <v>-1842.9840667847818</v>
      </c>
      <c r="F260" s="6" t="s">
        <v>249</v>
      </c>
      <c r="G260" s="15" t="str">
        <f t="shared" si="22"/>
        <v>33439.604</v>
      </c>
      <c r="H260" s="12">
        <f t="shared" si="23"/>
        <v>-1843</v>
      </c>
      <c r="I260" s="72" t="s">
        <v>689</v>
      </c>
      <c r="J260" s="73" t="s">
        <v>690</v>
      </c>
      <c r="K260" s="72">
        <v>-1843</v>
      </c>
      <c r="L260" s="72" t="s">
        <v>691</v>
      </c>
      <c r="M260" s="73" t="s">
        <v>300</v>
      </c>
      <c r="N260" s="73"/>
      <c r="O260" s="74" t="s">
        <v>687</v>
      </c>
      <c r="P260" s="74" t="s">
        <v>692</v>
      </c>
    </row>
    <row r="261" spans="1:16" ht="13.5" thickBot="1" x14ac:dyDescent="0.25">
      <c r="A261" s="12" t="str">
        <f t="shared" si="18"/>
        <v> AA 6.144 </v>
      </c>
      <c r="B261" s="6" t="str">
        <f t="shared" si="19"/>
        <v>I</v>
      </c>
      <c r="C261" s="12">
        <f t="shared" si="20"/>
        <v>33750.572999999997</v>
      </c>
      <c r="D261" s="15" t="str">
        <f t="shared" si="21"/>
        <v>vis</v>
      </c>
      <c r="E261" s="71">
        <f>VLOOKUP(C261,'Active 1'!C$21:E$967,3,FALSE)</f>
        <v>-1774.9849675849559</v>
      </c>
      <c r="F261" s="6" t="s">
        <v>249</v>
      </c>
      <c r="G261" s="15" t="str">
        <f t="shared" si="22"/>
        <v>33750.573</v>
      </c>
      <c r="H261" s="12">
        <f t="shared" si="23"/>
        <v>-1775</v>
      </c>
      <c r="I261" s="72" t="s">
        <v>693</v>
      </c>
      <c r="J261" s="73" t="s">
        <v>694</v>
      </c>
      <c r="K261" s="72">
        <v>-1775</v>
      </c>
      <c r="L261" s="72" t="s">
        <v>695</v>
      </c>
      <c r="M261" s="73" t="s">
        <v>300</v>
      </c>
      <c r="N261" s="73"/>
      <c r="O261" s="74" t="s">
        <v>687</v>
      </c>
      <c r="P261" s="74" t="s">
        <v>692</v>
      </c>
    </row>
    <row r="262" spans="1:16" ht="13.5" thickBot="1" x14ac:dyDescent="0.25">
      <c r="A262" s="12" t="str">
        <f t="shared" si="18"/>
        <v> PZ 10.21 </v>
      </c>
      <c r="B262" s="6" t="str">
        <f t="shared" si="19"/>
        <v>I</v>
      </c>
      <c r="C262" s="12">
        <f t="shared" si="20"/>
        <v>33832.879999999997</v>
      </c>
      <c r="D262" s="15" t="str">
        <f t="shared" si="21"/>
        <v>vis</v>
      </c>
      <c r="E262" s="71">
        <f>VLOOKUP(C262,'Active 1'!C$21:E$967,3,FALSE)</f>
        <v>-1756.9870261250671</v>
      </c>
      <c r="F262" s="6" t="s">
        <v>249</v>
      </c>
      <c r="G262" s="15" t="str">
        <f t="shared" si="22"/>
        <v>33832.88</v>
      </c>
      <c r="H262" s="12">
        <f t="shared" si="23"/>
        <v>-1757</v>
      </c>
      <c r="I262" s="72" t="s">
        <v>696</v>
      </c>
      <c r="J262" s="73" t="s">
        <v>697</v>
      </c>
      <c r="K262" s="72">
        <v>-1757</v>
      </c>
      <c r="L262" s="72" t="s">
        <v>698</v>
      </c>
      <c r="M262" s="73" t="s">
        <v>274</v>
      </c>
      <c r="N262" s="73"/>
      <c r="O262" s="74" t="s">
        <v>275</v>
      </c>
      <c r="P262" s="74" t="s">
        <v>276</v>
      </c>
    </row>
    <row r="263" spans="1:16" ht="13.5" thickBot="1" x14ac:dyDescent="0.25">
      <c r="A263" s="12" t="str">
        <f t="shared" si="18"/>
        <v> AC 201.13 </v>
      </c>
      <c r="B263" s="6" t="str">
        <f t="shared" si="19"/>
        <v>I</v>
      </c>
      <c r="C263" s="12">
        <f t="shared" si="20"/>
        <v>34070.686000000002</v>
      </c>
      <c r="D263" s="15" t="str">
        <f t="shared" si="21"/>
        <v>vis</v>
      </c>
      <c r="E263" s="71">
        <f>VLOOKUP(C263,'Active 1'!C$21:E$967,3,FALSE)</f>
        <v>-1704.9863643732069</v>
      </c>
      <c r="F263" s="6" t="s">
        <v>249</v>
      </c>
      <c r="G263" s="15" t="str">
        <f t="shared" si="22"/>
        <v>34070.686</v>
      </c>
      <c r="H263" s="12">
        <f t="shared" si="23"/>
        <v>-1705</v>
      </c>
      <c r="I263" s="72" t="s">
        <v>699</v>
      </c>
      <c r="J263" s="73" t="s">
        <v>700</v>
      </c>
      <c r="K263" s="72">
        <v>-1705</v>
      </c>
      <c r="L263" s="72" t="s">
        <v>701</v>
      </c>
      <c r="M263" s="73" t="s">
        <v>300</v>
      </c>
      <c r="N263" s="73"/>
      <c r="O263" s="74" t="s">
        <v>677</v>
      </c>
      <c r="P263" s="74" t="s">
        <v>678</v>
      </c>
    </row>
    <row r="264" spans="1:16" ht="13.5" thickBot="1" x14ac:dyDescent="0.25">
      <c r="A264" s="12" t="str">
        <f t="shared" si="18"/>
        <v> PZ 10.21 </v>
      </c>
      <c r="B264" s="6" t="str">
        <f t="shared" si="19"/>
        <v>I</v>
      </c>
      <c r="C264" s="12">
        <f t="shared" si="20"/>
        <v>34244.466999999997</v>
      </c>
      <c r="D264" s="15" t="str">
        <f t="shared" si="21"/>
        <v>vis</v>
      </c>
      <c r="E264" s="71">
        <f>VLOOKUP(C264,'Active 1'!C$21:E$967,3,FALSE)</f>
        <v>-1666.9859480679008</v>
      </c>
      <c r="F264" s="6" t="s">
        <v>249</v>
      </c>
      <c r="G264" s="15" t="str">
        <f t="shared" si="22"/>
        <v>34244.467</v>
      </c>
      <c r="H264" s="12">
        <f t="shared" si="23"/>
        <v>-1667</v>
      </c>
      <c r="I264" s="72" t="s">
        <v>702</v>
      </c>
      <c r="J264" s="73" t="s">
        <v>703</v>
      </c>
      <c r="K264" s="72">
        <v>-1667</v>
      </c>
      <c r="L264" s="72" t="s">
        <v>704</v>
      </c>
      <c r="M264" s="73" t="s">
        <v>274</v>
      </c>
      <c r="N264" s="73"/>
      <c r="O264" s="74" t="s">
        <v>275</v>
      </c>
      <c r="P264" s="74" t="s">
        <v>276</v>
      </c>
    </row>
    <row r="265" spans="1:16" ht="13.5" thickBot="1" x14ac:dyDescent="0.25">
      <c r="A265" s="12" t="str">
        <f t="shared" si="18"/>
        <v> PZ 10.21 </v>
      </c>
      <c r="B265" s="6" t="str">
        <f t="shared" si="19"/>
        <v>I</v>
      </c>
      <c r="C265" s="12">
        <f t="shared" si="20"/>
        <v>34267.326999999997</v>
      </c>
      <c r="D265" s="15" t="str">
        <f t="shared" si="21"/>
        <v>vis</v>
      </c>
      <c r="E265" s="71">
        <f>VLOOKUP(C265,'Active 1'!C$21:E$967,3,FALSE)</f>
        <v>-1661.987188038097</v>
      </c>
      <c r="F265" s="6" t="s">
        <v>249</v>
      </c>
      <c r="G265" s="15" t="str">
        <f t="shared" si="22"/>
        <v>34267.327</v>
      </c>
      <c r="H265" s="12">
        <f t="shared" si="23"/>
        <v>-1662</v>
      </c>
      <c r="I265" s="72" t="s">
        <v>705</v>
      </c>
      <c r="J265" s="73" t="s">
        <v>706</v>
      </c>
      <c r="K265" s="72">
        <v>-1662</v>
      </c>
      <c r="L265" s="72" t="s">
        <v>707</v>
      </c>
      <c r="M265" s="73" t="s">
        <v>274</v>
      </c>
      <c r="N265" s="73"/>
      <c r="O265" s="74" t="s">
        <v>275</v>
      </c>
      <c r="P265" s="74" t="s">
        <v>276</v>
      </c>
    </row>
    <row r="266" spans="1:16" ht="13.5" thickBot="1" x14ac:dyDescent="0.25">
      <c r="A266" s="12" t="str">
        <f t="shared" si="18"/>
        <v> PZ 10.21 </v>
      </c>
      <c r="B266" s="6" t="str">
        <f t="shared" si="19"/>
        <v>I</v>
      </c>
      <c r="C266" s="12">
        <f t="shared" si="20"/>
        <v>34276.468000000001</v>
      </c>
      <c r="D266" s="15" t="str">
        <f t="shared" si="21"/>
        <v>vis</v>
      </c>
      <c r="E266" s="71">
        <f>VLOOKUP(C266,'Active 1'!C$21:E$967,3,FALSE)</f>
        <v>-1659.9883400314279</v>
      </c>
      <c r="F266" s="6" t="s">
        <v>249</v>
      </c>
      <c r="G266" s="15" t="str">
        <f t="shared" si="22"/>
        <v>34276.468</v>
      </c>
      <c r="H266" s="12">
        <f t="shared" si="23"/>
        <v>-1660</v>
      </c>
      <c r="I266" s="72" t="s">
        <v>708</v>
      </c>
      <c r="J266" s="73" t="s">
        <v>709</v>
      </c>
      <c r="K266" s="72">
        <v>-1660</v>
      </c>
      <c r="L266" s="72" t="s">
        <v>710</v>
      </c>
      <c r="M266" s="73" t="s">
        <v>274</v>
      </c>
      <c r="N266" s="73"/>
      <c r="O266" s="74" t="s">
        <v>275</v>
      </c>
      <c r="P266" s="74" t="s">
        <v>276</v>
      </c>
    </row>
    <row r="267" spans="1:16" ht="13.5" thickBot="1" x14ac:dyDescent="0.25">
      <c r="A267" s="12" t="str">
        <f t="shared" ref="A267:A302" si="24">P267</f>
        <v> AC 201.13 </v>
      </c>
      <c r="B267" s="6" t="str">
        <f t="shared" ref="B267:B302" si="25">IF(H267=INT(H267),"I","II")</f>
        <v>I</v>
      </c>
      <c r="C267" s="12">
        <f t="shared" ref="C267:C302" si="26">1*G267</f>
        <v>34322.201000000001</v>
      </c>
      <c r="D267" s="15" t="str">
        <f t="shared" ref="D267:D302" si="27">VLOOKUP(F267,I$1:J$5,2,FALSE)</f>
        <v>vis</v>
      </c>
      <c r="E267" s="71">
        <f>VLOOKUP(C267,'Active 1'!C$21:E$967,3,FALSE)</f>
        <v>-1649.9879772823897</v>
      </c>
      <c r="F267" s="6" t="s">
        <v>249</v>
      </c>
      <c r="G267" s="15" t="str">
        <f t="shared" ref="G267:G302" si="28">MID(I267,3,LEN(I267)-3)</f>
        <v>34322.201</v>
      </c>
      <c r="H267" s="12">
        <f t="shared" ref="H267:H302" si="29">1*K267</f>
        <v>-1650</v>
      </c>
      <c r="I267" s="72" t="s">
        <v>711</v>
      </c>
      <c r="J267" s="73" t="s">
        <v>712</v>
      </c>
      <c r="K267" s="72">
        <v>-1650</v>
      </c>
      <c r="L267" s="72" t="s">
        <v>713</v>
      </c>
      <c r="M267" s="73" t="s">
        <v>300</v>
      </c>
      <c r="N267" s="73"/>
      <c r="O267" s="74" t="s">
        <v>677</v>
      </c>
      <c r="P267" s="74" t="s">
        <v>678</v>
      </c>
    </row>
    <row r="268" spans="1:16" ht="13.5" thickBot="1" x14ac:dyDescent="0.25">
      <c r="A268" s="12" t="str">
        <f t="shared" si="24"/>
        <v> PZ 10.21 </v>
      </c>
      <c r="B268" s="6" t="str">
        <f t="shared" si="25"/>
        <v>I</v>
      </c>
      <c r="C268" s="12">
        <f t="shared" si="26"/>
        <v>34331.345999999998</v>
      </c>
      <c r="D268" s="15" t="str">
        <f t="shared" si="27"/>
        <v>vis</v>
      </c>
      <c r="E268" s="71">
        <f>VLOOKUP(C268,'Active 1'!C$21:E$967,3,FALSE)</f>
        <v>-1647.9882546020513</v>
      </c>
      <c r="F268" s="6" t="s">
        <v>249</v>
      </c>
      <c r="G268" s="15" t="str">
        <f t="shared" si="28"/>
        <v>34331.346</v>
      </c>
      <c r="H268" s="12">
        <f t="shared" si="29"/>
        <v>-1648</v>
      </c>
      <c r="I268" s="72" t="s">
        <v>714</v>
      </c>
      <c r="J268" s="73" t="s">
        <v>715</v>
      </c>
      <c r="K268" s="72">
        <v>-1648</v>
      </c>
      <c r="L268" s="72" t="s">
        <v>716</v>
      </c>
      <c r="M268" s="73" t="s">
        <v>274</v>
      </c>
      <c r="N268" s="73"/>
      <c r="O268" s="74" t="s">
        <v>275</v>
      </c>
      <c r="P268" s="74" t="s">
        <v>276</v>
      </c>
    </row>
    <row r="269" spans="1:16" ht="13.5" thickBot="1" x14ac:dyDescent="0.25">
      <c r="A269" s="12" t="str">
        <f t="shared" si="24"/>
        <v> PZ 10.21 </v>
      </c>
      <c r="B269" s="6" t="str">
        <f t="shared" si="25"/>
        <v>I</v>
      </c>
      <c r="C269" s="12">
        <f t="shared" si="26"/>
        <v>34354.216</v>
      </c>
      <c r="D269" s="15" t="str">
        <f t="shared" si="27"/>
        <v>vis</v>
      </c>
      <c r="E269" s="71">
        <f>VLOOKUP(C269,'Active 1'!C$21:E$967,3,FALSE)</f>
        <v>-1642.9873078880694</v>
      </c>
      <c r="F269" s="6" t="s">
        <v>249</v>
      </c>
      <c r="G269" s="15" t="str">
        <f t="shared" si="28"/>
        <v>34354.216</v>
      </c>
      <c r="H269" s="12">
        <f t="shared" si="29"/>
        <v>-1643</v>
      </c>
      <c r="I269" s="72" t="s">
        <v>717</v>
      </c>
      <c r="J269" s="73" t="s">
        <v>718</v>
      </c>
      <c r="K269" s="72">
        <v>-1643</v>
      </c>
      <c r="L269" s="72" t="s">
        <v>719</v>
      </c>
      <c r="M269" s="73" t="s">
        <v>274</v>
      </c>
      <c r="N269" s="73"/>
      <c r="O269" s="74" t="s">
        <v>275</v>
      </c>
      <c r="P269" s="74" t="s">
        <v>276</v>
      </c>
    </row>
    <row r="270" spans="1:16" ht="13.5" thickBot="1" x14ac:dyDescent="0.25">
      <c r="A270" s="12" t="str">
        <f t="shared" si="24"/>
        <v> AJ 64.260 </v>
      </c>
      <c r="B270" s="6" t="str">
        <f t="shared" si="25"/>
        <v>I</v>
      </c>
      <c r="C270" s="12">
        <f t="shared" si="26"/>
        <v>34683.476000000002</v>
      </c>
      <c r="D270" s="15" t="str">
        <f t="shared" si="27"/>
        <v>vis</v>
      </c>
      <c r="E270" s="71">
        <f>VLOOKUP(C270,'Active 1'!C$21:E$967,3,FALSE)</f>
        <v>-1570.9885446591463</v>
      </c>
      <c r="F270" s="6" t="s">
        <v>249</v>
      </c>
      <c r="G270" s="15" t="str">
        <f t="shared" si="28"/>
        <v>34683.476</v>
      </c>
      <c r="H270" s="12">
        <f t="shared" si="29"/>
        <v>-1571</v>
      </c>
      <c r="I270" s="72" t="s">
        <v>720</v>
      </c>
      <c r="J270" s="73" t="s">
        <v>721</v>
      </c>
      <c r="K270" s="72">
        <v>-1571</v>
      </c>
      <c r="L270" s="72" t="s">
        <v>722</v>
      </c>
      <c r="M270" s="73" t="s">
        <v>265</v>
      </c>
      <c r="N270" s="73"/>
      <c r="O270" s="74" t="s">
        <v>682</v>
      </c>
      <c r="P270" s="74" t="s">
        <v>683</v>
      </c>
    </row>
    <row r="271" spans="1:16" ht="13.5" thickBot="1" x14ac:dyDescent="0.25">
      <c r="A271" s="12" t="str">
        <f t="shared" si="24"/>
        <v> AA 6.144 </v>
      </c>
      <c r="B271" s="6" t="str">
        <f t="shared" si="25"/>
        <v>I</v>
      </c>
      <c r="C271" s="12">
        <f t="shared" si="26"/>
        <v>35250.521000000001</v>
      </c>
      <c r="D271" s="15" t="str">
        <f t="shared" si="27"/>
        <v>vis</v>
      </c>
      <c r="E271" s="71">
        <f>VLOOKUP(C271,'Active 1'!C$21:E$967,3,FALSE)</f>
        <v>-1446.9937117151376</v>
      </c>
      <c r="F271" s="6" t="s">
        <v>249</v>
      </c>
      <c r="G271" s="15" t="str">
        <f t="shared" si="28"/>
        <v>35250.521</v>
      </c>
      <c r="H271" s="12">
        <f t="shared" si="29"/>
        <v>-1447</v>
      </c>
      <c r="I271" s="72" t="s">
        <v>723</v>
      </c>
      <c r="J271" s="73" t="s">
        <v>724</v>
      </c>
      <c r="K271" s="72">
        <v>-1447</v>
      </c>
      <c r="L271" s="72" t="s">
        <v>725</v>
      </c>
      <c r="M271" s="73" t="s">
        <v>300</v>
      </c>
      <c r="N271" s="73"/>
      <c r="O271" s="74" t="s">
        <v>687</v>
      </c>
      <c r="P271" s="74" t="s">
        <v>692</v>
      </c>
    </row>
    <row r="272" spans="1:16" ht="13.5" thickBot="1" x14ac:dyDescent="0.25">
      <c r="A272" s="12" t="str">
        <f t="shared" si="24"/>
        <v> AC 201.13 </v>
      </c>
      <c r="B272" s="6" t="str">
        <f t="shared" si="25"/>
        <v>I</v>
      </c>
      <c r="C272" s="12">
        <f t="shared" si="26"/>
        <v>35296.254000000001</v>
      </c>
      <c r="D272" s="15" t="str">
        <f t="shared" si="27"/>
        <v>vis</v>
      </c>
      <c r="E272" s="71">
        <f>VLOOKUP(C272,'Active 1'!C$21:E$967,3,FALSE)</f>
        <v>-1436.9933489660993</v>
      </c>
      <c r="F272" s="6" t="s">
        <v>249</v>
      </c>
      <c r="G272" s="15" t="str">
        <f t="shared" si="28"/>
        <v>35296.254</v>
      </c>
      <c r="H272" s="12">
        <f t="shared" si="29"/>
        <v>-1437</v>
      </c>
      <c r="I272" s="72" t="s">
        <v>726</v>
      </c>
      <c r="J272" s="73" t="s">
        <v>727</v>
      </c>
      <c r="K272" s="72">
        <v>-1437</v>
      </c>
      <c r="L272" s="72" t="s">
        <v>728</v>
      </c>
      <c r="M272" s="73" t="s">
        <v>300</v>
      </c>
      <c r="N272" s="73"/>
      <c r="O272" s="74" t="s">
        <v>677</v>
      </c>
      <c r="P272" s="74" t="s">
        <v>678</v>
      </c>
    </row>
    <row r="273" spans="1:16" ht="13.5" thickBot="1" x14ac:dyDescent="0.25">
      <c r="A273" s="12" t="str">
        <f t="shared" si="24"/>
        <v> AA 6.144 </v>
      </c>
      <c r="B273" s="6" t="str">
        <f t="shared" si="25"/>
        <v>I</v>
      </c>
      <c r="C273" s="12">
        <f t="shared" si="26"/>
        <v>35346.559999999998</v>
      </c>
      <c r="D273" s="15" t="str">
        <f t="shared" si="27"/>
        <v>vis</v>
      </c>
      <c r="E273" s="71">
        <f>VLOOKUP(C273,'Active 1'!C$21:E$967,3,FALSE)</f>
        <v>-1425.9930155426832</v>
      </c>
      <c r="F273" s="6" t="s">
        <v>249</v>
      </c>
      <c r="G273" s="15" t="str">
        <f t="shared" si="28"/>
        <v>35346.560</v>
      </c>
      <c r="H273" s="12">
        <f t="shared" si="29"/>
        <v>-1426</v>
      </c>
      <c r="I273" s="72" t="s">
        <v>729</v>
      </c>
      <c r="J273" s="73" t="s">
        <v>730</v>
      </c>
      <c r="K273" s="72">
        <v>-1426</v>
      </c>
      <c r="L273" s="72" t="s">
        <v>731</v>
      </c>
      <c r="M273" s="73" t="s">
        <v>300</v>
      </c>
      <c r="N273" s="73"/>
      <c r="O273" s="74" t="s">
        <v>687</v>
      </c>
      <c r="P273" s="74" t="s">
        <v>692</v>
      </c>
    </row>
    <row r="274" spans="1:16" ht="13.5" thickBot="1" x14ac:dyDescent="0.25">
      <c r="A274" s="12" t="str">
        <f t="shared" si="24"/>
        <v> AJ 64.260 </v>
      </c>
      <c r="B274" s="6" t="str">
        <f t="shared" si="25"/>
        <v>I</v>
      </c>
      <c r="C274" s="12">
        <f t="shared" si="26"/>
        <v>35963.915999999997</v>
      </c>
      <c r="D274" s="15" t="str">
        <f t="shared" si="27"/>
        <v>vis</v>
      </c>
      <c r="E274" s="71">
        <f>VLOOKUP(C274,'Active 1'!C$21:E$967,3,FALSE)</f>
        <v>-1290.9967558331687</v>
      </c>
      <c r="F274" s="6" t="s">
        <v>249</v>
      </c>
      <c r="G274" s="15" t="str">
        <f t="shared" si="28"/>
        <v>35963.916</v>
      </c>
      <c r="H274" s="12">
        <f t="shared" si="29"/>
        <v>-1291</v>
      </c>
      <c r="I274" s="72" t="s">
        <v>732</v>
      </c>
      <c r="J274" s="73" t="s">
        <v>733</v>
      </c>
      <c r="K274" s="72">
        <v>-1291</v>
      </c>
      <c r="L274" s="72" t="s">
        <v>734</v>
      </c>
      <c r="M274" s="73" t="s">
        <v>265</v>
      </c>
      <c r="N274" s="73"/>
      <c r="O274" s="74" t="s">
        <v>682</v>
      </c>
      <c r="P274" s="74" t="s">
        <v>683</v>
      </c>
    </row>
    <row r="275" spans="1:16" ht="13.5" thickBot="1" x14ac:dyDescent="0.25">
      <c r="A275" s="12" t="str">
        <f t="shared" si="24"/>
        <v> AC 200.15 </v>
      </c>
      <c r="B275" s="6" t="str">
        <f t="shared" si="25"/>
        <v>I</v>
      </c>
      <c r="C275" s="12">
        <f t="shared" si="26"/>
        <v>36402.902999999998</v>
      </c>
      <c r="D275" s="15" t="str">
        <f t="shared" si="27"/>
        <v>vis</v>
      </c>
      <c r="E275" s="71">
        <f>VLOOKUP(C275,'Active 1'!C$21:E$967,3,FALSE)</f>
        <v>-1195.0041631296058</v>
      </c>
      <c r="F275" s="6" t="s">
        <v>249</v>
      </c>
      <c r="G275" s="15" t="str">
        <f t="shared" si="28"/>
        <v>36402.903</v>
      </c>
      <c r="H275" s="12">
        <f t="shared" si="29"/>
        <v>-1195</v>
      </c>
      <c r="I275" s="72" t="s">
        <v>735</v>
      </c>
      <c r="J275" s="73" t="s">
        <v>736</v>
      </c>
      <c r="K275" s="72">
        <v>-1195</v>
      </c>
      <c r="L275" s="72" t="s">
        <v>737</v>
      </c>
      <c r="M275" s="73" t="s">
        <v>300</v>
      </c>
      <c r="N275" s="73"/>
      <c r="O275" s="74" t="s">
        <v>677</v>
      </c>
      <c r="P275" s="74" t="s">
        <v>738</v>
      </c>
    </row>
    <row r="276" spans="1:16" ht="13.5" thickBot="1" x14ac:dyDescent="0.25">
      <c r="A276" s="12" t="str">
        <f t="shared" si="24"/>
        <v> AC 200.15 </v>
      </c>
      <c r="B276" s="6" t="str">
        <f t="shared" si="25"/>
        <v>I</v>
      </c>
      <c r="C276" s="12">
        <f t="shared" si="26"/>
        <v>36430.343000000001</v>
      </c>
      <c r="D276" s="15" t="str">
        <f t="shared" si="27"/>
        <v>vis</v>
      </c>
      <c r="E276" s="71">
        <f>VLOOKUP(C276,'Active 1'!C$21:E$967,3,FALSE)</f>
        <v>-1189.0039017464987</v>
      </c>
      <c r="F276" s="6" t="s">
        <v>249</v>
      </c>
      <c r="G276" s="15" t="str">
        <f t="shared" si="28"/>
        <v>36430.343</v>
      </c>
      <c r="H276" s="12">
        <f t="shared" si="29"/>
        <v>-1189</v>
      </c>
      <c r="I276" s="72" t="s">
        <v>739</v>
      </c>
      <c r="J276" s="73" t="s">
        <v>740</v>
      </c>
      <c r="K276" s="72">
        <v>-1189</v>
      </c>
      <c r="L276" s="72" t="s">
        <v>741</v>
      </c>
      <c r="M276" s="73" t="s">
        <v>300</v>
      </c>
      <c r="N276" s="73"/>
      <c r="O276" s="74" t="s">
        <v>677</v>
      </c>
      <c r="P276" s="74" t="s">
        <v>738</v>
      </c>
    </row>
    <row r="277" spans="1:16" ht="13.5" thickBot="1" x14ac:dyDescent="0.25">
      <c r="A277" s="12" t="str">
        <f t="shared" si="24"/>
        <v> AC 201.13 </v>
      </c>
      <c r="B277" s="6" t="str">
        <f t="shared" si="25"/>
        <v>I</v>
      </c>
      <c r="C277" s="12">
        <f t="shared" si="26"/>
        <v>36439.495999999999</v>
      </c>
      <c r="D277" s="15" t="str">
        <f t="shared" si="27"/>
        <v>vis</v>
      </c>
      <c r="E277" s="71">
        <f>VLOOKUP(C277,'Active 1'!C$21:E$967,3,FALSE)</f>
        <v>-1187.0024297188179</v>
      </c>
      <c r="F277" s="6" t="s">
        <v>249</v>
      </c>
      <c r="G277" s="15" t="str">
        <f t="shared" si="28"/>
        <v>36439.496</v>
      </c>
      <c r="H277" s="12">
        <f t="shared" si="29"/>
        <v>-1187</v>
      </c>
      <c r="I277" s="72" t="s">
        <v>742</v>
      </c>
      <c r="J277" s="73" t="s">
        <v>743</v>
      </c>
      <c r="K277" s="72">
        <v>-1187</v>
      </c>
      <c r="L277" s="72" t="s">
        <v>744</v>
      </c>
      <c r="M277" s="73" t="s">
        <v>300</v>
      </c>
      <c r="N277" s="73"/>
      <c r="O277" s="74" t="s">
        <v>677</v>
      </c>
      <c r="P277" s="74" t="s">
        <v>678</v>
      </c>
    </row>
    <row r="278" spans="1:16" ht="13.5" thickBot="1" x14ac:dyDescent="0.25">
      <c r="A278" s="12" t="str">
        <f t="shared" si="24"/>
        <v> AC 200.15 </v>
      </c>
      <c r="B278" s="6" t="str">
        <f t="shared" si="25"/>
        <v>I</v>
      </c>
      <c r="C278" s="12">
        <f t="shared" si="26"/>
        <v>36457.794999999998</v>
      </c>
      <c r="D278" s="15" t="str">
        <f t="shared" si="27"/>
        <v>vis</v>
      </c>
      <c r="E278" s="71">
        <f>VLOOKUP(C278,'Active 1'!C$21:E$967,3,FALSE)</f>
        <v>-1183.0010163423797</v>
      </c>
      <c r="F278" s="6" t="s">
        <v>249</v>
      </c>
      <c r="G278" s="15" t="str">
        <f t="shared" si="28"/>
        <v>36457.795</v>
      </c>
      <c r="H278" s="12">
        <f t="shared" si="29"/>
        <v>-1183</v>
      </c>
      <c r="I278" s="72" t="s">
        <v>745</v>
      </c>
      <c r="J278" s="73" t="s">
        <v>746</v>
      </c>
      <c r="K278" s="72">
        <v>-1183</v>
      </c>
      <c r="L278" s="72" t="s">
        <v>747</v>
      </c>
      <c r="M278" s="73" t="s">
        <v>300</v>
      </c>
      <c r="N278" s="73"/>
      <c r="O278" s="74" t="s">
        <v>677</v>
      </c>
      <c r="P278" s="74" t="s">
        <v>738</v>
      </c>
    </row>
    <row r="279" spans="1:16" ht="13.5" thickBot="1" x14ac:dyDescent="0.25">
      <c r="A279" s="12" t="str">
        <f t="shared" si="24"/>
        <v> AC 209.24 </v>
      </c>
      <c r="B279" s="6" t="str">
        <f t="shared" si="25"/>
        <v>I</v>
      </c>
      <c r="C279" s="12">
        <f t="shared" si="26"/>
        <v>36787.052000000003</v>
      </c>
      <c r="D279" s="15" t="str">
        <f t="shared" si="27"/>
        <v>vis</v>
      </c>
      <c r="E279" s="71">
        <f>VLOOKUP(C279,'Active 1'!C$21:E$967,3,FALSE)</f>
        <v>-1111.0029091187093</v>
      </c>
      <c r="F279" s="6" t="s">
        <v>249</v>
      </c>
      <c r="G279" s="15" t="str">
        <f t="shared" si="28"/>
        <v>36787.052</v>
      </c>
      <c r="H279" s="12">
        <f t="shared" si="29"/>
        <v>-1111</v>
      </c>
      <c r="I279" s="72" t="s">
        <v>748</v>
      </c>
      <c r="J279" s="73" t="s">
        <v>749</v>
      </c>
      <c r="K279" s="72">
        <v>-1111</v>
      </c>
      <c r="L279" s="72" t="s">
        <v>750</v>
      </c>
      <c r="M279" s="73" t="s">
        <v>300</v>
      </c>
      <c r="N279" s="73"/>
      <c r="O279" s="74" t="s">
        <v>677</v>
      </c>
      <c r="P279" s="74" t="s">
        <v>751</v>
      </c>
    </row>
    <row r="280" spans="1:16" ht="13.5" thickBot="1" x14ac:dyDescent="0.25">
      <c r="A280" s="12" t="str">
        <f t="shared" si="24"/>
        <v> HABZ 28 </v>
      </c>
      <c r="B280" s="6" t="str">
        <f t="shared" si="25"/>
        <v>I</v>
      </c>
      <c r="C280" s="12">
        <f t="shared" si="26"/>
        <v>36837.392</v>
      </c>
      <c r="D280" s="15" t="str">
        <f t="shared" si="27"/>
        <v>vis</v>
      </c>
      <c r="E280" s="71">
        <f>VLOOKUP(C280,'Active 1'!C$21:E$967,3,FALSE)</f>
        <v>-1099.9951409690898</v>
      </c>
      <c r="F280" s="6" t="s">
        <v>249</v>
      </c>
      <c r="G280" s="15" t="str">
        <f t="shared" si="28"/>
        <v>36837.392</v>
      </c>
      <c r="H280" s="12">
        <f t="shared" si="29"/>
        <v>-1100</v>
      </c>
      <c r="I280" s="72" t="s">
        <v>752</v>
      </c>
      <c r="J280" s="73" t="s">
        <v>753</v>
      </c>
      <c r="K280" s="72">
        <v>-1100</v>
      </c>
      <c r="L280" s="72" t="s">
        <v>754</v>
      </c>
      <c r="M280" s="73" t="s">
        <v>274</v>
      </c>
      <c r="N280" s="73"/>
      <c r="O280" s="74" t="s">
        <v>755</v>
      </c>
      <c r="P280" s="74" t="s">
        <v>756</v>
      </c>
    </row>
    <row r="281" spans="1:16" ht="13.5" thickBot="1" x14ac:dyDescent="0.25">
      <c r="A281" s="12" t="str">
        <f t="shared" si="24"/>
        <v> STBB 1965.52 </v>
      </c>
      <c r="B281" s="6" t="str">
        <f t="shared" si="25"/>
        <v>I</v>
      </c>
      <c r="C281" s="12">
        <f t="shared" si="26"/>
        <v>37436.453999999998</v>
      </c>
      <c r="D281" s="15" t="str">
        <f t="shared" si="27"/>
        <v>vis</v>
      </c>
      <c r="E281" s="71">
        <f>VLOOKUP(C281,'Active 1'!C$21:E$967,3,FALSE)</f>
        <v>-968.99920129392501</v>
      </c>
      <c r="F281" s="6" t="s">
        <v>249</v>
      </c>
      <c r="G281" s="15" t="str">
        <f t="shared" si="28"/>
        <v>37436.454</v>
      </c>
      <c r="H281" s="12">
        <f t="shared" si="29"/>
        <v>-969</v>
      </c>
      <c r="I281" s="72" t="s">
        <v>757</v>
      </c>
      <c r="J281" s="73" t="s">
        <v>758</v>
      </c>
      <c r="K281" s="72">
        <v>-969</v>
      </c>
      <c r="L281" s="72" t="s">
        <v>759</v>
      </c>
      <c r="M281" s="73" t="s">
        <v>265</v>
      </c>
      <c r="N281" s="73"/>
      <c r="O281" s="74" t="s">
        <v>760</v>
      </c>
      <c r="P281" s="74" t="s">
        <v>761</v>
      </c>
    </row>
    <row r="282" spans="1:16" ht="13.5" thickBot="1" x14ac:dyDescent="0.25">
      <c r="A282" s="12" t="str">
        <f t="shared" si="24"/>
        <v> STBB 1965.52 </v>
      </c>
      <c r="B282" s="6" t="str">
        <f t="shared" si="25"/>
        <v>I</v>
      </c>
      <c r="C282" s="12">
        <f t="shared" si="26"/>
        <v>38296.195</v>
      </c>
      <c r="D282" s="15" t="str">
        <f t="shared" si="27"/>
        <v>vis</v>
      </c>
      <c r="E282" s="71">
        <f>VLOOKUP(C282,'Active 1'!C$21:E$967,3,FALSE)</f>
        <v>-781.00099714766577</v>
      </c>
      <c r="F282" s="6" t="s">
        <v>249</v>
      </c>
      <c r="G282" s="15" t="str">
        <f t="shared" si="28"/>
        <v>38296.195</v>
      </c>
      <c r="H282" s="12">
        <f t="shared" si="29"/>
        <v>-781</v>
      </c>
      <c r="I282" s="72" t="s">
        <v>767</v>
      </c>
      <c r="J282" s="73" t="s">
        <v>768</v>
      </c>
      <c r="K282" s="72">
        <v>-781</v>
      </c>
      <c r="L282" s="72" t="s">
        <v>747</v>
      </c>
      <c r="M282" s="73" t="s">
        <v>265</v>
      </c>
      <c r="N282" s="73"/>
      <c r="O282" s="74" t="s">
        <v>760</v>
      </c>
      <c r="P282" s="74" t="s">
        <v>761</v>
      </c>
    </row>
    <row r="283" spans="1:16" ht="13.5" thickBot="1" x14ac:dyDescent="0.25">
      <c r="A283" s="12" t="str">
        <f t="shared" si="24"/>
        <v> AAP 13.249 </v>
      </c>
      <c r="B283" s="6" t="str">
        <f t="shared" si="25"/>
        <v>I</v>
      </c>
      <c r="C283" s="12">
        <f t="shared" si="26"/>
        <v>38602.601000000002</v>
      </c>
      <c r="D283" s="15" t="str">
        <f t="shared" si="27"/>
        <v>vis</v>
      </c>
      <c r="E283" s="71">
        <f>VLOOKUP(C283,'Active 1'!C$21:E$967,3,FALSE)</f>
        <v>-713.99968193803966</v>
      </c>
      <c r="F283" s="6" t="s">
        <v>249</v>
      </c>
      <c r="G283" s="15" t="str">
        <f t="shared" si="28"/>
        <v>38602.6010</v>
      </c>
      <c r="H283" s="12">
        <f t="shared" si="29"/>
        <v>-714</v>
      </c>
      <c r="I283" s="72" t="s">
        <v>769</v>
      </c>
      <c r="J283" s="73" t="s">
        <v>770</v>
      </c>
      <c r="K283" s="72">
        <v>-714</v>
      </c>
      <c r="L283" s="72" t="s">
        <v>771</v>
      </c>
      <c r="M283" s="73" t="s">
        <v>772</v>
      </c>
      <c r="N283" s="73" t="s">
        <v>773</v>
      </c>
      <c r="O283" s="74" t="s">
        <v>774</v>
      </c>
      <c r="P283" s="74" t="s">
        <v>775</v>
      </c>
    </row>
    <row r="284" spans="1:16" ht="13.5" thickBot="1" x14ac:dyDescent="0.25">
      <c r="A284" s="12" t="str">
        <f t="shared" si="24"/>
        <v> STBB 1965.52 </v>
      </c>
      <c r="B284" s="6" t="str">
        <f t="shared" si="25"/>
        <v>I</v>
      </c>
      <c r="C284" s="12">
        <f t="shared" si="26"/>
        <v>38625.468999999997</v>
      </c>
      <c r="D284" s="15" t="str">
        <f t="shared" si="27"/>
        <v>vis</v>
      </c>
      <c r="E284" s="71">
        <f>VLOOKUP(C284,'Active 1'!C$21:E$967,3,FALSE)</f>
        <v>-708.99917256089509</v>
      </c>
      <c r="F284" s="6" t="s">
        <v>249</v>
      </c>
      <c r="G284" s="15" t="str">
        <f t="shared" si="28"/>
        <v>38625.469</v>
      </c>
      <c r="H284" s="12">
        <f t="shared" si="29"/>
        <v>-709</v>
      </c>
      <c r="I284" s="72" t="s">
        <v>776</v>
      </c>
      <c r="J284" s="73" t="s">
        <v>777</v>
      </c>
      <c r="K284" s="72">
        <v>-709</v>
      </c>
      <c r="L284" s="72" t="s">
        <v>759</v>
      </c>
      <c r="M284" s="73" t="s">
        <v>265</v>
      </c>
      <c r="N284" s="73"/>
      <c r="O284" s="74" t="s">
        <v>760</v>
      </c>
      <c r="P284" s="74" t="s">
        <v>761</v>
      </c>
    </row>
    <row r="285" spans="1:16" ht="13.5" thickBot="1" x14ac:dyDescent="0.25">
      <c r="A285" s="12" t="str">
        <f t="shared" si="24"/>
        <v> AA 29.655 </v>
      </c>
      <c r="B285" s="6" t="str">
        <f t="shared" si="25"/>
        <v>I</v>
      </c>
      <c r="C285" s="12">
        <f t="shared" si="26"/>
        <v>41460.810700000002</v>
      </c>
      <c r="D285" s="15" t="str">
        <f t="shared" si="27"/>
        <v>vis</v>
      </c>
      <c r="E285" s="71">
        <f>VLOOKUP(C285,'Active 1'!C$21:E$967,3,FALSE)</f>
        <v>-88.999489236496643</v>
      </c>
      <c r="F285" s="6" t="s">
        <v>249</v>
      </c>
      <c r="G285" s="15" t="str">
        <f t="shared" si="28"/>
        <v>41460.8107</v>
      </c>
      <c r="H285" s="12">
        <f t="shared" si="29"/>
        <v>-89</v>
      </c>
      <c r="I285" s="72" t="s">
        <v>818</v>
      </c>
      <c r="J285" s="73" t="s">
        <v>819</v>
      </c>
      <c r="K285" s="72">
        <v>-89</v>
      </c>
      <c r="L285" s="72" t="s">
        <v>820</v>
      </c>
      <c r="M285" s="73" t="s">
        <v>772</v>
      </c>
      <c r="N285" s="73" t="s">
        <v>773</v>
      </c>
      <c r="O285" s="74" t="s">
        <v>821</v>
      </c>
      <c r="P285" s="74" t="s">
        <v>822</v>
      </c>
    </row>
    <row r="286" spans="1:16" ht="13.5" thickBot="1" x14ac:dyDescent="0.25">
      <c r="A286" s="12" t="str">
        <f t="shared" si="24"/>
        <v> APJ 259.702 </v>
      </c>
      <c r="B286" s="6" t="str">
        <f t="shared" si="25"/>
        <v>I</v>
      </c>
      <c r="C286" s="12">
        <f t="shared" si="26"/>
        <v>43710.783900000002</v>
      </c>
      <c r="D286" s="15" t="str">
        <f t="shared" si="27"/>
        <v>vis</v>
      </c>
      <c r="E286" s="71">
        <f>VLOOKUP(C286,'Active 1'!C$21:E$967,3,FALSE)</f>
        <v>402.99859039121856</v>
      </c>
      <c r="F286" s="6" t="s">
        <v>249</v>
      </c>
      <c r="G286" s="15" t="str">
        <f t="shared" si="28"/>
        <v>43710.7839</v>
      </c>
      <c r="H286" s="12">
        <f t="shared" si="29"/>
        <v>403</v>
      </c>
      <c r="I286" s="72" t="s">
        <v>890</v>
      </c>
      <c r="J286" s="73" t="s">
        <v>891</v>
      </c>
      <c r="K286" s="72">
        <v>403</v>
      </c>
      <c r="L286" s="72" t="s">
        <v>892</v>
      </c>
      <c r="M286" s="73" t="s">
        <v>772</v>
      </c>
      <c r="N286" s="73" t="s">
        <v>773</v>
      </c>
      <c r="O286" s="74" t="s">
        <v>893</v>
      </c>
      <c r="P286" s="74" t="s">
        <v>894</v>
      </c>
    </row>
    <row r="287" spans="1:16" ht="13.5" thickBot="1" x14ac:dyDescent="0.25">
      <c r="A287" s="12" t="str">
        <f t="shared" si="24"/>
        <v> APJ 259.702 </v>
      </c>
      <c r="B287" s="6" t="str">
        <f t="shared" si="25"/>
        <v>I</v>
      </c>
      <c r="C287" s="12">
        <f t="shared" si="26"/>
        <v>44126.9375</v>
      </c>
      <c r="D287" s="15" t="str">
        <f t="shared" si="27"/>
        <v>vis</v>
      </c>
      <c r="E287" s="71">
        <f>VLOOKUP(C287,'Active 1'!C$21:E$967,3,FALSE)</f>
        <v>493.99823964488934</v>
      </c>
      <c r="F287" s="6" t="s">
        <v>249</v>
      </c>
      <c r="G287" s="15" t="str">
        <f t="shared" si="28"/>
        <v>44126.9375</v>
      </c>
      <c r="H287" s="12">
        <f t="shared" si="29"/>
        <v>494</v>
      </c>
      <c r="I287" s="72" t="s">
        <v>916</v>
      </c>
      <c r="J287" s="73" t="s">
        <v>917</v>
      </c>
      <c r="K287" s="72">
        <v>494</v>
      </c>
      <c r="L287" s="72" t="s">
        <v>918</v>
      </c>
      <c r="M287" s="73" t="s">
        <v>772</v>
      </c>
      <c r="N287" s="73" t="s">
        <v>773</v>
      </c>
      <c r="O287" s="74" t="s">
        <v>893</v>
      </c>
      <c r="P287" s="74" t="s">
        <v>894</v>
      </c>
    </row>
    <row r="288" spans="1:16" ht="13.5" thickBot="1" x14ac:dyDescent="0.25">
      <c r="A288" s="12" t="str">
        <f t="shared" si="24"/>
        <v>IBVS 1938 </v>
      </c>
      <c r="B288" s="6" t="str">
        <f t="shared" si="25"/>
        <v>I</v>
      </c>
      <c r="C288" s="12">
        <f t="shared" si="26"/>
        <v>44428.763099999996</v>
      </c>
      <c r="D288" s="15" t="str">
        <f t="shared" si="27"/>
        <v>vis</v>
      </c>
      <c r="E288" s="71" t="e">
        <f>VLOOKUP(C288,'Active 1'!C$21:E$967,3,FALSE)</f>
        <v>#N/A</v>
      </c>
      <c r="F288" s="6" t="s">
        <v>249</v>
      </c>
      <c r="G288" s="15" t="str">
        <f t="shared" si="28"/>
        <v>44428.7631</v>
      </c>
      <c r="H288" s="12">
        <f t="shared" si="29"/>
        <v>560</v>
      </c>
      <c r="I288" s="72" t="s">
        <v>919</v>
      </c>
      <c r="J288" s="73" t="s">
        <v>920</v>
      </c>
      <c r="K288" s="72">
        <v>560</v>
      </c>
      <c r="L288" s="72" t="s">
        <v>921</v>
      </c>
      <c r="M288" s="73" t="s">
        <v>772</v>
      </c>
      <c r="N288" s="73" t="s">
        <v>773</v>
      </c>
      <c r="O288" s="74" t="s">
        <v>893</v>
      </c>
      <c r="P288" s="75" t="s">
        <v>922</v>
      </c>
    </row>
    <row r="289" spans="1:16" ht="13.5" thickBot="1" x14ac:dyDescent="0.25">
      <c r="A289" s="12" t="str">
        <f t="shared" si="24"/>
        <v>IBVS 1938 </v>
      </c>
      <c r="B289" s="6" t="str">
        <f t="shared" si="25"/>
        <v>I</v>
      </c>
      <c r="C289" s="12">
        <f t="shared" si="26"/>
        <v>44460.773800000003</v>
      </c>
      <c r="D289" s="15" t="str">
        <f t="shared" si="27"/>
        <v>vis</v>
      </c>
      <c r="E289" s="71" t="e">
        <f>VLOOKUP(C289,'Active 1'!C$21:E$967,3,FALSE)</f>
        <v>#N/A</v>
      </c>
      <c r="F289" s="6" t="s">
        <v>249</v>
      </c>
      <c r="G289" s="15" t="str">
        <f t="shared" si="28"/>
        <v>44460.7738</v>
      </c>
      <c r="H289" s="12">
        <f t="shared" si="29"/>
        <v>567</v>
      </c>
      <c r="I289" s="72" t="s">
        <v>927</v>
      </c>
      <c r="J289" s="73" t="s">
        <v>928</v>
      </c>
      <c r="K289" s="72">
        <v>567</v>
      </c>
      <c r="L289" s="72" t="s">
        <v>929</v>
      </c>
      <c r="M289" s="73" t="s">
        <v>772</v>
      </c>
      <c r="N289" s="73" t="s">
        <v>773</v>
      </c>
      <c r="O289" s="74" t="s">
        <v>893</v>
      </c>
      <c r="P289" s="75" t="s">
        <v>922</v>
      </c>
    </row>
    <row r="290" spans="1:16" ht="13.5" thickBot="1" x14ac:dyDescent="0.25">
      <c r="A290" s="12" t="str">
        <f t="shared" si="24"/>
        <v> VSSC 73 </v>
      </c>
      <c r="B290" s="6" t="str">
        <f t="shared" si="25"/>
        <v>I</v>
      </c>
      <c r="C290" s="12">
        <f t="shared" si="26"/>
        <v>47762.514000000003</v>
      </c>
      <c r="D290" s="15" t="str">
        <f t="shared" si="27"/>
        <v>vis</v>
      </c>
      <c r="E290" s="71">
        <f>VLOOKUP(C290,'Active 1'!C$21:E$967,3,FALSE)</f>
        <v>1288.9840005151304</v>
      </c>
      <c r="F290" s="6" t="s">
        <v>249</v>
      </c>
      <c r="G290" s="15" t="str">
        <f t="shared" si="28"/>
        <v>47762.514</v>
      </c>
      <c r="H290" s="12">
        <f t="shared" si="29"/>
        <v>1289</v>
      </c>
      <c r="I290" s="72" t="s">
        <v>1080</v>
      </c>
      <c r="J290" s="73" t="s">
        <v>1081</v>
      </c>
      <c r="K290" s="72">
        <v>1289</v>
      </c>
      <c r="L290" s="72" t="s">
        <v>1082</v>
      </c>
      <c r="M290" s="73" t="s">
        <v>300</v>
      </c>
      <c r="N290" s="73"/>
      <c r="O290" s="74" t="s">
        <v>992</v>
      </c>
      <c r="P290" s="74" t="s">
        <v>1083</v>
      </c>
    </row>
    <row r="291" spans="1:16" ht="13.5" thickBot="1" x14ac:dyDescent="0.25">
      <c r="A291" s="12" t="str">
        <f t="shared" si="24"/>
        <v> VSSC 73 </v>
      </c>
      <c r="B291" s="6" t="str">
        <f t="shared" si="25"/>
        <v>I</v>
      </c>
      <c r="C291" s="12">
        <f t="shared" si="26"/>
        <v>47817.387000000002</v>
      </c>
      <c r="D291" s="15" t="str">
        <f t="shared" si="27"/>
        <v>vis</v>
      </c>
      <c r="E291" s="71">
        <f>VLOOKUP(C291,'Active 1'!C$21:E$967,3,FALSE)</f>
        <v>1300.982992602419</v>
      </c>
      <c r="F291" s="6" t="s">
        <v>249</v>
      </c>
      <c r="G291" s="15" t="str">
        <f t="shared" si="28"/>
        <v>47817.387</v>
      </c>
      <c r="H291" s="12">
        <f t="shared" si="29"/>
        <v>1301</v>
      </c>
      <c r="I291" s="72" t="s">
        <v>1091</v>
      </c>
      <c r="J291" s="73" t="s">
        <v>1092</v>
      </c>
      <c r="K291" s="72">
        <v>1301</v>
      </c>
      <c r="L291" s="72" t="s">
        <v>1093</v>
      </c>
      <c r="M291" s="73" t="s">
        <v>300</v>
      </c>
      <c r="N291" s="73"/>
      <c r="O291" s="74" t="s">
        <v>992</v>
      </c>
      <c r="P291" s="74" t="s">
        <v>1083</v>
      </c>
    </row>
    <row r="292" spans="1:16" ht="13.5" thickBot="1" x14ac:dyDescent="0.25">
      <c r="A292" s="12" t="str">
        <f t="shared" si="24"/>
        <v> AOEB 12 </v>
      </c>
      <c r="B292" s="6" t="str">
        <f t="shared" si="25"/>
        <v>I</v>
      </c>
      <c r="C292" s="12">
        <f t="shared" si="26"/>
        <v>51027.652999999998</v>
      </c>
      <c r="D292" s="15" t="str">
        <f t="shared" si="27"/>
        <v>vis</v>
      </c>
      <c r="E292" s="71">
        <f>VLOOKUP(C292,'Active 1'!C$21:E$967,3,FALSE)</f>
        <v>2002.9667793844769</v>
      </c>
      <c r="F292" s="6" t="s">
        <v>249</v>
      </c>
      <c r="G292" s="15" t="str">
        <f t="shared" si="28"/>
        <v>51027.653</v>
      </c>
      <c r="H292" s="12">
        <f t="shared" si="29"/>
        <v>2003</v>
      </c>
      <c r="I292" s="72" t="s">
        <v>1145</v>
      </c>
      <c r="J292" s="73" t="s">
        <v>1146</v>
      </c>
      <c r="K292" s="72">
        <v>2003</v>
      </c>
      <c r="L292" s="72" t="s">
        <v>1147</v>
      </c>
      <c r="M292" s="73" t="s">
        <v>300</v>
      </c>
      <c r="N292" s="73"/>
      <c r="O292" s="74" t="s">
        <v>852</v>
      </c>
      <c r="P292" s="74" t="s">
        <v>1148</v>
      </c>
    </row>
    <row r="293" spans="1:16" ht="13.5" thickBot="1" x14ac:dyDescent="0.25">
      <c r="A293" s="12" t="str">
        <f t="shared" si="24"/>
        <v> AOEB 12 </v>
      </c>
      <c r="B293" s="6" t="str">
        <f t="shared" si="25"/>
        <v>I</v>
      </c>
      <c r="C293" s="12">
        <f t="shared" si="26"/>
        <v>51489.540999999997</v>
      </c>
      <c r="D293" s="15" t="str">
        <f t="shared" si="27"/>
        <v>vis</v>
      </c>
      <c r="E293" s="71">
        <f>VLOOKUP(C293,'Active 1'!C$21:E$967,3,FALSE)</f>
        <v>2103.967097522971</v>
      </c>
      <c r="F293" s="6" t="s">
        <v>249</v>
      </c>
      <c r="G293" s="15" t="str">
        <f t="shared" si="28"/>
        <v>51489.541</v>
      </c>
      <c r="H293" s="12">
        <f t="shared" si="29"/>
        <v>2104</v>
      </c>
      <c r="I293" s="72" t="s">
        <v>1149</v>
      </c>
      <c r="J293" s="73" t="s">
        <v>1150</v>
      </c>
      <c r="K293" s="72">
        <v>2104</v>
      </c>
      <c r="L293" s="72" t="s">
        <v>1151</v>
      </c>
      <c r="M293" s="73" t="s">
        <v>300</v>
      </c>
      <c r="N293" s="73"/>
      <c r="O293" s="74" t="s">
        <v>1152</v>
      </c>
      <c r="P293" s="74" t="s">
        <v>1148</v>
      </c>
    </row>
    <row r="294" spans="1:16" ht="13.5" thickBot="1" x14ac:dyDescent="0.25">
      <c r="A294" s="12" t="str">
        <f t="shared" si="24"/>
        <v> AOEB 12 </v>
      </c>
      <c r="B294" s="6" t="str">
        <f t="shared" si="25"/>
        <v>I</v>
      </c>
      <c r="C294" s="12">
        <f t="shared" si="26"/>
        <v>51823.328999999998</v>
      </c>
      <c r="D294" s="15" t="str">
        <f t="shared" si="27"/>
        <v>vis</v>
      </c>
      <c r="E294" s="71">
        <f>VLOOKUP(C294,'Active 1'!C$21:E$967,3,FALSE)</f>
        <v>2176.9559913474736</v>
      </c>
      <c r="F294" s="6" t="s">
        <v>249</v>
      </c>
      <c r="G294" s="15" t="str">
        <f t="shared" si="28"/>
        <v>51823.329</v>
      </c>
      <c r="H294" s="12">
        <f t="shared" si="29"/>
        <v>2177</v>
      </c>
      <c r="I294" s="72" t="s">
        <v>1153</v>
      </c>
      <c r="J294" s="73" t="s">
        <v>1154</v>
      </c>
      <c r="K294" s="72">
        <v>2177</v>
      </c>
      <c r="L294" s="72" t="s">
        <v>1155</v>
      </c>
      <c r="M294" s="73" t="s">
        <v>300</v>
      </c>
      <c r="N294" s="73"/>
      <c r="O294" s="74" t="s">
        <v>852</v>
      </c>
      <c r="P294" s="74" t="s">
        <v>1148</v>
      </c>
    </row>
    <row r="295" spans="1:16" ht="26.25" thickBot="1" x14ac:dyDescent="0.25">
      <c r="A295" s="12" t="str">
        <f t="shared" si="24"/>
        <v> AN 328,No.6, 543-550 </v>
      </c>
      <c r="B295" s="6" t="str">
        <f t="shared" si="25"/>
        <v>I</v>
      </c>
      <c r="C295" s="12">
        <f t="shared" si="26"/>
        <v>53236.381699999998</v>
      </c>
      <c r="D295" s="15" t="str">
        <f t="shared" si="27"/>
        <v>vis</v>
      </c>
      <c r="E295" s="71">
        <f>VLOOKUP(C295,'Active 1'!C$21:E$967,3,FALSE)</f>
        <v>2485.9459894562324</v>
      </c>
      <c r="F295" s="6" t="s">
        <v>249</v>
      </c>
      <c r="G295" s="15" t="str">
        <f t="shared" si="28"/>
        <v>53236.3817</v>
      </c>
      <c r="H295" s="12">
        <f t="shared" si="29"/>
        <v>2486</v>
      </c>
      <c r="I295" s="72" t="s">
        <v>1167</v>
      </c>
      <c r="J295" s="73" t="s">
        <v>1168</v>
      </c>
      <c r="K295" s="72" t="s">
        <v>1169</v>
      </c>
      <c r="L295" s="72" t="s">
        <v>1170</v>
      </c>
      <c r="M295" s="73" t="s">
        <v>1171</v>
      </c>
      <c r="N295" s="73" t="s">
        <v>773</v>
      </c>
      <c r="O295" s="74" t="s">
        <v>1172</v>
      </c>
      <c r="P295" s="74" t="s">
        <v>1173</v>
      </c>
    </row>
    <row r="296" spans="1:16" ht="13.5" thickBot="1" x14ac:dyDescent="0.25">
      <c r="A296" s="12" t="str">
        <f t="shared" si="24"/>
        <v> AOEB 12 </v>
      </c>
      <c r="B296" s="6" t="str">
        <f t="shared" si="25"/>
        <v>I</v>
      </c>
      <c r="C296" s="12">
        <f t="shared" si="26"/>
        <v>53346.131000000001</v>
      </c>
      <c r="D296" s="15" t="str">
        <f t="shared" si="27"/>
        <v>vis</v>
      </c>
      <c r="E296" s="71">
        <f>VLOOKUP(C296,'Active 1'!C$21:E$967,3,FALSE)</f>
        <v>2509.9446952365888</v>
      </c>
      <c r="F296" s="6" t="s">
        <v>249</v>
      </c>
      <c r="G296" s="15" t="str">
        <f t="shared" si="28"/>
        <v>53346.131</v>
      </c>
      <c r="H296" s="12">
        <f t="shared" si="29"/>
        <v>2510</v>
      </c>
      <c r="I296" s="72" t="s">
        <v>1174</v>
      </c>
      <c r="J296" s="73" t="s">
        <v>1175</v>
      </c>
      <c r="K296" s="72" t="s">
        <v>1176</v>
      </c>
      <c r="L296" s="72" t="s">
        <v>1177</v>
      </c>
      <c r="M296" s="73" t="s">
        <v>1171</v>
      </c>
      <c r="N296" s="73" t="s">
        <v>1178</v>
      </c>
      <c r="O296" s="74" t="s">
        <v>1179</v>
      </c>
      <c r="P296" s="74" t="s">
        <v>1148</v>
      </c>
    </row>
    <row r="297" spans="1:16" ht="13.5" thickBot="1" x14ac:dyDescent="0.25">
      <c r="A297" s="12" t="str">
        <f t="shared" si="24"/>
        <v> AOEB 12 </v>
      </c>
      <c r="B297" s="6" t="str">
        <f t="shared" si="25"/>
        <v>I</v>
      </c>
      <c r="C297" s="12">
        <f t="shared" si="26"/>
        <v>53583.927799999998</v>
      </c>
      <c r="D297" s="15" t="str">
        <f t="shared" si="27"/>
        <v>vis</v>
      </c>
      <c r="E297" s="71">
        <f>VLOOKUP(C297,'Active 1'!C$21:E$967,3,FALSE)</f>
        <v>2561.943345239004</v>
      </c>
      <c r="F297" s="6" t="s">
        <v>249</v>
      </c>
      <c r="G297" s="15" t="str">
        <f t="shared" si="28"/>
        <v>53583.9278</v>
      </c>
      <c r="H297" s="12">
        <f t="shared" si="29"/>
        <v>2562</v>
      </c>
      <c r="I297" s="72" t="s">
        <v>1180</v>
      </c>
      <c r="J297" s="73" t="s">
        <v>1181</v>
      </c>
      <c r="K297" s="72" t="s">
        <v>1182</v>
      </c>
      <c r="L297" s="72" t="s">
        <v>1183</v>
      </c>
      <c r="M297" s="73" t="s">
        <v>1171</v>
      </c>
      <c r="N297" s="73" t="s">
        <v>1178</v>
      </c>
      <c r="O297" s="74" t="s">
        <v>852</v>
      </c>
      <c r="P297" s="74" t="s">
        <v>1148</v>
      </c>
    </row>
    <row r="298" spans="1:16" ht="26.25" thickBot="1" x14ac:dyDescent="0.25">
      <c r="A298" s="12" t="str">
        <f t="shared" si="24"/>
        <v> AN 328,No.6, 543-550 </v>
      </c>
      <c r="B298" s="6" t="str">
        <f t="shared" si="25"/>
        <v>I</v>
      </c>
      <c r="C298" s="12">
        <f t="shared" si="26"/>
        <v>53611.364099999999</v>
      </c>
      <c r="D298" s="15" t="str">
        <f t="shared" si="27"/>
        <v>vis</v>
      </c>
      <c r="E298" s="71">
        <f>VLOOKUP(C298,'Active 1'!C$21:E$967,3,FALSE)</f>
        <v>2567.9427975489652</v>
      </c>
      <c r="F298" s="6" t="s">
        <v>249</v>
      </c>
      <c r="G298" s="15" t="str">
        <f t="shared" si="28"/>
        <v>53611.3641</v>
      </c>
      <c r="H298" s="12">
        <f t="shared" si="29"/>
        <v>2568</v>
      </c>
      <c r="I298" s="72" t="s">
        <v>1184</v>
      </c>
      <c r="J298" s="73" t="s">
        <v>1185</v>
      </c>
      <c r="K298" s="72" t="s">
        <v>1186</v>
      </c>
      <c r="L298" s="72" t="s">
        <v>1187</v>
      </c>
      <c r="M298" s="73" t="s">
        <v>1171</v>
      </c>
      <c r="N298" s="73" t="s">
        <v>773</v>
      </c>
      <c r="O298" s="74" t="s">
        <v>1172</v>
      </c>
      <c r="P298" s="74" t="s">
        <v>1173</v>
      </c>
    </row>
    <row r="299" spans="1:16" ht="13.5" thickBot="1" x14ac:dyDescent="0.25">
      <c r="A299" s="12" t="str">
        <f t="shared" si="24"/>
        <v> AOEB 12 </v>
      </c>
      <c r="B299" s="6" t="str">
        <f t="shared" si="25"/>
        <v>I</v>
      </c>
      <c r="C299" s="12">
        <f t="shared" si="26"/>
        <v>54260.730100000001</v>
      </c>
      <c r="D299" s="15" t="str">
        <f t="shared" si="27"/>
        <v>vis</v>
      </c>
      <c r="E299" s="71">
        <f>VLOOKUP(C299,'Active 1'!C$21:E$967,3,FALSE)</f>
        <v>2709.9386333107118</v>
      </c>
      <c r="F299" s="6" t="s">
        <v>249</v>
      </c>
      <c r="G299" s="15" t="str">
        <f t="shared" si="28"/>
        <v>54260.7301</v>
      </c>
      <c r="H299" s="12">
        <f t="shared" si="29"/>
        <v>2710</v>
      </c>
      <c r="I299" s="72" t="s">
        <v>1188</v>
      </c>
      <c r="J299" s="73" t="s">
        <v>1189</v>
      </c>
      <c r="K299" s="72" t="s">
        <v>1190</v>
      </c>
      <c r="L299" s="72" t="s">
        <v>1191</v>
      </c>
      <c r="M299" s="73" t="s">
        <v>1171</v>
      </c>
      <c r="N299" s="73" t="s">
        <v>1178</v>
      </c>
      <c r="O299" s="74" t="s">
        <v>1192</v>
      </c>
      <c r="P299" s="74" t="s">
        <v>1148</v>
      </c>
    </row>
    <row r="300" spans="1:16" ht="13.5" thickBot="1" x14ac:dyDescent="0.25">
      <c r="A300" s="12" t="str">
        <f t="shared" si="24"/>
        <v> AOEB 12 </v>
      </c>
      <c r="B300" s="6" t="str">
        <f t="shared" si="25"/>
        <v>I</v>
      </c>
      <c r="C300" s="12">
        <f t="shared" si="26"/>
        <v>54260.730199999998</v>
      </c>
      <c r="D300" s="15" t="str">
        <f t="shared" si="27"/>
        <v>vis</v>
      </c>
      <c r="E300" s="71">
        <f>VLOOKUP(C300,'Active 1'!C$21:E$967,3,FALSE)</f>
        <v>2709.9386551775533</v>
      </c>
      <c r="F300" s="6" t="s">
        <v>249</v>
      </c>
      <c r="G300" s="15" t="str">
        <f t="shared" si="28"/>
        <v>54260.7302</v>
      </c>
      <c r="H300" s="12">
        <f t="shared" si="29"/>
        <v>2710</v>
      </c>
      <c r="I300" s="72" t="s">
        <v>1193</v>
      </c>
      <c r="J300" s="73" t="s">
        <v>1189</v>
      </c>
      <c r="K300" s="72" t="s">
        <v>1190</v>
      </c>
      <c r="L300" s="72" t="s">
        <v>1194</v>
      </c>
      <c r="M300" s="73" t="s">
        <v>1171</v>
      </c>
      <c r="N300" s="73" t="s">
        <v>1178</v>
      </c>
      <c r="O300" s="74" t="s">
        <v>1195</v>
      </c>
      <c r="P300" s="74" t="s">
        <v>1148</v>
      </c>
    </row>
    <row r="301" spans="1:16" ht="13.5" thickBot="1" x14ac:dyDescent="0.25">
      <c r="A301" s="12" t="str">
        <f t="shared" si="24"/>
        <v>VSB 46 </v>
      </c>
      <c r="B301" s="6" t="str">
        <f t="shared" si="25"/>
        <v>I</v>
      </c>
      <c r="C301" s="12">
        <f t="shared" si="26"/>
        <v>54429.925999999999</v>
      </c>
      <c r="D301" s="15" t="str">
        <f t="shared" si="27"/>
        <v>vis</v>
      </c>
      <c r="E301" s="71">
        <f>VLOOKUP(C301,'Active 1'!C$21:E$967,3,FALSE)</f>
        <v>2746.9364330537855</v>
      </c>
      <c r="F301" s="6" t="s">
        <v>249</v>
      </c>
      <c r="G301" s="15" t="str">
        <f t="shared" si="28"/>
        <v>54429.926</v>
      </c>
      <c r="H301" s="12">
        <f t="shared" si="29"/>
        <v>2747</v>
      </c>
      <c r="I301" s="72" t="s">
        <v>1196</v>
      </c>
      <c r="J301" s="73" t="s">
        <v>1197</v>
      </c>
      <c r="K301" s="72" t="s">
        <v>1198</v>
      </c>
      <c r="L301" s="72" t="s">
        <v>1199</v>
      </c>
      <c r="M301" s="73" t="s">
        <v>300</v>
      </c>
      <c r="N301" s="73"/>
      <c r="O301" s="74" t="s">
        <v>1200</v>
      </c>
      <c r="P301" s="75" t="s">
        <v>1201</v>
      </c>
    </row>
    <row r="302" spans="1:16" ht="13.5" thickBot="1" x14ac:dyDescent="0.25">
      <c r="A302" s="12" t="str">
        <f t="shared" si="24"/>
        <v>VSB 53 </v>
      </c>
      <c r="B302" s="6" t="str">
        <f t="shared" si="25"/>
        <v>I</v>
      </c>
      <c r="C302" s="12">
        <f t="shared" si="26"/>
        <v>55842.9925</v>
      </c>
      <c r="D302" s="15" t="str">
        <f t="shared" si="27"/>
        <v>vis</v>
      </c>
      <c r="E302" s="71">
        <f>VLOOKUP(C302,'Active 1'!C$21:E$967,3,FALSE)</f>
        <v>3055.9294487867091</v>
      </c>
      <c r="F302" s="6" t="s">
        <v>249</v>
      </c>
      <c r="G302" s="15" t="str">
        <f t="shared" si="28"/>
        <v>55842.9925</v>
      </c>
      <c r="H302" s="12">
        <f t="shared" si="29"/>
        <v>3056</v>
      </c>
      <c r="I302" s="72" t="s">
        <v>1226</v>
      </c>
      <c r="J302" s="73" t="s">
        <v>1227</v>
      </c>
      <c r="K302" s="72" t="s">
        <v>1228</v>
      </c>
      <c r="L302" s="72" t="s">
        <v>1229</v>
      </c>
      <c r="M302" s="73" t="s">
        <v>1171</v>
      </c>
      <c r="N302" s="73" t="s">
        <v>1230</v>
      </c>
      <c r="O302" s="74" t="s">
        <v>1200</v>
      </c>
      <c r="P302" s="75" t="s">
        <v>1231</v>
      </c>
    </row>
    <row r="303" spans="1:16" x14ac:dyDescent="0.2">
      <c r="B303" s="6"/>
      <c r="E303" s="71"/>
      <c r="F303" s="6"/>
    </row>
    <row r="304" spans="1:16" x14ac:dyDescent="0.2">
      <c r="B304" s="6"/>
      <c r="E304" s="71"/>
      <c r="F304" s="6"/>
    </row>
    <row r="305" spans="2:6" x14ac:dyDescent="0.2">
      <c r="B305" s="6"/>
      <c r="E305" s="71"/>
      <c r="F305" s="6"/>
    </row>
    <row r="306" spans="2:6" x14ac:dyDescent="0.2">
      <c r="B306" s="6"/>
      <c r="E306" s="71"/>
      <c r="F306" s="6"/>
    </row>
    <row r="307" spans="2:6" x14ac:dyDescent="0.2">
      <c r="B307" s="6"/>
      <c r="E307" s="71"/>
      <c r="F307" s="6"/>
    </row>
    <row r="308" spans="2:6" x14ac:dyDescent="0.2">
      <c r="B308" s="6"/>
      <c r="E308" s="71"/>
      <c r="F308" s="6"/>
    </row>
    <row r="309" spans="2:6" x14ac:dyDescent="0.2">
      <c r="B309" s="6"/>
      <c r="E309" s="71"/>
      <c r="F309" s="6"/>
    </row>
    <row r="310" spans="2:6" x14ac:dyDescent="0.2">
      <c r="B310" s="6"/>
      <c r="E310" s="71"/>
      <c r="F310" s="6"/>
    </row>
    <row r="311" spans="2:6" x14ac:dyDescent="0.2">
      <c r="B311" s="6"/>
      <c r="E311" s="71"/>
      <c r="F311" s="6"/>
    </row>
    <row r="312" spans="2:6" x14ac:dyDescent="0.2">
      <c r="B312" s="6"/>
      <c r="E312" s="71"/>
      <c r="F312" s="6"/>
    </row>
    <row r="313" spans="2:6" x14ac:dyDescent="0.2">
      <c r="B313" s="6"/>
      <c r="E313" s="71"/>
      <c r="F313" s="6"/>
    </row>
    <row r="314" spans="2:6" x14ac:dyDescent="0.2">
      <c r="B314" s="6"/>
      <c r="E314" s="71"/>
      <c r="F314" s="6"/>
    </row>
    <row r="315" spans="2:6" x14ac:dyDescent="0.2">
      <c r="B315" s="6"/>
      <c r="E315" s="71"/>
      <c r="F315" s="6"/>
    </row>
    <row r="316" spans="2:6" x14ac:dyDescent="0.2">
      <c r="B316" s="6"/>
      <c r="E316" s="71"/>
      <c r="F316" s="6"/>
    </row>
    <row r="317" spans="2:6" x14ac:dyDescent="0.2">
      <c r="B317" s="6"/>
      <c r="E317" s="71"/>
      <c r="F317" s="6"/>
    </row>
    <row r="318" spans="2:6" x14ac:dyDescent="0.2">
      <c r="B318" s="6"/>
      <c r="E318" s="71"/>
      <c r="F318" s="6"/>
    </row>
    <row r="319" spans="2:6" x14ac:dyDescent="0.2">
      <c r="B319" s="6"/>
      <c r="E319" s="71"/>
      <c r="F319" s="6"/>
    </row>
    <row r="320" spans="2:6" x14ac:dyDescent="0.2">
      <c r="B320" s="6"/>
      <c r="E320" s="71"/>
      <c r="F320" s="6"/>
    </row>
    <row r="321" spans="2:6" x14ac:dyDescent="0.2">
      <c r="B321" s="6"/>
      <c r="E321" s="71"/>
      <c r="F321" s="6"/>
    </row>
    <row r="322" spans="2:6" x14ac:dyDescent="0.2">
      <c r="B322" s="6"/>
      <c r="E322" s="71"/>
      <c r="F322" s="6"/>
    </row>
    <row r="323" spans="2:6" x14ac:dyDescent="0.2">
      <c r="B323" s="6"/>
      <c r="E323" s="71"/>
      <c r="F323" s="6"/>
    </row>
    <row r="324" spans="2:6" x14ac:dyDescent="0.2">
      <c r="B324" s="6"/>
      <c r="E324" s="71"/>
      <c r="F324" s="6"/>
    </row>
    <row r="325" spans="2:6" x14ac:dyDescent="0.2">
      <c r="B325" s="6"/>
      <c r="E325" s="71"/>
      <c r="F325" s="6"/>
    </row>
    <row r="326" spans="2:6" x14ac:dyDescent="0.2">
      <c r="B326" s="6"/>
      <c r="E326" s="71"/>
      <c r="F326" s="6"/>
    </row>
    <row r="327" spans="2:6" x14ac:dyDescent="0.2">
      <c r="B327" s="6"/>
      <c r="E327" s="71"/>
      <c r="F327" s="6"/>
    </row>
    <row r="328" spans="2:6" x14ac:dyDescent="0.2">
      <c r="B328" s="6"/>
      <c r="E328" s="71"/>
      <c r="F328" s="6"/>
    </row>
    <row r="329" spans="2:6" x14ac:dyDescent="0.2">
      <c r="B329" s="6"/>
      <c r="E329" s="71"/>
      <c r="F329" s="6"/>
    </row>
    <row r="330" spans="2:6" x14ac:dyDescent="0.2">
      <c r="B330" s="6"/>
      <c r="E330" s="71"/>
      <c r="F330" s="6"/>
    </row>
    <row r="331" spans="2:6" x14ac:dyDescent="0.2">
      <c r="B331" s="6"/>
      <c r="E331" s="71"/>
      <c r="F331" s="6"/>
    </row>
    <row r="332" spans="2:6" x14ac:dyDescent="0.2">
      <c r="B332" s="6"/>
      <c r="E332" s="71"/>
      <c r="F332" s="6"/>
    </row>
    <row r="333" spans="2:6" x14ac:dyDescent="0.2">
      <c r="B333" s="6"/>
      <c r="E333" s="71"/>
      <c r="F333" s="6"/>
    </row>
    <row r="334" spans="2:6" x14ac:dyDescent="0.2">
      <c r="B334" s="6"/>
      <c r="E334" s="71"/>
      <c r="F334" s="6"/>
    </row>
    <row r="335" spans="2:6" x14ac:dyDescent="0.2">
      <c r="B335" s="6"/>
      <c r="E335" s="71"/>
      <c r="F335" s="6"/>
    </row>
    <row r="336" spans="2:6" x14ac:dyDescent="0.2">
      <c r="B336" s="6"/>
      <c r="E336" s="71"/>
      <c r="F336" s="6"/>
    </row>
    <row r="337" spans="2:6" x14ac:dyDescent="0.2">
      <c r="B337" s="6"/>
      <c r="E337" s="71"/>
      <c r="F337" s="6"/>
    </row>
    <row r="338" spans="2:6" x14ac:dyDescent="0.2">
      <c r="B338" s="6"/>
      <c r="E338" s="71"/>
      <c r="F338" s="6"/>
    </row>
    <row r="339" spans="2:6" x14ac:dyDescent="0.2">
      <c r="B339" s="6"/>
      <c r="E339" s="71"/>
      <c r="F339" s="6"/>
    </row>
    <row r="340" spans="2:6" x14ac:dyDescent="0.2">
      <c r="B340" s="6"/>
      <c r="E340" s="71"/>
      <c r="F340" s="6"/>
    </row>
    <row r="341" spans="2:6" x14ac:dyDescent="0.2">
      <c r="B341" s="6"/>
      <c r="E341" s="71"/>
      <c r="F341" s="6"/>
    </row>
    <row r="342" spans="2:6" x14ac:dyDescent="0.2">
      <c r="B342" s="6"/>
      <c r="E342" s="71"/>
      <c r="F342" s="6"/>
    </row>
    <row r="343" spans="2:6" x14ac:dyDescent="0.2">
      <c r="B343" s="6"/>
      <c r="E343" s="71"/>
      <c r="F343" s="6"/>
    </row>
    <row r="344" spans="2:6" x14ac:dyDescent="0.2">
      <c r="B344" s="6"/>
      <c r="E344" s="71"/>
      <c r="F344" s="6"/>
    </row>
    <row r="345" spans="2:6" x14ac:dyDescent="0.2">
      <c r="B345" s="6"/>
      <c r="E345" s="71"/>
      <c r="F345" s="6"/>
    </row>
    <row r="346" spans="2:6" x14ac:dyDescent="0.2">
      <c r="B346" s="6"/>
      <c r="E346" s="71"/>
      <c r="F346" s="6"/>
    </row>
    <row r="347" spans="2:6" x14ac:dyDescent="0.2">
      <c r="B347" s="6"/>
      <c r="E347" s="71"/>
      <c r="F347" s="6"/>
    </row>
    <row r="348" spans="2:6" x14ac:dyDescent="0.2">
      <c r="B348" s="6"/>
      <c r="E348" s="71"/>
      <c r="F348" s="6"/>
    </row>
    <row r="349" spans="2:6" x14ac:dyDescent="0.2">
      <c r="B349" s="6"/>
      <c r="E349" s="71"/>
      <c r="F349" s="6"/>
    </row>
    <row r="350" spans="2:6" x14ac:dyDescent="0.2">
      <c r="B350" s="6"/>
      <c r="E350" s="71"/>
      <c r="F350" s="6"/>
    </row>
    <row r="351" spans="2:6" x14ac:dyDescent="0.2">
      <c r="B351" s="6"/>
      <c r="E351" s="71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9" type="noConversion"/>
  <hyperlinks>
    <hyperlink ref="P54" r:id="rId1" display="http://www.konkoly.hu/cgi-bin/IBVS?35" xr:uid="{00000000-0004-0000-0200-000000000000}"/>
    <hyperlink ref="P55" r:id="rId2" display="http://www.konkoly.hu/cgi-bin/IBVS?281" xr:uid="{00000000-0004-0000-0200-000001000000}"/>
    <hyperlink ref="P56" r:id="rId3" display="http://www.konkoly.hu/cgi-bin/IBVS?795" xr:uid="{00000000-0004-0000-0200-000002000000}"/>
    <hyperlink ref="P57" r:id="rId4" display="http://www.konkoly.hu/cgi-bin/IBVS?795" xr:uid="{00000000-0004-0000-0200-000003000000}"/>
    <hyperlink ref="P59" r:id="rId5" display="http://www.konkoly.hu/cgi-bin/IBVS?795" xr:uid="{00000000-0004-0000-0200-000004000000}"/>
    <hyperlink ref="P61" r:id="rId6" display="http://www.konkoly.hu/cgi-bin/IBVS?795" xr:uid="{00000000-0004-0000-0200-000005000000}"/>
    <hyperlink ref="P288" r:id="rId7" display="http://www.konkoly.hu/cgi-bin/IBVS?1938" xr:uid="{00000000-0004-0000-0200-000006000000}"/>
    <hyperlink ref="P289" r:id="rId8" display="http://www.konkoly.hu/cgi-bin/IBVS?1938" xr:uid="{00000000-0004-0000-0200-000007000000}"/>
    <hyperlink ref="P151" r:id="rId9" display="http://www.bav-astro.de/sfs/BAVM_link.php?BAVMnr=93" xr:uid="{00000000-0004-0000-0200-000008000000}"/>
    <hyperlink ref="P153" r:id="rId10" display="http://www.konkoly.hu/cgi-bin/IBVS?5399" xr:uid="{00000000-0004-0000-0200-000009000000}"/>
    <hyperlink ref="P154" r:id="rId11" display="http://www.bav-astro.de/sfs/BAVM_link.php?BAVMnr=172" xr:uid="{00000000-0004-0000-0200-00000A000000}"/>
    <hyperlink ref="P301" r:id="rId12" display="http://vsolj.cetus-net.org/no46.pdf" xr:uid="{00000000-0004-0000-0200-00000B000000}"/>
    <hyperlink ref="P156" r:id="rId13" display="http://www.bav-astro.de/sfs/BAVM_link.php?BAVMnr=220" xr:uid="{00000000-0004-0000-0200-00000C000000}"/>
    <hyperlink ref="P157" r:id="rId14" display="http://www.konkoly.hu/cgi-bin/IBVS?6007" xr:uid="{00000000-0004-0000-0200-00000D000000}"/>
    <hyperlink ref="P158" r:id="rId15" display="http://var.astro.cz/oejv/issues/oejv0160.pdf" xr:uid="{00000000-0004-0000-0200-00000E000000}"/>
    <hyperlink ref="P159" r:id="rId16" display="http://var.astro.cz/oejv/issues/oejv0160.pdf" xr:uid="{00000000-0004-0000-0200-00000F000000}"/>
    <hyperlink ref="P302" r:id="rId17" display="http://vsolj.cetus-net.org/vsoljno53.pdf" xr:uid="{00000000-0004-0000-0200-000010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9"/>
  <sheetViews>
    <sheetView workbookViewId="0">
      <selection activeCell="A152" sqref="A152"/>
    </sheetView>
  </sheetViews>
  <sheetFormatPr defaultRowHeight="12.75" x14ac:dyDescent="0.2"/>
  <sheetData>
    <row r="1" spans="1:19" ht="18" x14ac:dyDescent="0.2">
      <c r="A1" s="25" t="s">
        <v>175</v>
      </c>
      <c r="B1" s="15"/>
      <c r="C1" s="15"/>
      <c r="D1" s="23" t="s">
        <v>176</v>
      </c>
      <c r="E1" s="15"/>
      <c r="F1" s="15"/>
      <c r="G1" s="15"/>
      <c r="H1" s="15"/>
      <c r="K1" s="26" t="s">
        <v>177</v>
      </c>
      <c r="L1" s="15" t="s">
        <v>178</v>
      </c>
      <c r="M1" s="15">
        <f ca="1">F18*H18-G18*G18</f>
        <v>2.119040123522268</v>
      </c>
      <c r="N1" s="15"/>
      <c r="O1" s="15"/>
      <c r="P1" s="15"/>
      <c r="Q1" s="15"/>
      <c r="R1" s="15">
        <v>1</v>
      </c>
      <c r="S1" s="15" t="s">
        <v>179</v>
      </c>
    </row>
    <row r="2" spans="1:19" x14ac:dyDescent="0.2">
      <c r="A2" s="15"/>
      <c r="B2" s="15"/>
      <c r="C2" s="15"/>
      <c r="D2" s="15"/>
      <c r="E2" s="15"/>
      <c r="F2" s="15"/>
      <c r="G2" s="15"/>
      <c r="H2" s="15"/>
      <c r="K2" s="26" t="s">
        <v>180</v>
      </c>
      <c r="L2" s="15" t="s">
        <v>181</v>
      </c>
      <c r="M2" s="15">
        <f ca="1">+D18*H18-F18*G18</f>
        <v>17.688249780887901</v>
      </c>
      <c r="N2" s="15"/>
      <c r="O2" s="15"/>
      <c r="P2" s="15"/>
      <c r="Q2" s="15"/>
      <c r="R2" s="15">
        <v>2</v>
      </c>
      <c r="S2" s="15" t="s">
        <v>105</v>
      </c>
    </row>
    <row r="3" spans="1:19" ht="13.5" thickBot="1" x14ac:dyDescent="0.25">
      <c r="A3" s="15" t="s">
        <v>182</v>
      </c>
      <c r="B3" s="15" t="s">
        <v>183</v>
      </c>
      <c r="C3" s="15"/>
      <c r="D3" s="15"/>
      <c r="E3" s="27" t="s">
        <v>184</v>
      </c>
      <c r="F3" s="27" t="s">
        <v>185</v>
      </c>
      <c r="G3" s="27" t="s">
        <v>186</v>
      </c>
      <c r="H3" s="27" t="s">
        <v>187</v>
      </c>
      <c r="K3" s="26" t="s">
        <v>188</v>
      </c>
      <c r="L3" s="15" t="s">
        <v>189</v>
      </c>
      <c r="M3" s="15">
        <f ca="1">+D18*G18-F18*F18</f>
        <v>-36.227201979078103</v>
      </c>
      <c r="N3" s="15"/>
      <c r="O3" s="15"/>
      <c r="P3" s="15"/>
      <c r="Q3" s="15"/>
      <c r="R3" s="15">
        <v>3</v>
      </c>
      <c r="S3" s="15" t="s">
        <v>190</v>
      </c>
    </row>
    <row r="4" spans="1:19" x14ac:dyDescent="0.2">
      <c r="A4" s="15" t="s">
        <v>191</v>
      </c>
      <c r="B4" s="15" t="s">
        <v>192</v>
      </c>
      <c r="C4" s="15"/>
      <c r="D4" s="28" t="s">
        <v>193</v>
      </c>
      <c r="E4" s="29">
        <f ca="1">(E18*M1-I18*M2+J18*M3)/M7</f>
        <v>-1.8837408461391342E-2</v>
      </c>
      <c r="F4" s="30">
        <f ca="1">+E7/M7*M18</f>
        <v>1.2477548831371497E-2</v>
      </c>
      <c r="G4" s="31">
        <f>+B18</f>
        <v>1</v>
      </c>
      <c r="H4" s="32">
        <f ca="1">ABS(F4/E4)</f>
        <v>0.66238139163065635</v>
      </c>
      <c r="K4" s="26" t="s">
        <v>194</v>
      </c>
      <c r="L4" s="15" t="s">
        <v>195</v>
      </c>
      <c r="M4" s="15">
        <f ca="1">+D17*H18-F18*F18</f>
        <v>460.45696166399023</v>
      </c>
      <c r="N4" s="15"/>
      <c r="O4" s="15"/>
      <c r="P4" s="15"/>
      <c r="Q4" s="15"/>
      <c r="R4" s="15">
        <v>4</v>
      </c>
      <c r="S4" s="15" t="s">
        <v>196</v>
      </c>
    </row>
    <row r="5" spans="1:19" x14ac:dyDescent="0.2">
      <c r="A5" s="15" t="s">
        <v>197</v>
      </c>
      <c r="B5" s="33">
        <v>40323</v>
      </c>
      <c r="C5" s="15"/>
      <c r="D5" s="34" t="s">
        <v>198</v>
      </c>
      <c r="E5" s="35">
        <f ca="1">+(-E18*M2+I18*M4-J18*M5)/M7</f>
        <v>0.27406018182667624</v>
      </c>
      <c r="F5" s="36">
        <f ca="1">N18*E7/M7</f>
        <v>0.18393069415471094</v>
      </c>
      <c r="G5" s="37">
        <f>+B18/A18</f>
        <v>1E-4</v>
      </c>
      <c r="H5" s="32">
        <f ca="1">ABS(F5/E5)</f>
        <v>0.67113249698941724</v>
      </c>
      <c r="K5" s="26" t="s">
        <v>199</v>
      </c>
      <c r="L5" s="15" t="s">
        <v>200</v>
      </c>
      <c r="M5" s="15">
        <f ca="1">+D17*G18-D18*F18</f>
        <v>-832.66670508155767</v>
      </c>
      <c r="N5" s="15"/>
      <c r="O5" s="15"/>
      <c r="P5" s="15"/>
      <c r="Q5" s="15"/>
      <c r="R5" s="15">
        <v>5</v>
      </c>
      <c r="S5" s="15" t="s">
        <v>201</v>
      </c>
    </row>
    <row r="6" spans="1:19" ht="13.5" thickBot="1" x14ac:dyDescent="0.25">
      <c r="A6" s="15"/>
      <c r="B6" s="15"/>
      <c r="D6" s="38" t="s">
        <v>202</v>
      </c>
      <c r="E6" s="39">
        <f ca="1">+(E18*M3-I18*M5+J18*M6)/M7</f>
        <v>-2.2627547546707887</v>
      </c>
      <c r="F6" s="40">
        <f ca="1">O18*E7/M7</f>
        <v>0.33646177989625181</v>
      </c>
      <c r="G6" s="41">
        <f>+B18/A18^2</f>
        <v>1E-8</v>
      </c>
      <c r="H6" s="32">
        <f ca="1">ABS(F6/E6)</f>
        <v>0.14869564596062648</v>
      </c>
      <c r="K6" s="42" t="s">
        <v>203</v>
      </c>
      <c r="L6" s="43" t="s">
        <v>204</v>
      </c>
      <c r="M6" s="43">
        <f ca="1">+D17*F18-D18*D18</f>
        <v>1540.8206839275006</v>
      </c>
      <c r="N6" s="15"/>
      <c r="O6" s="15"/>
      <c r="P6" s="15"/>
      <c r="Q6" s="15"/>
      <c r="R6" s="15">
        <v>6</v>
      </c>
      <c r="S6" s="15" t="s">
        <v>205</v>
      </c>
    </row>
    <row r="7" spans="1:19" x14ac:dyDescent="0.2">
      <c r="B7" s="15"/>
      <c r="C7" s="15"/>
      <c r="D7" s="23" t="s">
        <v>206</v>
      </c>
      <c r="E7" s="44">
        <f ca="1">SQRT(L18/(D17-3))</f>
        <v>9.480450705067052E-2</v>
      </c>
      <c r="F7" s="15"/>
      <c r="G7" s="45">
        <f>+B22</f>
        <v>-0.12744466000367538</v>
      </c>
      <c r="H7" s="15"/>
      <c r="K7" s="26" t="s">
        <v>207</v>
      </c>
      <c r="L7" s="15" t="s">
        <v>208</v>
      </c>
      <c r="M7" s="15">
        <f ca="1">+D17*M1-D18*M2+F18*M3</f>
        <v>122.33158211295961</v>
      </c>
      <c r="N7" s="15"/>
      <c r="O7" s="15"/>
      <c r="P7" s="15"/>
      <c r="Q7" s="15"/>
      <c r="R7" s="15">
        <v>7</v>
      </c>
      <c r="S7" s="15" t="s">
        <v>209</v>
      </c>
    </row>
    <row r="8" spans="1:19" x14ac:dyDescent="0.2">
      <c r="B8" s="15"/>
      <c r="C8" s="15"/>
      <c r="D8" s="23" t="s">
        <v>210</v>
      </c>
      <c r="E8" s="15"/>
      <c r="F8" s="46">
        <f ca="1">CORREL(INDIRECT(E12):INDIRECT(E13),INDIRECT(K12):INDIRECT(K13))</f>
        <v>0.97886338523146788</v>
      </c>
      <c r="G8" s="44"/>
      <c r="H8" s="15"/>
      <c r="I8" s="45"/>
      <c r="J8" s="15"/>
      <c r="K8" s="15"/>
      <c r="L8" s="15"/>
      <c r="M8" s="15"/>
      <c r="N8" s="15"/>
      <c r="O8" s="15"/>
      <c r="P8" s="15"/>
      <c r="Q8" s="15"/>
      <c r="R8" s="15">
        <v>8</v>
      </c>
      <c r="S8" s="15" t="s">
        <v>211</v>
      </c>
    </row>
    <row r="9" spans="1:19" x14ac:dyDescent="0.2">
      <c r="A9" s="15"/>
      <c r="B9" s="15"/>
      <c r="C9" s="15"/>
      <c r="D9" s="15"/>
      <c r="E9" s="47">
        <f ca="1">E6*G6</f>
        <v>-2.2627547546707887E-8</v>
      </c>
      <c r="F9" s="48">
        <f ca="1">H6</f>
        <v>0.14869564596062648</v>
      </c>
      <c r="G9" s="49">
        <f ca="1">F8</f>
        <v>0.97886338523146788</v>
      </c>
      <c r="I9" s="45"/>
      <c r="J9" s="15"/>
      <c r="K9" s="15"/>
      <c r="L9" s="15"/>
      <c r="M9" s="15"/>
      <c r="N9" s="15"/>
      <c r="O9" s="15"/>
      <c r="P9" s="15"/>
      <c r="Q9" s="15"/>
      <c r="R9" s="15">
        <v>9</v>
      </c>
      <c r="S9" s="15" t="s">
        <v>159</v>
      </c>
    </row>
    <row r="10" spans="1:19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>
        <v>10</v>
      </c>
      <c r="S10" s="15" t="s">
        <v>212</v>
      </c>
    </row>
    <row r="11" spans="1:19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>
        <v>11</v>
      </c>
      <c r="S11" s="15" t="s">
        <v>96</v>
      </c>
    </row>
    <row r="12" spans="1:19" x14ac:dyDescent="0.2">
      <c r="A12" s="17">
        <v>21</v>
      </c>
      <c r="B12" s="15" t="s">
        <v>213</v>
      </c>
      <c r="C12" s="50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5"/>
      <c r="Q12" s="15"/>
      <c r="R12" s="15">
        <v>12</v>
      </c>
      <c r="S12" s="15" t="s">
        <v>214</v>
      </c>
    </row>
    <row r="13" spans="1:19" x14ac:dyDescent="0.2">
      <c r="A13" s="17">
        <f>20+COUNT(A21:A1446)</f>
        <v>181</v>
      </c>
      <c r="B13" s="15" t="s">
        <v>215</v>
      </c>
      <c r="C13" s="50">
        <v>152</v>
      </c>
      <c r="D13" s="6" t="str">
        <f>D$15&amp;$C13</f>
        <v>D152</v>
      </c>
      <c r="E13" s="6" t="str">
        <f t="shared" ref="E13:O13" si="1">E$15&amp;$C13</f>
        <v>E152</v>
      </c>
      <c r="F13" s="6" t="str">
        <f t="shared" si="1"/>
        <v>F152</v>
      </c>
      <c r="G13" s="6" t="str">
        <f t="shared" si="1"/>
        <v>G152</v>
      </c>
      <c r="H13" s="6" t="str">
        <f t="shared" si="1"/>
        <v>H152</v>
      </c>
      <c r="I13" s="6" t="str">
        <f t="shared" si="1"/>
        <v>I152</v>
      </c>
      <c r="J13" s="6" t="str">
        <f t="shared" si="1"/>
        <v>J152</v>
      </c>
      <c r="K13" s="6" t="str">
        <f t="shared" si="1"/>
        <v>K152</v>
      </c>
      <c r="L13" s="6" t="str">
        <f t="shared" si="1"/>
        <v>L152</v>
      </c>
      <c r="M13" s="6" t="str">
        <f t="shared" si="1"/>
        <v>M152</v>
      </c>
      <c r="N13" s="6" t="str">
        <f t="shared" si="1"/>
        <v>N152</v>
      </c>
      <c r="O13" s="6" t="str">
        <f t="shared" si="1"/>
        <v>O152</v>
      </c>
      <c r="P13" s="15"/>
      <c r="Q13" s="15"/>
      <c r="R13" s="15">
        <v>13</v>
      </c>
      <c r="S13" s="15" t="s">
        <v>216</v>
      </c>
    </row>
    <row r="14" spans="1:19" x14ac:dyDescent="0.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>
        <v>14</v>
      </c>
      <c r="S14" s="15" t="s">
        <v>217</v>
      </c>
    </row>
    <row r="15" spans="1:19" x14ac:dyDescent="0.2">
      <c r="A15" s="6"/>
      <c r="B15" s="15"/>
      <c r="C15" s="15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5"/>
      <c r="Q15" s="15"/>
      <c r="R15" s="15">
        <v>15</v>
      </c>
      <c r="S15" s="15" t="s">
        <v>218</v>
      </c>
    </row>
    <row r="16" spans="1:19" x14ac:dyDescent="0.2">
      <c r="A16" s="6"/>
      <c r="B16" s="15"/>
      <c r="C16" s="15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5"/>
      <c r="Q16" s="15"/>
      <c r="R16" s="15">
        <v>16</v>
      </c>
      <c r="S16" s="15" t="s">
        <v>219</v>
      </c>
    </row>
    <row r="17" spans="1:19" x14ac:dyDescent="0.2">
      <c r="A17" s="23" t="s">
        <v>220</v>
      </c>
      <c r="B17" s="15"/>
      <c r="C17" s="15" t="s">
        <v>221</v>
      </c>
      <c r="D17" s="15">
        <f>C13-C12+1</f>
        <v>132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>
        <v>17</v>
      </c>
      <c r="S17" s="15" t="s">
        <v>222</v>
      </c>
    </row>
    <row r="18" spans="1:19" x14ac:dyDescent="0.2">
      <c r="A18" s="51">
        <v>10000</v>
      </c>
      <c r="B18" s="51">
        <v>1</v>
      </c>
      <c r="C18" s="15" t="s">
        <v>223</v>
      </c>
      <c r="D18" s="15">
        <f ca="1">SUM(INDIRECT(D12):INDIRECT(D13))</f>
        <v>-23.794049999999974</v>
      </c>
      <c r="E18" s="15">
        <f ca="1">SUM(INDIRECT(E12):INDIRECT(E13))</f>
        <v>-45.125519545337738</v>
      </c>
      <c r="F18" s="15">
        <f ca="1">SUM(INDIRECT(F12):INDIRECT(F13))</f>
        <v>15.961950752499995</v>
      </c>
      <c r="G18" s="15">
        <f ca="1">SUM(INDIRECT(G12):INDIRECT(G13))</f>
        <v>-9.1853496923036335</v>
      </c>
      <c r="H18" s="15">
        <f ca="1">SUM(INDIRECT(H12):INDIRECT(H13))</f>
        <v>5.4184911627971619</v>
      </c>
      <c r="I18" s="15">
        <f ca="1">SUM(INDIRECT(I12):INDIRECT(I13))</f>
        <v>25.606947053913608</v>
      </c>
      <c r="J18" s="15">
        <f ca="1">SUM(INDIRECT(J12):INDIRECT(J13))</f>
        <v>-15.078737034740916</v>
      </c>
      <c r="K18" s="15"/>
      <c r="L18" s="15">
        <f ca="1">SUM(INDIRECT(L12):INDIRECT(L13))</f>
        <v>1.1594383978685623</v>
      </c>
      <c r="M18" s="15">
        <f ca="1">SQRT(SUM(INDIRECT(M12):INDIRECT(M13)))</f>
        <v>16.100482317972137</v>
      </c>
      <c r="N18" s="15">
        <f ca="1">SQRT(SUM(INDIRECT(N12):INDIRECT(N13)))</f>
        <v>237.33610895792896</v>
      </c>
      <c r="O18" s="15">
        <f ca="1">SQRT(SUM(INDIRECT(O12):INDIRECT(O13)))</f>
        <v>434.15553896875372</v>
      </c>
      <c r="P18" s="15"/>
      <c r="Q18" s="15"/>
      <c r="R18" s="15">
        <v>18</v>
      </c>
      <c r="S18" s="15" t="s">
        <v>224</v>
      </c>
    </row>
    <row r="19" spans="1:19" x14ac:dyDescent="0.2">
      <c r="A19" s="52" t="s">
        <v>225</v>
      </c>
      <c r="B19" s="15"/>
      <c r="C19" s="15"/>
      <c r="D19" s="53" t="s">
        <v>226</v>
      </c>
      <c r="E19" s="53" t="s">
        <v>227</v>
      </c>
      <c r="F19" s="53" t="s">
        <v>228</v>
      </c>
      <c r="G19" s="53" t="s">
        <v>229</v>
      </c>
      <c r="H19" s="53" t="s">
        <v>230</v>
      </c>
      <c r="I19" s="53" t="s">
        <v>231</v>
      </c>
      <c r="J19" s="53" t="s">
        <v>232</v>
      </c>
      <c r="K19" s="54"/>
      <c r="L19" s="54"/>
      <c r="M19" s="54"/>
      <c r="N19" s="54"/>
      <c r="O19" s="54"/>
      <c r="P19" s="15"/>
      <c r="Q19" s="15"/>
      <c r="R19" s="15">
        <v>19</v>
      </c>
      <c r="S19" s="15" t="s">
        <v>233</v>
      </c>
    </row>
    <row r="20" spans="1:19" ht="15" thickBot="1" x14ac:dyDescent="0.25">
      <c r="A20" s="9" t="s">
        <v>234</v>
      </c>
      <c r="B20" s="9" t="s">
        <v>235</v>
      </c>
      <c r="C20" s="15"/>
      <c r="D20" s="9" t="s">
        <v>234</v>
      </c>
      <c r="E20" s="9" t="s">
        <v>235</v>
      </c>
      <c r="F20" s="9" t="s">
        <v>236</v>
      </c>
      <c r="G20" s="9" t="s">
        <v>237</v>
      </c>
      <c r="H20" s="9" t="s">
        <v>238</v>
      </c>
      <c r="I20" s="9" t="s">
        <v>239</v>
      </c>
      <c r="J20" s="9" t="s">
        <v>240</v>
      </c>
      <c r="K20" s="55" t="s">
        <v>241</v>
      </c>
      <c r="L20" s="9" t="s">
        <v>242</v>
      </c>
      <c r="M20" s="9" t="s">
        <v>243</v>
      </c>
      <c r="N20" s="9" t="s">
        <v>244</v>
      </c>
      <c r="O20" s="9" t="s">
        <v>245</v>
      </c>
      <c r="P20" s="27" t="s">
        <v>246</v>
      </c>
      <c r="Q20" s="15"/>
      <c r="R20" s="15">
        <v>20</v>
      </c>
      <c r="S20" s="15" t="s">
        <v>247</v>
      </c>
    </row>
    <row r="21" spans="1:19" x14ac:dyDescent="0.2">
      <c r="A21" s="56">
        <v>-6294.5</v>
      </c>
      <c r="B21" s="56">
        <v>-0.90264460500475252</v>
      </c>
      <c r="C21" s="15"/>
      <c r="D21" s="57">
        <f t="shared" ref="D21:E52" si="3">A21/A$18</f>
        <v>-0.62944999999999995</v>
      </c>
      <c r="E21" s="57">
        <f t="shared" si="3"/>
        <v>-0.90264460500475252</v>
      </c>
      <c r="F21" s="17">
        <f>D21*D21</f>
        <v>0.39620730249999997</v>
      </c>
      <c r="G21" s="17">
        <f>D21*F21</f>
        <v>-0.24939268655862495</v>
      </c>
      <c r="H21" s="17">
        <f>F21*F21</f>
        <v>0.15698022655432647</v>
      </c>
      <c r="I21" s="17">
        <f>E21*D21</f>
        <v>0.56816964662024139</v>
      </c>
      <c r="J21" s="17">
        <f>I21*D21</f>
        <v>-0.35763438406511089</v>
      </c>
      <c r="K21" s="17">
        <f t="shared" ref="K21:K83" ca="1" si="4">+E$4+E$5*D21+E$6*D21^2</f>
        <v>-1.0878645474793551</v>
      </c>
      <c r="L21" s="17">
        <f ca="1">+(K21-E21)^2</f>
        <v>3.4306427090295098E-2</v>
      </c>
      <c r="M21" s="17">
        <f t="shared" ref="M21:M83" ca="1" si="5">(M$1-M$2*D21+M$3*F21)^2</f>
        <v>1.21126098369011</v>
      </c>
      <c r="N21" s="17">
        <f t="shared" ref="N21:N83" ca="1" si="6">(-M$2+M$4*D21-M$5*F21)^2</f>
        <v>501.12157032417463</v>
      </c>
      <c r="O21" s="17">
        <f t="shared" ref="O21:O83" ca="1" si="7">+(M$3-D21*M$5+F21*M$6)^2</f>
        <v>2513.5329970443177</v>
      </c>
      <c r="P21" s="15">
        <f ca="1">+E21-K21</f>
        <v>0.18521994247460261</v>
      </c>
      <c r="Q21" s="15"/>
      <c r="R21" s="15">
        <v>21</v>
      </c>
      <c r="S21" s="15" t="s">
        <v>248</v>
      </c>
    </row>
    <row r="22" spans="1:19" x14ac:dyDescent="0.2">
      <c r="A22" s="56">
        <v>-5994</v>
      </c>
      <c r="B22" s="56">
        <v>-0.12744466000367538</v>
      </c>
      <c r="C22" s="15"/>
      <c r="D22" s="57">
        <f t="shared" si="3"/>
        <v>-0.59940000000000004</v>
      </c>
      <c r="E22" s="57">
        <f t="shared" si="3"/>
        <v>-0.12744466000367538</v>
      </c>
      <c r="F22" s="17">
        <f t="shared" ref="F22:F84" si="8">D22*D22</f>
        <v>0.35928036000000008</v>
      </c>
      <c r="G22" s="17">
        <f t="shared" ref="G22:G84" si="9">D22*F22</f>
        <v>-0.21535264778400007</v>
      </c>
      <c r="H22" s="17">
        <f t="shared" ref="H22:H84" si="10">F22*F22</f>
        <v>0.12908237708172965</v>
      </c>
      <c r="I22" s="17">
        <f t="shared" ref="I22:I84" si="11">E22*D22</f>
        <v>7.6390329206203034E-2</v>
      </c>
      <c r="J22" s="17">
        <f t="shared" ref="J22:J84" si="12">I22*D22</f>
        <v>-4.5788363326198102E-2</v>
      </c>
      <c r="K22" s="17">
        <f t="shared" ca="1" si="4"/>
        <v>-0.99607242429813392</v>
      </c>
      <c r="L22" s="17">
        <f t="shared" ref="L22:L84" ca="1" si="13">+(K22-E22)^2</f>
        <v>0.75451419290318944</v>
      </c>
      <c r="M22" s="17">
        <f t="shared" ca="1" si="5"/>
        <v>8.6639053582262926E-2</v>
      </c>
      <c r="N22" s="17">
        <f t="shared" ca="1" si="6"/>
        <v>29.971693634693732</v>
      </c>
      <c r="O22" s="17">
        <f t="shared" ca="1" si="7"/>
        <v>333.39053366679389</v>
      </c>
      <c r="P22" s="15">
        <f t="shared" ref="P22:P84" ca="1" si="14">+E22-K22</f>
        <v>0.86862776429445854</v>
      </c>
      <c r="Q22" s="15"/>
      <c r="R22" s="15">
        <v>22</v>
      </c>
      <c r="S22" s="15" t="s">
        <v>249</v>
      </c>
    </row>
    <row r="23" spans="1:19" x14ac:dyDescent="0.2">
      <c r="A23" s="56">
        <v>-5972.5</v>
      </c>
      <c r="B23" s="56">
        <v>-0.96882802500476828</v>
      </c>
      <c r="C23" s="15"/>
      <c r="D23" s="57">
        <f t="shared" si="3"/>
        <v>-0.59724999999999995</v>
      </c>
      <c r="E23" s="57">
        <f t="shared" si="3"/>
        <v>-0.96882802500476828</v>
      </c>
      <c r="F23" s="17">
        <f t="shared" si="8"/>
        <v>0.35670756249999996</v>
      </c>
      <c r="G23" s="17">
        <f t="shared" si="9"/>
        <v>-0.21304359170312495</v>
      </c>
      <c r="H23" s="17">
        <f t="shared" si="10"/>
        <v>0.12724028514469138</v>
      </c>
      <c r="I23" s="17">
        <f t="shared" si="11"/>
        <v>0.57863253793409786</v>
      </c>
      <c r="J23" s="17">
        <f t="shared" si="12"/>
        <v>-0.34558828328113994</v>
      </c>
      <c r="K23" s="17">
        <f t="shared" ca="1" si="4"/>
        <v>-0.98966158513127622</v>
      </c>
      <c r="L23" s="17">
        <f t="shared" ca="1" si="13"/>
        <v>4.3403722754482171E-4</v>
      </c>
      <c r="M23" s="17">
        <f t="shared" ca="1" si="5"/>
        <v>5.7202101866609907E-2</v>
      </c>
      <c r="N23" s="17">
        <f t="shared" ca="1" si="6"/>
        <v>18.682628347496205</v>
      </c>
      <c r="O23" s="17">
        <f t="shared" ca="1" si="7"/>
        <v>258.72718717847806</v>
      </c>
      <c r="P23" s="15">
        <f t="shared" ca="1" si="14"/>
        <v>2.0833560126507944E-2</v>
      </c>
      <c r="Q23" s="15"/>
      <c r="R23" s="15">
        <v>23</v>
      </c>
      <c r="S23" s="15" t="s">
        <v>250</v>
      </c>
    </row>
    <row r="24" spans="1:19" x14ac:dyDescent="0.2">
      <c r="A24" s="56">
        <v>-5932.5</v>
      </c>
      <c r="B24" s="56">
        <v>-0.96719242500330438</v>
      </c>
      <c r="C24" s="15"/>
      <c r="D24" s="57">
        <f t="shared" si="3"/>
        <v>-0.59325000000000006</v>
      </c>
      <c r="E24" s="57">
        <f t="shared" si="3"/>
        <v>-0.96719242500330438</v>
      </c>
      <c r="F24" s="17">
        <f t="shared" si="8"/>
        <v>0.35194556250000009</v>
      </c>
      <c r="G24" s="17">
        <f t="shared" si="9"/>
        <v>-0.20879170495312507</v>
      </c>
      <c r="H24" s="17">
        <f t="shared" si="10"/>
        <v>0.12386567896344147</v>
      </c>
      <c r="I24" s="17">
        <f t="shared" si="11"/>
        <v>0.57378690613321037</v>
      </c>
      <c r="J24" s="17">
        <f t="shared" si="12"/>
        <v>-0.34039908206352709</v>
      </c>
      <c r="K24" s="17">
        <f t="shared" ca="1" si="4"/>
        <v>-0.9777901062622274</v>
      </c>
      <c r="L24" s="17">
        <f t="shared" ca="1" si="13"/>
        <v>1.123108480657282E-4</v>
      </c>
      <c r="M24" s="17">
        <f t="shared" ca="1" si="5"/>
        <v>1.8881143221529281E-2</v>
      </c>
      <c r="N24" s="17">
        <f t="shared" ca="1" si="6"/>
        <v>4.8356432512400191</v>
      </c>
      <c r="O24" s="17">
        <f t="shared" ca="1" si="7"/>
        <v>145.88478852137064</v>
      </c>
      <c r="P24" s="15">
        <f t="shared" ca="1" si="14"/>
        <v>1.059768125892302E-2</v>
      </c>
      <c r="Q24" s="15"/>
      <c r="R24" s="15">
        <v>24</v>
      </c>
      <c r="S24" s="15" t="s">
        <v>234</v>
      </c>
    </row>
    <row r="25" spans="1:19" x14ac:dyDescent="0.2">
      <c r="A25" s="56">
        <v>-5922.5</v>
      </c>
      <c r="B25" s="56">
        <v>-0.98253352500250912</v>
      </c>
      <c r="C25" s="15"/>
      <c r="D25" s="57">
        <f t="shared" si="3"/>
        <v>-0.59225000000000005</v>
      </c>
      <c r="E25" s="57">
        <f t="shared" si="3"/>
        <v>-0.98253352500250912</v>
      </c>
      <c r="F25" s="17">
        <f t="shared" si="8"/>
        <v>0.35076006250000008</v>
      </c>
      <c r="G25" s="17">
        <f t="shared" si="9"/>
        <v>-0.20773764701562505</v>
      </c>
      <c r="H25" s="17">
        <f t="shared" si="10"/>
        <v>0.12303262144500396</v>
      </c>
      <c r="I25" s="17">
        <f t="shared" si="11"/>
        <v>0.58190548018273613</v>
      </c>
      <c r="J25" s="17">
        <f t="shared" si="12"/>
        <v>-0.3446335206382255</v>
      </c>
      <c r="K25" s="17">
        <f t="shared" ca="1" si="4"/>
        <v>-0.97483355031873853</v>
      </c>
      <c r="L25" s="17">
        <f t="shared" ca="1" si="13"/>
        <v>5.9289610130708063E-5</v>
      </c>
      <c r="M25" s="17">
        <f t="shared" ca="1" si="5"/>
        <v>1.2577526977189153E-2</v>
      </c>
      <c r="N25" s="17">
        <f t="shared" ca="1" si="6"/>
        <v>2.796721710053065</v>
      </c>
      <c r="O25" s="17">
        <f t="shared" ca="1" si="7"/>
        <v>122.86173602017978</v>
      </c>
      <c r="P25" s="15">
        <f t="shared" ca="1" si="14"/>
        <v>-7.699974683770594E-3</v>
      </c>
      <c r="Q25" s="15"/>
      <c r="R25" s="15">
        <v>25</v>
      </c>
      <c r="S25" s="15" t="s">
        <v>235</v>
      </c>
    </row>
    <row r="26" spans="1:19" x14ac:dyDescent="0.2">
      <c r="A26" s="56">
        <v>-5919.5</v>
      </c>
      <c r="B26" s="56">
        <v>-0.95793585500359768</v>
      </c>
      <c r="C26" s="15"/>
      <c r="D26" s="57">
        <f t="shared" si="3"/>
        <v>-0.59194999999999998</v>
      </c>
      <c r="E26" s="57">
        <f t="shared" si="3"/>
        <v>-0.95793585500359768</v>
      </c>
      <c r="F26" s="17">
        <f t="shared" si="8"/>
        <v>0.35040480249999995</v>
      </c>
      <c r="G26" s="17">
        <f t="shared" si="9"/>
        <v>-0.20742212283987496</v>
      </c>
      <c r="H26" s="17">
        <f t="shared" si="10"/>
        <v>0.12278352561506396</v>
      </c>
      <c r="I26" s="17">
        <f t="shared" si="11"/>
        <v>0.5670501293693796</v>
      </c>
      <c r="J26" s="17">
        <f t="shared" si="12"/>
        <v>-0.33566532408020422</v>
      </c>
      <c r="K26" s="17">
        <f t="shared" ca="1" si="4"/>
        <v>-0.97394746601004578</v>
      </c>
      <c r="L26" s="17">
        <f t="shared" ca="1" si="13"/>
        <v>2.5637168702180997E-4</v>
      </c>
      <c r="M26" s="17">
        <f t="shared" ca="1" si="5"/>
        <v>1.0938225808516439E-2</v>
      </c>
      <c r="N26" s="17">
        <f t="shared" ca="1" si="6"/>
        <v>2.2942073495880826</v>
      </c>
      <c r="O26" s="17">
        <f t="shared" ca="1" si="7"/>
        <v>116.3530994087514</v>
      </c>
      <c r="P26" s="15">
        <f t="shared" ca="1" si="14"/>
        <v>1.6011611006448101E-2</v>
      </c>
      <c r="Q26" s="15"/>
      <c r="R26" s="15">
        <v>26</v>
      </c>
      <c r="S26" s="15" t="s">
        <v>251</v>
      </c>
    </row>
    <row r="27" spans="1:19" x14ac:dyDescent="0.2">
      <c r="A27" s="56">
        <v>-5917.5</v>
      </c>
      <c r="B27" s="56">
        <v>-0.97820407500330475</v>
      </c>
      <c r="C27" s="15"/>
      <c r="D27" s="57">
        <f t="shared" si="3"/>
        <v>-0.59175</v>
      </c>
      <c r="E27" s="57">
        <f t="shared" si="3"/>
        <v>-0.97820407500330475</v>
      </c>
      <c r="F27" s="17">
        <f t="shared" si="8"/>
        <v>0.35016806249999999</v>
      </c>
      <c r="G27" s="17">
        <f t="shared" si="9"/>
        <v>-0.207211950984375</v>
      </c>
      <c r="H27" s="17">
        <f t="shared" si="10"/>
        <v>0.1226176719950039</v>
      </c>
      <c r="I27" s="17">
        <f t="shared" si="11"/>
        <v>0.57885226138320556</v>
      </c>
      <c r="J27" s="17">
        <f t="shared" si="12"/>
        <v>-0.34253582567351187</v>
      </c>
      <c r="K27" s="17">
        <f t="shared" ca="1" si="4"/>
        <v>-0.97335696941305994</v>
      </c>
      <c r="L27" s="17">
        <f t="shared" ca="1" si="13"/>
        <v>2.3494432602982542E-5</v>
      </c>
      <c r="M27" s="17">
        <f t="shared" ca="1" si="5"/>
        <v>9.9096441214152446E-3</v>
      </c>
      <c r="N27" s="17">
        <f t="shared" ca="1" si="6"/>
        <v>1.987056683654959</v>
      </c>
      <c r="O27" s="17">
        <f t="shared" ca="1" si="7"/>
        <v>112.11567236988769</v>
      </c>
      <c r="P27" s="15">
        <f t="shared" ca="1" si="14"/>
        <v>-4.8471055902448157E-3</v>
      </c>
      <c r="Q27" s="15"/>
      <c r="R27" s="15"/>
      <c r="S27" s="15"/>
    </row>
    <row r="28" spans="1:19" x14ac:dyDescent="0.2">
      <c r="A28" s="56">
        <v>-5916.5</v>
      </c>
      <c r="B28" s="56">
        <v>-0.97833818500294001</v>
      </c>
      <c r="C28" s="15"/>
      <c r="D28" s="57">
        <f t="shared" si="3"/>
        <v>-0.59165000000000001</v>
      </c>
      <c r="E28" s="57">
        <f t="shared" si="3"/>
        <v>-0.97833818500294001</v>
      </c>
      <c r="F28" s="17">
        <f t="shared" si="8"/>
        <v>0.35004972249999999</v>
      </c>
      <c r="G28" s="17">
        <f t="shared" si="9"/>
        <v>-0.20710691831712499</v>
      </c>
      <c r="H28" s="17">
        <f t="shared" si="10"/>
        <v>0.122534808222327</v>
      </c>
      <c r="I28" s="17">
        <f t="shared" si="11"/>
        <v>0.57883378715698941</v>
      </c>
      <c r="J28" s="17">
        <f t="shared" si="12"/>
        <v>-0.34246701017143277</v>
      </c>
      <c r="K28" s="17">
        <f t="shared" ca="1" si="4"/>
        <v>-0.97306178899720952</v>
      </c>
      <c r="L28" s="17">
        <f t="shared" ca="1" si="13"/>
        <v>2.784035480928865E-5</v>
      </c>
      <c r="M28" s="17">
        <f t="shared" ca="1" si="5"/>
        <v>9.4146061433957769E-3</v>
      </c>
      <c r="N28" s="17">
        <f t="shared" ca="1" si="6"/>
        <v>1.8418232779902013</v>
      </c>
      <c r="O28" s="17">
        <f t="shared" ca="1" si="7"/>
        <v>110.02740307097093</v>
      </c>
      <c r="P28" s="15">
        <f t="shared" ca="1" si="14"/>
        <v>-5.2763960057304882E-3</v>
      </c>
      <c r="Q28" s="15"/>
      <c r="R28" s="15"/>
      <c r="S28" s="15"/>
    </row>
    <row r="29" spans="1:19" x14ac:dyDescent="0.2">
      <c r="A29" s="56">
        <v>-5915.5</v>
      </c>
      <c r="B29" s="56">
        <v>-0.98147229500318645</v>
      </c>
      <c r="C29" s="15"/>
      <c r="D29" s="57">
        <f t="shared" si="3"/>
        <v>-0.59155000000000002</v>
      </c>
      <c r="E29" s="57">
        <f t="shared" si="3"/>
        <v>-0.98147229500318645</v>
      </c>
      <c r="F29" s="17">
        <f t="shared" si="8"/>
        <v>0.34993140250000004</v>
      </c>
      <c r="G29" s="17">
        <f t="shared" si="9"/>
        <v>-0.20700192114887503</v>
      </c>
      <c r="H29" s="17">
        <f t="shared" si="10"/>
        <v>0.12245198645561704</v>
      </c>
      <c r="I29" s="17">
        <f t="shared" si="11"/>
        <v>0.58058993610913501</v>
      </c>
      <c r="J29" s="17">
        <f t="shared" si="12"/>
        <v>-0.34344797670535882</v>
      </c>
      <c r="K29" s="17">
        <f t="shared" ca="1" si="4"/>
        <v>-0.97276665383645422</v>
      </c>
      <c r="L29" s="17">
        <f t="shared" ca="1" si="13"/>
        <v>7.5788188123902822E-5</v>
      </c>
      <c r="M29" s="17">
        <f t="shared" ca="1" si="5"/>
        <v>8.9323888110474561E-3</v>
      </c>
      <c r="N29" s="17">
        <f t="shared" ca="1" si="6"/>
        <v>1.7021441632934502</v>
      </c>
      <c r="O29" s="17">
        <f t="shared" ca="1" si="7"/>
        <v>107.95940549230825</v>
      </c>
      <c r="P29" s="15">
        <f t="shared" ca="1" si="14"/>
        <v>-8.7056411667322253E-3</v>
      </c>
      <c r="Q29" s="15"/>
      <c r="R29" s="15"/>
      <c r="S29" s="15"/>
    </row>
    <row r="30" spans="1:19" x14ac:dyDescent="0.2">
      <c r="A30" s="56">
        <v>-5912.5</v>
      </c>
      <c r="B30" s="56">
        <v>-0.97987462500168476</v>
      </c>
      <c r="C30" s="15"/>
      <c r="D30" s="57">
        <f t="shared" si="3"/>
        <v>-0.59125000000000005</v>
      </c>
      <c r="E30" s="57">
        <f t="shared" si="3"/>
        <v>-0.97987462500168476</v>
      </c>
      <c r="F30" s="17">
        <f t="shared" si="8"/>
        <v>0.34957656250000008</v>
      </c>
      <c r="G30" s="17">
        <f t="shared" si="9"/>
        <v>-0.20668714257812507</v>
      </c>
      <c r="H30" s="17">
        <f t="shared" si="10"/>
        <v>0.12220377304931646</v>
      </c>
      <c r="I30" s="17">
        <f t="shared" si="11"/>
        <v>0.57935087203224622</v>
      </c>
      <c r="J30" s="17">
        <f t="shared" si="12"/>
        <v>-0.3425412030890656</v>
      </c>
      <c r="K30" s="17">
        <f t="shared" ca="1" si="4"/>
        <v>-0.9718815198847589</v>
      </c>
      <c r="L30" s="17">
        <f t="shared" ca="1" si="13"/>
        <v>6.3889729410226335E-5</v>
      </c>
      <c r="M30" s="17">
        <f t="shared" ca="1" si="5"/>
        <v>7.5625512580300728E-3</v>
      </c>
      <c r="N30" s="17">
        <f t="shared" ca="1" si="6"/>
        <v>1.3163801398790047</v>
      </c>
      <c r="O30" s="17">
        <f t="shared" ca="1" si="7"/>
        <v>101.87685997690029</v>
      </c>
      <c r="P30" s="15">
        <f t="shared" ca="1" si="14"/>
        <v>-7.9931051169258582E-3</v>
      </c>
      <c r="Q30" s="15"/>
      <c r="R30" s="15"/>
      <c r="S30" s="15"/>
    </row>
    <row r="31" spans="1:19" x14ac:dyDescent="0.2">
      <c r="A31" s="56">
        <v>-5911.5</v>
      </c>
      <c r="B31" s="56">
        <v>-0.9830087350019312</v>
      </c>
      <c r="C31" s="15"/>
      <c r="D31" s="57">
        <f t="shared" si="3"/>
        <v>-0.59114999999999995</v>
      </c>
      <c r="E31" s="57">
        <f t="shared" si="3"/>
        <v>-0.9830087350019312</v>
      </c>
      <c r="F31" s="17">
        <f t="shared" si="8"/>
        <v>0.34945832249999992</v>
      </c>
      <c r="G31" s="17">
        <f t="shared" si="9"/>
        <v>-0.20658228734587494</v>
      </c>
      <c r="H31" s="17">
        <f t="shared" si="10"/>
        <v>0.12212111916451394</v>
      </c>
      <c r="I31" s="17">
        <f t="shared" si="11"/>
        <v>0.58110561369639158</v>
      </c>
      <c r="J31" s="17">
        <f t="shared" si="12"/>
        <v>-0.34352058353662185</v>
      </c>
      <c r="K31" s="17">
        <f t="shared" ca="1" si="4"/>
        <v>-0.97158656574438373</v>
      </c>
      <c r="L31" s="17">
        <f t="shared" ca="1" si="13"/>
        <v>1.3046595054806243E-4</v>
      </c>
      <c r="M31" s="17">
        <f t="shared" ca="1" si="5"/>
        <v>7.1315070941150279E-3</v>
      </c>
      <c r="N31" s="17">
        <f t="shared" ca="1" si="6"/>
        <v>1.1988657722429437</v>
      </c>
      <c r="O31" s="17">
        <f t="shared" ca="1" si="7"/>
        <v>99.889766206799123</v>
      </c>
      <c r="P31" s="15">
        <f t="shared" ca="1" si="14"/>
        <v>-1.1422169257547465E-2</v>
      </c>
      <c r="Q31" s="15"/>
      <c r="R31" s="15"/>
      <c r="S31" s="15"/>
    </row>
    <row r="32" spans="1:19" x14ac:dyDescent="0.2">
      <c r="A32" s="56">
        <v>-5910.5</v>
      </c>
      <c r="B32" s="56">
        <v>-0.98114284500297799</v>
      </c>
      <c r="C32" s="15"/>
      <c r="D32" s="57">
        <f t="shared" si="3"/>
        <v>-0.59104999999999996</v>
      </c>
      <c r="E32" s="57">
        <f t="shared" si="3"/>
        <v>-0.98114284500297799</v>
      </c>
      <c r="F32" s="17">
        <f t="shared" si="8"/>
        <v>0.34934010249999997</v>
      </c>
      <c r="G32" s="17">
        <f t="shared" si="9"/>
        <v>-0.20647746758262497</v>
      </c>
      <c r="H32" s="17">
        <f t="shared" si="10"/>
        <v>0.12203850721471049</v>
      </c>
      <c r="I32" s="17">
        <f t="shared" si="11"/>
        <v>0.57990447853901006</v>
      </c>
      <c r="J32" s="17">
        <f t="shared" si="12"/>
        <v>-0.34275254204048189</v>
      </c>
      <c r="K32" s="17">
        <f t="shared" ca="1" si="4"/>
        <v>-0.9712916568591039</v>
      </c>
      <c r="L32" s="17">
        <f t="shared" ca="1" si="13"/>
        <v>9.7045907846005433E-5</v>
      </c>
      <c r="M32" s="17">
        <f t="shared" ca="1" si="5"/>
        <v>6.7132288844954473E-3</v>
      </c>
      <c r="N32" s="17">
        <f t="shared" ca="1" si="6"/>
        <v>1.0868794954895176</v>
      </c>
      <c r="O32" s="17">
        <f t="shared" ca="1" si="7"/>
        <v>97.922852649218683</v>
      </c>
      <c r="P32" s="15">
        <f t="shared" ca="1" si="14"/>
        <v>-9.85118814387409E-3</v>
      </c>
      <c r="Q32" s="15"/>
      <c r="R32" s="15"/>
      <c r="S32" s="15"/>
    </row>
    <row r="33" spans="1:19" x14ac:dyDescent="0.2">
      <c r="A33" s="56">
        <v>-5908.5</v>
      </c>
      <c r="B33" s="56">
        <v>-0.98441106500285969</v>
      </c>
      <c r="C33" s="15"/>
      <c r="D33" s="57">
        <f t="shared" si="3"/>
        <v>-0.59084999999999999</v>
      </c>
      <c r="E33" s="57">
        <f t="shared" si="3"/>
        <v>-0.98441106500285969</v>
      </c>
      <c r="F33" s="17">
        <f t="shared" si="8"/>
        <v>0.34910372249999999</v>
      </c>
      <c r="G33" s="17">
        <f t="shared" si="9"/>
        <v>-0.206267934439125</v>
      </c>
      <c r="H33" s="17">
        <f t="shared" si="10"/>
        <v>0.121873409063357</v>
      </c>
      <c r="I33" s="17">
        <f t="shared" si="11"/>
        <v>0.58163927775693969</v>
      </c>
      <c r="J33" s="17">
        <f t="shared" si="12"/>
        <v>-0.34366156726268782</v>
      </c>
      <c r="K33" s="17">
        <f t="shared" ca="1" si="4"/>
        <v>-0.97070197485382959</v>
      </c>
      <c r="L33" s="17">
        <f t="shared" ca="1" si="13"/>
        <v>1.8793915271423417E-4</v>
      </c>
      <c r="M33" s="17">
        <f t="shared" ca="1" si="5"/>
        <v>5.9149266159858405E-3</v>
      </c>
      <c r="N33" s="17">
        <f t="shared" ca="1" si="6"/>
        <v>0.87947027619429141</v>
      </c>
      <c r="O33" s="17">
        <f t="shared" ca="1" si="7"/>
        <v>94.049493039486535</v>
      </c>
      <c r="P33" s="15">
        <f t="shared" ca="1" si="14"/>
        <v>-1.3709090149030101E-2</v>
      </c>
      <c r="Q33" s="15"/>
      <c r="R33" s="15"/>
      <c r="S33" s="15"/>
    </row>
    <row r="34" spans="1:19" x14ac:dyDescent="0.2">
      <c r="A34" s="56">
        <v>-5908.5</v>
      </c>
      <c r="B34" s="56">
        <v>-0.98041106500204478</v>
      </c>
      <c r="C34" s="15"/>
      <c r="D34" s="57">
        <f t="shared" si="3"/>
        <v>-0.59084999999999999</v>
      </c>
      <c r="E34" s="57">
        <f t="shared" si="3"/>
        <v>-0.98041106500204478</v>
      </c>
      <c r="F34" s="17">
        <f t="shared" si="8"/>
        <v>0.34910372249999999</v>
      </c>
      <c r="G34" s="17">
        <f t="shared" si="9"/>
        <v>-0.206267934439125</v>
      </c>
      <c r="H34" s="17">
        <f t="shared" si="10"/>
        <v>0.121873409063357</v>
      </c>
      <c r="I34" s="17">
        <f t="shared" si="11"/>
        <v>0.57927587775645817</v>
      </c>
      <c r="J34" s="17">
        <f t="shared" si="12"/>
        <v>-0.34226515237240329</v>
      </c>
      <c r="K34" s="17">
        <f t="shared" ca="1" si="4"/>
        <v>-0.97070197485382959</v>
      </c>
      <c r="L34" s="17">
        <f t="shared" ca="1" si="13"/>
        <v>9.4266431506169333E-5</v>
      </c>
      <c r="M34" s="17">
        <f t="shared" ca="1" si="5"/>
        <v>5.9149266159858405E-3</v>
      </c>
      <c r="N34" s="17">
        <f t="shared" ca="1" si="6"/>
        <v>0.87947027619429141</v>
      </c>
      <c r="O34" s="17">
        <f t="shared" ca="1" si="7"/>
        <v>94.049493039486535</v>
      </c>
      <c r="P34" s="15">
        <f t="shared" ca="1" si="14"/>
        <v>-9.7090901482151937E-3</v>
      </c>
      <c r="Q34" s="15"/>
      <c r="R34" s="15"/>
      <c r="S34" s="15"/>
    </row>
    <row r="35" spans="1:19" x14ac:dyDescent="0.2">
      <c r="A35" s="56">
        <v>-5906.5</v>
      </c>
      <c r="B35" s="56">
        <v>-0.97667928500231938</v>
      </c>
      <c r="C35" s="15"/>
      <c r="D35" s="57">
        <f t="shared" si="3"/>
        <v>-0.59065000000000001</v>
      </c>
      <c r="E35" s="57">
        <f t="shared" si="3"/>
        <v>-0.97667928500231938</v>
      </c>
      <c r="F35" s="17">
        <f t="shared" si="8"/>
        <v>0.34886742250000002</v>
      </c>
      <c r="G35" s="17">
        <f t="shared" si="9"/>
        <v>-0.20605854309962501</v>
      </c>
      <c r="H35" s="17">
        <f t="shared" si="10"/>
        <v>0.12170847848179352</v>
      </c>
      <c r="I35" s="17">
        <f t="shared" si="11"/>
        <v>0.57687561968661993</v>
      </c>
      <c r="J35" s="17">
        <f t="shared" si="12"/>
        <v>-0.34073158476790205</v>
      </c>
      <c r="K35" s="17">
        <f t="shared" ca="1" si="4"/>
        <v>-0.97011247386893562</v>
      </c>
      <c r="L35" s="17">
        <f t="shared" ca="1" si="13"/>
        <v>4.3123008461532826E-5</v>
      </c>
      <c r="M35" s="17">
        <f t="shared" ca="1" si="5"/>
        <v>5.1675570596905604E-3</v>
      </c>
      <c r="N35" s="17">
        <f t="shared" ca="1" si="6"/>
        <v>0.69411062176112404</v>
      </c>
      <c r="O35" s="17">
        <f t="shared" ca="1" si="7"/>
        <v>90.256634940450027</v>
      </c>
      <c r="P35" s="15">
        <f t="shared" ca="1" si="14"/>
        <v>-6.5668111333837542E-3</v>
      </c>
      <c r="Q35" s="15"/>
      <c r="R35" s="15"/>
      <c r="S35" s="15"/>
    </row>
    <row r="36" spans="1:19" x14ac:dyDescent="0.2">
      <c r="A36" s="56">
        <v>-5905.5</v>
      </c>
      <c r="B36" s="56">
        <v>-0.97781339500215836</v>
      </c>
      <c r="C36" s="15"/>
      <c r="D36" s="57">
        <f t="shared" si="3"/>
        <v>-0.59055000000000002</v>
      </c>
      <c r="E36" s="57">
        <f t="shared" si="3"/>
        <v>-0.97781339500215836</v>
      </c>
      <c r="F36" s="17">
        <f t="shared" si="8"/>
        <v>0.34874930250000002</v>
      </c>
      <c r="G36" s="17">
        <f t="shared" si="9"/>
        <v>-0.20595390059137503</v>
      </c>
      <c r="H36" s="17">
        <f t="shared" si="10"/>
        <v>0.12162607599423653</v>
      </c>
      <c r="I36" s="17">
        <f t="shared" si="11"/>
        <v>0.57744770041852467</v>
      </c>
      <c r="J36" s="17">
        <f t="shared" si="12"/>
        <v>-0.34101173948215974</v>
      </c>
      <c r="K36" s="17">
        <f t="shared" ca="1" si="4"/>
        <v>-0.96981779125913126</v>
      </c>
      <c r="L36" s="17">
        <f t="shared" ca="1" si="13"/>
        <v>6.3929679215509009E-5</v>
      </c>
      <c r="M36" s="17">
        <f t="shared" ca="1" si="5"/>
        <v>4.812944752150417E-3</v>
      </c>
      <c r="N36" s="17">
        <f t="shared" ca="1" si="6"/>
        <v>0.60968630732490292</v>
      </c>
      <c r="O36" s="17">
        <f t="shared" ca="1" si="7"/>
        <v>88.39034829260504</v>
      </c>
      <c r="P36" s="15">
        <f t="shared" ca="1" si="14"/>
        <v>-7.9956037430271021E-3</v>
      </c>
      <c r="Q36" s="15"/>
      <c r="R36" s="15"/>
      <c r="S36" s="15"/>
    </row>
    <row r="37" spans="1:19" x14ac:dyDescent="0.2">
      <c r="A37" s="56">
        <v>-5904.5</v>
      </c>
      <c r="B37" s="56">
        <v>-0.98294750500281225</v>
      </c>
      <c r="C37" s="15"/>
      <c r="D37" s="57">
        <f t="shared" si="3"/>
        <v>-0.59045000000000003</v>
      </c>
      <c r="E37" s="57">
        <f t="shared" si="3"/>
        <v>-0.98294750500281225</v>
      </c>
      <c r="F37" s="17">
        <f t="shared" si="8"/>
        <v>0.34863120250000001</v>
      </c>
      <c r="G37" s="17">
        <f t="shared" si="9"/>
        <v>-0.20584929351612502</v>
      </c>
      <c r="H37" s="17">
        <f t="shared" si="10"/>
        <v>0.12154371535659601</v>
      </c>
      <c r="I37" s="17">
        <f t="shared" si="11"/>
        <v>0.58038135432891047</v>
      </c>
      <c r="J37" s="17">
        <f t="shared" si="12"/>
        <v>-0.34268617066350521</v>
      </c>
      <c r="K37" s="17">
        <f t="shared" ca="1" si="4"/>
        <v>-0.96952315390442201</v>
      </c>
      <c r="L37" s="17">
        <f t="shared" ca="1" si="13"/>
        <v>1.8021320241285127E-4</v>
      </c>
      <c r="M37" s="17">
        <f t="shared" ca="1" si="5"/>
        <v>4.4710328731955365E-3</v>
      </c>
      <c r="N37" s="17">
        <f t="shared" ca="1" si="6"/>
        <v>0.5307586985813707</v>
      </c>
      <c r="O37" s="17">
        <f t="shared" ca="1" si="7"/>
        <v>86.544132236017433</v>
      </c>
      <c r="P37" s="15">
        <f t="shared" ca="1" si="14"/>
        <v>-1.3424351098390241E-2</v>
      </c>
      <c r="Q37" s="15"/>
      <c r="R37" s="15"/>
      <c r="S37" s="15"/>
    </row>
    <row r="38" spans="1:19" x14ac:dyDescent="0.2">
      <c r="A38" s="56">
        <v>-5903.5</v>
      </c>
      <c r="B38" s="56">
        <v>-0.97408161500243295</v>
      </c>
      <c r="C38" s="15"/>
      <c r="D38" s="57">
        <f t="shared" si="3"/>
        <v>-0.59035000000000004</v>
      </c>
      <c r="E38" s="57">
        <f t="shared" si="3"/>
        <v>-0.97408161500243295</v>
      </c>
      <c r="F38" s="17">
        <f t="shared" si="8"/>
        <v>0.34851312250000005</v>
      </c>
      <c r="G38" s="17">
        <f t="shared" si="9"/>
        <v>-0.20574472186787504</v>
      </c>
      <c r="H38" s="17">
        <f t="shared" si="10"/>
        <v>0.12146139655470004</v>
      </c>
      <c r="I38" s="17">
        <f t="shared" si="11"/>
        <v>0.57504908141668631</v>
      </c>
      <c r="J38" s="17">
        <f t="shared" si="12"/>
        <v>-0.33948022521434079</v>
      </c>
      <c r="K38" s="17">
        <f t="shared" ca="1" si="4"/>
        <v>-0.96922856180480776</v>
      </c>
      <c r="L38" s="17">
        <f t="shared" ca="1" si="13"/>
        <v>2.3552125338980081E-5</v>
      </c>
      <c r="M38" s="17">
        <f t="shared" ca="1" si="5"/>
        <v>4.1418105128991495E-3</v>
      </c>
      <c r="N38" s="17">
        <f t="shared" ca="1" si="6"/>
        <v>0.45732257048913022</v>
      </c>
      <c r="O38" s="17">
        <f t="shared" ca="1" si="7"/>
        <v>84.717968520429324</v>
      </c>
      <c r="P38" s="15">
        <f t="shared" ca="1" si="14"/>
        <v>-4.8530531976251901E-3</v>
      </c>
      <c r="Q38" s="15"/>
      <c r="R38" s="15"/>
      <c r="S38" s="15"/>
    </row>
    <row r="39" spans="1:19" x14ac:dyDescent="0.2">
      <c r="A39" s="56">
        <v>-5901.5</v>
      </c>
      <c r="B39" s="56">
        <v>-0.98134983500131057</v>
      </c>
      <c r="C39" s="15"/>
      <c r="D39" s="57">
        <f t="shared" si="3"/>
        <v>-0.59014999999999995</v>
      </c>
      <c r="E39" s="57">
        <f t="shared" si="3"/>
        <v>-0.98134983500131057</v>
      </c>
      <c r="F39" s="17">
        <f t="shared" si="8"/>
        <v>0.34827702249999992</v>
      </c>
      <c r="G39" s="17">
        <f t="shared" si="9"/>
        <v>-0.20553568482837495</v>
      </c>
      <c r="H39" s="17">
        <f t="shared" si="10"/>
        <v>0.12129688440146545</v>
      </c>
      <c r="I39" s="17">
        <f t="shared" si="11"/>
        <v>0.57914360512602336</v>
      </c>
      <c r="J39" s="17">
        <f t="shared" si="12"/>
        <v>-0.34178159856512264</v>
      </c>
      <c r="K39" s="17">
        <f t="shared" ca="1" si="4"/>
        <v>-0.96863951337086429</v>
      </c>
      <c r="L39" s="17">
        <f t="shared" ca="1" si="13"/>
        <v>1.6155227594939045E-4</v>
      </c>
      <c r="M39" s="17">
        <f t="shared" ca="1" si="5"/>
        <v>3.5213907243208083E-3</v>
      </c>
      <c r="N39" s="17">
        <f t="shared" ca="1" si="6"/>
        <v>0.32690386441465241</v>
      </c>
      <c r="O39" s="17">
        <f t="shared" ca="1" si="7"/>
        <v>81.125725139660616</v>
      </c>
      <c r="P39" s="15">
        <f t="shared" ca="1" si="14"/>
        <v>-1.2710321630446275E-2</v>
      </c>
      <c r="Q39" s="15"/>
      <c r="R39" s="15"/>
      <c r="S39" s="15"/>
    </row>
    <row r="40" spans="1:19" x14ac:dyDescent="0.2">
      <c r="A40" s="56">
        <v>-5896.5</v>
      </c>
      <c r="B40" s="56">
        <v>-0.9780203850059479</v>
      </c>
      <c r="C40" s="15"/>
      <c r="D40" s="57">
        <f t="shared" si="3"/>
        <v>-0.58965000000000001</v>
      </c>
      <c r="E40" s="57">
        <f t="shared" si="3"/>
        <v>-0.9780203850059479</v>
      </c>
      <c r="F40" s="17">
        <f t="shared" si="8"/>
        <v>0.3476871225</v>
      </c>
      <c r="G40" s="17">
        <f t="shared" si="9"/>
        <v>-0.20501371178212499</v>
      </c>
      <c r="H40" s="17">
        <f t="shared" si="10"/>
        <v>0.12088633515233001</v>
      </c>
      <c r="I40" s="17">
        <f t="shared" si="11"/>
        <v>0.57668972001875718</v>
      </c>
      <c r="J40" s="17">
        <f t="shared" si="12"/>
        <v>-0.3400450934090602</v>
      </c>
      <c r="K40" s="17">
        <f t="shared" ca="1" si="4"/>
        <v>-0.96716768425017097</v>
      </c>
      <c r="L40" s="17">
        <f t="shared" ca="1" si="13"/>
        <v>1.1778111369444123E-4</v>
      </c>
      <c r="M40" s="17">
        <f t="shared" ca="1" si="5"/>
        <v>2.1916447408218353E-3</v>
      </c>
      <c r="N40" s="17">
        <f t="shared" ca="1" si="6"/>
        <v>9.659257807514865E-2</v>
      </c>
      <c r="O40" s="17">
        <f t="shared" ca="1" si="7"/>
        <v>72.494756233371518</v>
      </c>
      <c r="P40" s="15">
        <f t="shared" ca="1" si="14"/>
        <v>-1.0852700755776934E-2</v>
      </c>
      <c r="Q40" s="15"/>
      <c r="R40" s="15"/>
      <c r="S40" s="15"/>
    </row>
    <row r="41" spans="1:19" x14ac:dyDescent="0.2">
      <c r="A41" s="56">
        <v>-5892.5</v>
      </c>
      <c r="B41" s="56">
        <v>-0.99755682500472176</v>
      </c>
      <c r="C41" s="15"/>
      <c r="D41" s="57">
        <f t="shared" si="3"/>
        <v>-0.58925000000000005</v>
      </c>
      <c r="E41" s="57">
        <f t="shared" si="3"/>
        <v>-0.99755682500472176</v>
      </c>
      <c r="F41" s="17">
        <f t="shared" si="8"/>
        <v>0.34721556250000007</v>
      </c>
      <c r="G41" s="17">
        <f t="shared" si="9"/>
        <v>-0.20459677020312506</v>
      </c>
      <c r="H41" s="17">
        <f t="shared" si="10"/>
        <v>0.12055864684219146</v>
      </c>
      <c r="I41" s="17">
        <f t="shared" si="11"/>
        <v>0.58781035913403235</v>
      </c>
      <c r="J41" s="17">
        <f t="shared" si="12"/>
        <v>-0.34636725411972857</v>
      </c>
      <c r="K41" s="17">
        <f t="shared" ca="1" si="4"/>
        <v>-0.96599103554532784</v>
      </c>
      <c r="L41" s="17">
        <f t="shared" ca="1" si="13"/>
        <v>9.963990641947845E-4</v>
      </c>
      <c r="M41" s="17">
        <f t="shared" ca="1" si="5"/>
        <v>1.3547556948251007E-3</v>
      </c>
      <c r="N41" s="17">
        <f t="shared" ca="1" si="6"/>
        <v>1.0470188394358454E-2</v>
      </c>
      <c r="O41" s="17">
        <f t="shared" ca="1" si="7"/>
        <v>65.948408282090298</v>
      </c>
      <c r="P41" s="15">
        <f t="shared" ca="1" si="14"/>
        <v>-3.1565789459393923E-2</v>
      </c>
      <c r="Q41" s="15"/>
      <c r="R41" s="15"/>
      <c r="S41" s="15"/>
    </row>
    <row r="42" spans="1:19" x14ac:dyDescent="0.2">
      <c r="A42" s="56">
        <v>-5892.5</v>
      </c>
      <c r="B42" s="56">
        <v>-0.99055682500511466</v>
      </c>
      <c r="C42" s="15"/>
      <c r="D42" s="57">
        <f t="shared" si="3"/>
        <v>-0.58925000000000005</v>
      </c>
      <c r="E42" s="57">
        <f t="shared" si="3"/>
        <v>-0.99055682500511466</v>
      </c>
      <c r="F42" s="17">
        <f t="shared" si="8"/>
        <v>0.34721556250000007</v>
      </c>
      <c r="G42" s="17">
        <f t="shared" si="9"/>
        <v>-0.20459677020312506</v>
      </c>
      <c r="H42" s="17">
        <f t="shared" si="10"/>
        <v>0.12055864684219146</v>
      </c>
      <c r="I42" s="17">
        <f t="shared" si="11"/>
        <v>0.58368560913426382</v>
      </c>
      <c r="J42" s="17">
        <f t="shared" si="12"/>
        <v>-0.343936745182365</v>
      </c>
      <c r="K42" s="17">
        <f t="shared" ca="1" si="4"/>
        <v>-0.96599103554532784</v>
      </c>
      <c r="L42" s="17">
        <f t="shared" ca="1" si="13"/>
        <v>6.0347801178257346E-4</v>
      </c>
      <c r="M42" s="17">
        <f t="shared" ca="1" si="5"/>
        <v>1.3547556948251007E-3</v>
      </c>
      <c r="N42" s="17">
        <f t="shared" ca="1" si="6"/>
        <v>1.0470188394358454E-2</v>
      </c>
      <c r="O42" s="17">
        <f t="shared" ca="1" si="7"/>
        <v>65.948408282090298</v>
      </c>
      <c r="P42" s="15">
        <f t="shared" ca="1" si="14"/>
        <v>-2.4565789459786824E-2</v>
      </c>
      <c r="Q42" s="15"/>
      <c r="R42" s="15"/>
      <c r="S42" s="15"/>
    </row>
    <row r="43" spans="1:19" x14ac:dyDescent="0.2">
      <c r="A43" s="56">
        <v>-5889.5</v>
      </c>
      <c r="B43" s="56">
        <v>-0.98795915500522824</v>
      </c>
      <c r="C43" s="15"/>
      <c r="D43" s="57">
        <f t="shared" si="3"/>
        <v>-0.58894999999999997</v>
      </c>
      <c r="E43" s="57">
        <f t="shared" si="3"/>
        <v>-0.98795915500522824</v>
      </c>
      <c r="F43" s="17">
        <f t="shared" si="8"/>
        <v>0.34686210249999999</v>
      </c>
      <c r="G43" s="17">
        <f t="shared" si="9"/>
        <v>-0.204284435267375</v>
      </c>
      <c r="H43" s="17">
        <f t="shared" si="10"/>
        <v>0.12031331815072049</v>
      </c>
      <c r="I43" s="17">
        <f t="shared" si="11"/>
        <v>0.58185854434032913</v>
      </c>
      <c r="J43" s="17">
        <f t="shared" si="12"/>
        <v>-0.34268558968923685</v>
      </c>
      <c r="K43" s="17">
        <f t="shared" ca="1" si="4"/>
        <v>-0.96510902419519373</v>
      </c>
      <c r="L43" s="17">
        <f t="shared" ca="1" si="13"/>
        <v>5.2212847803568825E-4</v>
      </c>
      <c r="M43" s="17">
        <f t="shared" ca="1" si="5"/>
        <v>8.5899486509324505E-4</v>
      </c>
      <c r="N43" s="17">
        <f t="shared" ca="1" si="6"/>
        <v>2.9001829355404622E-3</v>
      </c>
      <c r="O43" s="17">
        <f t="shared" ca="1" si="7"/>
        <v>61.246965718580519</v>
      </c>
      <c r="P43" s="15">
        <f t="shared" ca="1" si="14"/>
        <v>-2.2850130810034508E-2</v>
      </c>
      <c r="Q43" s="15"/>
      <c r="R43" s="15"/>
      <c r="S43" s="15"/>
    </row>
    <row r="44" spans="1:19" x14ac:dyDescent="0.2">
      <c r="A44" s="56">
        <v>-5887.5</v>
      </c>
      <c r="B44" s="56">
        <v>-0.9862273750040913</v>
      </c>
      <c r="C44" s="15"/>
      <c r="D44" s="57">
        <f t="shared" si="3"/>
        <v>-0.58875</v>
      </c>
      <c r="E44" s="57">
        <f t="shared" si="3"/>
        <v>-0.9862273750040913</v>
      </c>
      <c r="F44" s="17">
        <f t="shared" si="8"/>
        <v>0.34662656250000001</v>
      </c>
      <c r="G44" s="17">
        <f t="shared" si="9"/>
        <v>-0.204076388671875</v>
      </c>
      <c r="H44" s="17">
        <f t="shared" si="10"/>
        <v>0.12014997383056641</v>
      </c>
      <c r="I44" s="17">
        <f t="shared" si="11"/>
        <v>0.58064136703365876</v>
      </c>
      <c r="J44" s="17">
        <f t="shared" si="12"/>
        <v>-0.34185260484106661</v>
      </c>
      <c r="K44" s="17">
        <f t="shared" ca="1" si="4"/>
        <v>-0.96452124290391339</v>
      </c>
      <c r="L44" s="17">
        <f t="shared" ca="1" si="13"/>
        <v>4.7115617075037394E-4</v>
      </c>
      <c r="M44" s="17">
        <f t="shared" ca="1" si="5"/>
        <v>5.9113699360653258E-4</v>
      </c>
      <c r="N44" s="17">
        <f t="shared" ca="1" si="6"/>
        <v>2.4928705784817651E-2</v>
      </c>
      <c r="O44" s="17">
        <f t="shared" ca="1" si="7"/>
        <v>58.211597314143461</v>
      </c>
      <c r="P44" s="15">
        <f t="shared" ca="1" si="14"/>
        <v>-2.1706132100177911E-2</v>
      </c>
      <c r="Q44" s="15"/>
      <c r="R44" s="15"/>
      <c r="S44" s="15"/>
    </row>
    <row r="45" spans="1:19" x14ac:dyDescent="0.2">
      <c r="A45" s="56">
        <v>-5886.5</v>
      </c>
      <c r="B45" s="56">
        <v>-0.97836148500573472</v>
      </c>
      <c r="C45" s="15"/>
      <c r="D45" s="57">
        <f t="shared" si="3"/>
        <v>-0.58865000000000001</v>
      </c>
      <c r="E45" s="57">
        <f t="shared" si="3"/>
        <v>-0.97836148500573472</v>
      </c>
      <c r="F45" s="17">
        <f t="shared" si="8"/>
        <v>0.34650882250000004</v>
      </c>
      <c r="G45" s="17">
        <f t="shared" si="9"/>
        <v>-0.20397241836462501</v>
      </c>
      <c r="H45" s="17">
        <f t="shared" si="10"/>
        <v>0.12006836407033653</v>
      </c>
      <c r="I45" s="17">
        <f t="shared" si="11"/>
        <v>0.57591248814862572</v>
      </c>
      <c r="J45" s="17">
        <f t="shared" si="12"/>
        <v>-0.33901088614868852</v>
      </c>
      <c r="K45" s="17">
        <f t="shared" ca="1" si="4"/>
        <v>-0.96422742014091567</v>
      </c>
      <c r="L45" s="17">
        <f t="shared" ca="1" si="13"/>
        <v>1.9977178960291239E-4</v>
      </c>
      <c r="M45" s="17">
        <f t="shared" ca="1" si="5"/>
        <v>4.7597028377160077E-4</v>
      </c>
      <c r="N45" s="17">
        <f t="shared" ca="1" si="6"/>
        <v>4.4049929904944912E-2</v>
      </c>
      <c r="O45" s="17">
        <f t="shared" ca="1" si="7"/>
        <v>56.723536625997816</v>
      </c>
      <c r="P45" s="15">
        <f t="shared" ca="1" si="14"/>
        <v>-1.4134064864819051E-2</v>
      </c>
      <c r="Q45" s="15"/>
      <c r="R45" s="15"/>
      <c r="S45" s="15"/>
    </row>
    <row r="46" spans="1:19" x14ac:dyDescent="0.2">
      <c r="A46" s="56">
        <v>-5885.5</v>
      </c>
      <c r="B46" s="56">
        <v>-0.9864955950051808</v>
      </c>
      <c r="C46" s="15"/>
      <c r="D46" s="57">
        <f t="shared" si="3"/>
        <v>-0.58855000000000002</v>
      </c>
      <c r="E46" s="57">
        <f t="shared" si="3"/>
        <v>-0.9864955950051808</v>
      </c>
      <c r="F46" s="17">
        <f t="shared" si="8"/>
        <v>0.34639110250000005</v>
      </c>
      <c r="G46" s="17">
        <f t="shared" si="9"/>
        <v>-0.20386848337637503</v>
      </c>
      <c r="H46" s="17">
        <f t="shared" si="10"/>
        <v>0.11998679589116554</v>
      </c>
      <c r="I46" s="17">
        <f t="shared" si="11"/>
        <v>0.58060198244029915</v>
      </c>
      <c r="J46" s="17">
        <f t="shared" si="12"/>
        <v>-0.34171329676523809</v>
      </c>
      <c r="K46" s="17">
        <f t="shared" ca="1" si="4"/>
        <v>-0.96393364263301329</v>
      </c>
      <c r="L46" s="17">
        <f t="shared" ca="1" si="13"/>
        <v>5.0904169484395538E-4</v>
      </c>
      <c r="M46" s="17">
        <f t="shared" ca="1" si="5"/>
        <v>3.7329725251719853E-4</v>
      </c>
      <c r="N46" s="17">
        <f t="shared" ca="1" si="6"/>
        <v>6.8568868482077203E-2</v>
      </c>
      <c r="O46" s="17">
        <f t="shared" ca="1" si="7"/>
        <v>55.255200748392589</v>
      </c>
      <c r="P46" s="15">
        <f t="shared" ca="1" si="14"/>
        <v>-2.2561952372167515E-2</v>
      </c>
      <c r="Q46" s="15"/>
      <c r="R46" s="15"/>
      <c r="S46" s="15"/>
    </row>
    <row r="47" spans="1:19" x14ac:dyDescent="0.2">
      <c r="A47" s="56">
        <v>-5882.5</v>
      </c>
      <c r="B47" s="56">
        <v>-0.97589792500548356</v>
      </c>
      <c r="C47" s="15"/>
      <c r="D47" s="57">
        <f t="shared" si="3"/>
        <v>-0.58825000000000005</v>
      </c>
      <c r="E47" s="57">
        <f t="shared" si="3"/>
        <v>-0.97589792500548356</v>
      </c>
      <c r="F47" s="17">
        <f t="shared" si="8"/>
        <v>0.34603806250000008</v>
      </c>
      <c r="G47" s="17">
        <f t="shared" si="9"/>
        <v>-0.20355689026562507</v>
      </c>
      <c r="H47" s="17">
        <f t="shared" si="10"/>
        <v>0.11974234069875396</v>
      </c>
      <c r="I47" s="17">
        <f t="shared" si="11"/>
        <v>0.57407195438447578</v>
      </c>
      <c r="J47" s="17">
        <f t="shared" si="12"/>
        <v>-0.33769782716666791</v>
      </c>
      <c r="K47" s="17">
        <f t="shared" ca="1" si="4"/>
        <v>-0.96305258163987639</v>
      </c>
      <c r="L47" s="17">
        <f t="shared" ca="1" si="13"/>
        <v>1.6500284618034799E-4</v>
      </c>
      <c r="M47" s="17">
        <f t="shared" ca="1" si="5"/>
        <v>1.4013174517386653E-4</v>
      </c>
      <c r="N47" s="17">
        <f t="shared" ca="1" si="6"/>
        <v>0.1744600450252739</v>
      </c>
      <c r="O47" s="17">
        <f t="shared" ca="1" si="7"/>
        <v>50.968360587264442</v>
      </c>
      <c r="P47" s="15">
        <f t="shared" ca="1" si="14"/>
        <v>-1.2845343365607165E-2</v>
      </c>
      <c r="Q47" s="15"/>
      <c r="R47" s="15"/>
      <c r="S47" s="15"/>
    </row>
    <row r="48" spans="1:19" x14ac:dyDescent="0.2">
      <c r="A48" s="56">
        <v>-5878.5</v>
      </c>
      <c r="B48" s="56">
        <v>-0.98743436500444659</v>
      </c>
      <c r="C48" s="15"/>
      <c r="D48" s="57">
        <f t="shared" si="3"/>
        <v>-0.58784999999999998</v>
      </c>
      <c r="E48" s="57">
        <f t="shared" si="3"/>
        <v>-0.98743436500444659</v>
      </c>
      <c r="F48" s="17">
        <f t="shared" si="8"/>
        <v>0.3455676225</v>
      </c>
      <c r="G48" s="17">
        <f t="shared" si="9"/>
        <v>-0.203141926886625</v>
      </c>
      <c r="H48" s="17">
        <f t="shared" si="10"/>
        <v>0.1194169817203025</v>
      </c>
      <c r="I48" s="17">
        <f t="shared" si="11"/>
        <v>0.58046329146786391</v>
      </c>
      <c r="J48" s="17">
        <f t="shared" si="12"/>
        <v>-0.3412253458893838</v>
      </c>
      <c r="K48" s="17">
        <f t="shared" ca="1" si="4"/>
        <v>-0.96187846722035819</v>
      </c>
      <c r="L48" s="17">
        <f t="shared" ca="1" si="13"/>
        <v>6.5310391155077435E-4</v>
      </c>
      <c r="M48" s="17">
        <f t="shared" ca="1" si="5"/>
        <v>3.4980240354653957E-6</v>
      </c>
      <c r="N48" s="17">
        <f t="shared" ca="1" si="6"/>
        <v>0.39090140528106887</v>
      </c>
      <c r="O48" s="17">
        <f t="shared" ca="1" si="7"/>
        <v>45.527621089773696</v>
      </c>
      <c r="P48" s="15">
        <f t="shared" ca="1" si="14"/>
        <v>-2.5555897784088399E-2</v>
      </c>
      <c r="Q48" s="15"/>
      <c r="R48" s="15"/>
      <c r="S48" s="15"/>
    </row>
    <row r="49" spans="1:19" x14ac:dyDescent="0.2">
      <c r="A49" s="56">
        <v>-5871.5</v>
      </c>
      <c r="B49" s="56">
        <v>-0.98537313500492019</v>
      </c>
      <c r="C49" s="15"/>
      <c r="D49" s="57">
        <f t="shared" si="3"/>
        <v>-0.58714999999999995</v>
      </c>
      <c r="E49" s="57">
        <f t="shared" si="3"/>
        <v>-0.98537313500492019</v>
      </c>
      <c r="F49" s="17">
        <f t="shared" si="8"/>
        <v>0.34474512249999995</v>
      </c>
      <c r="G49" s="17">
        <f t="shared" si="9"/>
        <v>-0.20241709867587496</v>
      </c>
      <c r="H49" s="17">
        <f t="shared" si="10"/>
        <v>0.11884919948753997</v>
      </c>
      <c r="I49" s="17">
        <f t="shared" si="11"/>
        <v>0.57856183621813884</v>
      </c>
      <c r="J49" s="17">
        <f t="shared" si="12"/>
        <v>-0.33970258213548021</v>
      </c>
      <c r="K49" s="17">
        <f t="shared" ca="1" si="4"/>
        <v>-0.95982550930736266</v>
      </c>
      <c r="L49" s="17">
        <f t="shared" ca="1" si="13"/>
        <v>6.5268117878250183E-4</v>
      </c>
      <c r="M49" s="17">
        <f t="shared" ca="1" si="5"/>
        <v>2.4164075297758314E-4</v>
      </c>
      <c r="N49" s="17">
        <f t="shared" ca="1" si="6"/>
        <v>0.97568873702305381</v>
      </c>
      <c r="O49" s="17">
        <f t="shared" ca="1" si="7"/>
        <v>36.759454415652733</v>
      </c>
      <c r="P49" s="15">
        <f t="shared" ca="1" si="14"/>
        <v>-2.554762569755753E-2</v>
      </c>
      <c r="Q49" s="15"/>
      <c r="R49" s="15"/>
      <c r="S49" s="15"/>
    </row>
    <row r="50" spans="1:19" x14ac:dyDescent="0.2">
      <c r="A50" s="56">
        <v>-5868.5</v>
      </c>
      <c r="B50" s="56">
        <v>-0.98777546500423341</v>
      </c>
      <c r="C50" s="15"/>
      <c r="D50" s="57">
        <f t="shared" si="3"/>
        <v>-0.58684999999999998</v>
      </c>
      <c r="E50" s="57">
        <f t="shared" si="3"/>
        <v>-0.98777546500423341</v>
      </c>
      <c r="F50" s="17">
        <f t="shared" si="8"/>
        <v>0.34439292249999998</v>
      </c>
      <c r="G50" s="17">
        <f t="shared" si="9"/>
        <v>-0.20210698656912499</v>
      </c>
      <c r="H50" s="17">
        <f t="shared" si="10"/>
        <v>0.11860648506809099</v>
      </c>
      <c r="I50" s="17">
        <f t="shared" si="11"/>
        <v>0.5796760316377344</v>
      </c>
      <c r="J50" s="17">
        <f t="shared" si="12"/>
        <v>-0.34018287916660445</v>
      </c>
      <c r="K50" s="17">
        <f t="shared" ca="1" si="4"/>
        <v>-0.95894634902821962</v>
      </c>
      <c r="L50" s="17">
        <f t="shared" ca="1" si="13"/>
        <v>8.3111792795845327E-4</v>
      </c>
      <c r="M50" s="17">
        <f t="shared" ca="1" si="5"/>
        <v>5.2888702376930143E-4</v>
      </c>
      <c r="N50" s="17">
        <f t="shared" ca="1" si="6"/>
        <v>1.306215157047762</v>
      </c>
      <c r="O50" s="17">
        <f t="shared" ca="1" si="7"/>
        <v>33.293829323267282</v>
      </c>
      <c r="P50" s="15">
        <f t="shared" ca="1" si="14"/>
        <v>-2.8829115976013786E-2</v>
      </c>
      <c r="Q50" s="15"/>
      <c r="R50" s="15"/>
      <c r="S50" s="15"/>
    </row>
    <row r="51" spans="1:19" x14ac:dyDescent="0.2">
      <c r="A51" s="56">
        <v>-5864.5</v>
      </c>
      <c r="B51" s="56">
        <v>-0.99531190500420053</v>
      </c>
      <c r="C51" s="15"/>
      <c r="D51" s="57">
        <f t="shared" si="3"/>
        <v>-0.58645000000000003</v>
      </c>
      <c r="E51" s="57">
        <f t="shared" si="3"/>
        <v>-0.99531190500420053</v>
      </c>
      <c r="F51" s="17">
        <f t="shared" si="8"/>
        <v>0.34392360250000004</v>
      </c>
      <c r="G51" s="17">
        <f t="shared" si="9"/>
        <v>-0.20169399668612503</v>
      </c>
      <c r="H51" s="17">
        <f t="shared" si="10"/>
        <v>0.11828344435657803</v>
      </c>
      <c r="I51" s="17">
        <f t="shared" si="11"/>
        <v>0.58370066668971343</v>
      </c>
      <c r="J51" s="17">
        <f t="shared" si="12"/>
        <v>-0.34231125598018247</v>
      </c>
      <c r="K51" s="17">
        <f t="shared" ca="1" si="4"/>
        <v>-0.95777476889402702</v>
      </c>
      <c r="L51" s="17">
        <f t="shared" ca="1" si="13"/>
        <v>1.409036587353692E-3</v>
      </c>
      <c r="M51" s="17">
        <f t="shared" ca="1" si="5"/>
        <v>1.084015745573324E-3</v>
      </c>
      <c r="N51" s="17">
        <f t="shared" ca="1" si="6"/>
        <v>1.8211557972065513</v>
      </c>
      <c r="O51" s="17">
        <f t="shared" ca="1" si="7"/>
        <v>28.944499516122523</v>
      </c>
      <c r="P51" s="15">
        <f t="shared" ca="1" si="14"/>
        <v>-3.7537136110173508E-2</v>
      </c>
      <c r="Q51" s="15"/>
      <c r="R51" s="15"/>
      <c r="S51" s="15"/>
    </row>
    <row r="52" spans="1:19" x14ac:dyDescent="0.2">
      <c r="A52" s="56">
        <v>-5852.5</v>
      </c>
      <c r="B52" s="56">
        <v>-0.98092122500383994</v>
      </c>
      <c r="C52" s="15"/>
      <c r="D52" s="57">
        <f t="shared" si="3"/>
        <v>-0.58525000000000005</v>
      </c>
      <c r="E52" s="57">
        <f t="shared" si="3"/>
        <v>-0.98092122500383994</v>
      </c>
      <c r="F52" s="17">
        <f t="shared" si="8"/>
        <v>0.34251756250000004</v>
      </c>
      <c r="G52" s="17">
        <f t="shared" si="9"/>
        <v>-0.20045840345312504</v>
      </c>
      <c r="H52" s="17">
        <f t="shared" si="10"/>
        <v>0.11731828062094143</v>
      </c>
      <c r="I52" s="17">
        <f t="shared" si="11"/>
        <v>0.57408414693349741</v>
      </c>
      <c r="J52" s="17">
        <f t="shared" si="12"/>
        <v>-0.33598274699282937</v>
      </c>
      <c r="K52" s="17">
        <f t="shared" ca="1" si="4"/>
        <v>-0.95426437298057776</v>
      </c>
      <c r="L52" s="17">
        <f t="shared" ca="1" si="13"/>
        <v>7.1058775979009688E-4</v>
      </c>
      <c r="M52" s="17">
        <f t="shared" ca="1" si="5"/>
        <v>3.9231920451135403E-3</v>
      </c>
      <c r="N52" s="17">
        <f t="shared" ca="1" si="6"/>
        <v>3.8719078123191788</v>
      </c>
      <c r="O52" s="17">
        <f t="shared" ca="1" si="7"/>
        <v>17.747294414027539</v>
      </c>
      <c r="P52" s="15">
        <f t="shared" ca="1" si="14"/>
        <v>-2.6656852023262179E-2</v>
      </c>
      <c r="Q52" s="15"/>
      <c r="R52" s="15"/>
      <c r="S52" s="15"/>
    </row>
    <row r="53" spans="1:19" x14ac:dyDescent="0.2">
      <c r="A53" s="56">
        <v>-5845.5</v>
      </c>
      <c r="B53" s="56">
        <v>-0.98885999500271282</v>
      </c>
      <c r="C53" s="15"/>
      <c r="D53" s="57">
        <f t="shared" ref="D53:E83" si="15">A53/A$18</f>
        <v>-0.58455000000000001</v>
      </c>
      <c r="E53" s="57">
        <f t="shared" si="15"/>
        <v>-0.98885999500271282</v>
      </c>
      <c r="F53" s="17">
        <f t="shared" si="8"/>
        <v>0.34169870250000001</v>
      </c>
      <c r="G53" s="17">
        <f t="shared" si="9"/>
        <v>-0.19973997654637501</v>
      </c>
      <c r="H53" s="17">
        <f t="shared" si="10"/>
        <v>0.11675800329018352</v>
      </c>
      <c r="I53" s="17">
        <f t="shared" si="11"/>
        <v>0.57803811007883577</v>
      </c>
      <c r="J53" s="17">
        <f t="shared" si="12"/>
        <v>-0.33789217724658344</v>
      </c>
      <c r="K53" s="17">
        <f t="shared" ca="1" si="4"/>
        <v>-0.95221965149488919</v>
      </c>
      <c r="L53" s="17">
        <f t="shared" ca="1" si="13"/>
        <v>1.3425147723713138E-3</v>
      </c>
      <c r="M53" s="17">
        <f t="shared" ca="1" si="5"/>
        <v>6.3869860598820645E-3</v>
      </c>
      <c r="N53" s="17">
        <f t="shared" ca="1" si="6"/>
        <v>5.4160179988533415</v>
      </c>
      <c r="O53" s="17">
        <f t="shared" ca="1" si="7"/>
        <v>12.488477825326113</v>
      </c>
      <c r="P53" s="15">
        <f t="shared" ca="1" si="14"/>
        <v>-3.6640343507823636E-2</v>
      </c>
      <c r="Q53" s="15"/>
      <c r="R53" s="15"/>
      <c r="S53" s="15"/>
    </row>
    <row r="54" spans="1:19" x14ac:dyDescent="0.2">
      <c r="A54" s="56">
        <v>-5840.5</v>
      </c>
      <c r="B54" s="56">
        <v>-0.98753054500230064</v>
      </c>
      <c r="C54" s="15"/>
      <c r="D54" s="57">
        <f t="shared" si="15"/>
        <v>-0.58404999999999996</v>
      </c>
      <c r="E54" s="57">
        <f t="shared" si="15"/>
        <v>-0.98753054500230064</v>
      </c>
      <c r="F54" s="17">
        <f t="shared" si="8"/>
        <v>0.34111440249999997</v>
      </c>
      <c r="G54" s="17">
        <f t="shared" si="9"/>
        <v>-0.19922786678012497</v>
      </c>
      <c r="H54" s="17">
        <f t="shared" si="10"/>
        <v>0.11635903559293198</v>
      </c>
      <c r="I54" s="17">
        <f t="shared" si="11"/>
        <v>0.57676721480859361</v>
      </c>
      <c r="J54" s="17">
        <f t="shared" si="12"/>
        <v>-0.33686089180895906</v>
      </c>
      <c r="K54" s="17">
        <f t="shared" ca="1" si="4"/>
        <v>-0.95076049380082162</v>
      </c>
      <c r="L54" s="17">
        <f t="shared" ca="1" si="13"/>
        <v>1.3520366653593891E-3</v>
      </c>
      <c r="M54" s="17">
        <f t="shared" ca="1" si="5"/>
        <v>8.508595919149901E-3</v>
      </c>
      <c r="N54" s="17">
        <f t="shared" ca="1" si="6"/>
        <v>6.6746409804957896</v>
      </c>
      <c r="O54" s="17">
        <f t="shared" ca="1" si="7"/>
        <v>9.302108845325332</v>
      </c>
      <c r="P54" s="15">
        <f t="shared" ca="1" si="14"/>
        <v>-3.6770051201479026E-2</v>
      </c>
      <c r="Q54" s="15"/>
      <c r="R54" s="15"/>
      <c r="S54" s="15"/>
    </row>
    <row r="55" spans="1:19" x14ac:dyDescent="0.2">
      <c r="A55" s="56">
        <v>-5838.5</v>
      </c>
      <c r="B55" s="56">
        <v>-0.99979876500219689</v>
      </c>
      <c r="C55" s="15"/>
      <c r="D55" s="57">
        <f t="shared" si="15"/>
        <v>-0.58384999999999998</v>
      </c>
      <c r="E55" s="57">
        <f t="shared" si="15"/>
        <v>-0.99979876500219689</v>
      </c>
      <c r="F55" s="17">
        <f t="shared" si="8"/>
        <v>0.34088082249999996</v>
      </c>
      <c r="G55" s="17">
        <f t="shared" si="9"/>
        <v>-0.19902326821662497</v>
      </c>
      <c r="H55" s="17">
        <f t="shared" si="10"/>
        <v>0.11619973514827647</v>
      </c>
      <c r="I55" s="17">
        <f t="shared" si="11"/>
        <v>0.58373250894653261</v>
      </c>
      <c r="J55" s="17">
        <f t="shared" si="12"/>
        <v>-0.34081222534843303</v>
      </c>
      <c r="K55" s="17">
        <f t="shared" ca="1" si="4"/>
        <v>-0.95017714750886029</v>
      </c>
      <c r="L55" s="17">
        <f t="shared" ca="1" si="13"/>
        <v>2.462304922655009E-3</v>
      </c>
      <c r="M55" s="17">
        <f t="shared" ca="1" si="5"/>
        <v>9.4412996873476877E-3</v>
      </c>
      <c r="N55" s="17">
        <f t="shared" ca="1" si="6"/>
        <v>7.2142497886504318</v>
      </c>
      <c r="O55" s="17">
        <f t="shared" ca="1" si="7"/>
        <v>8.1599597215719744</v>
      </c>
      <c r="P55" s="15">
        <f t="shared" ca="1" si="14"/>
        <v>-4.9621617493336601E-2</v>
      </c>
      <c r="Q55" s="15"/>
      <c r="R55" s="15"/>
      <c r="S55" s="15"/>
    </row>
    <row r="56" spans="1:19" x14ac:dyDescent="0.2">
      <c r="A56" s="56">
        <v>-5837.5</v>
      </c>
      <c r="B56" s="56">
        <v>-0.99793287500324368</v>
      </c>
      <c r="C56" s="15"/>
      <c r="D56" s="57">
        <f t="shared" si="15"/>
        <v>-0.58374999999999999</v>
      </c>
      <c r="E56" s="57">
        <f t="shared" si="15"/>
        <v>-0.99793287500324368</v>
      </c>
      <c r="F56" s="17">
        <f t="shared" si="8"/>
        <v>0.34076406249999996</v>
      </c>
      <c r="G56" s="17">
        <f t="shared" si="9"/>
        <v>-0.19892102148437499</v>
      </c>
      <c r="H56" s="17">
        <f t="shared" si="10"/>
        <v>0.11612014629150388</v>
      </c>
      <c r="I56" s="17">
        <f t="shared" si="11"/>
        <v>0.58254331578314344</v>
      </c>
      <c r="J56" s="17">
        <f t="shared" si="12"/>
        <v>-0.34005966058840997</v>
      </c>
      <c r="K56" s="17">
        <f t="shared" ca="1" si="4"/>
        <v>-0.94988554224552235</v>
      </c>
      <c r="L56" s="17">
        <f t="shared" ca="1" si="13"/>
        <v>2.308546185131201E-3</v>
      </c>
      <c r="M56" s="17">
        <f t="shared" ca="1" si="5"/>
        <v>9.925621563916005E-3</v>
      </c>
      <c r="N56" s="17">
        <f t="shared" ca="1" si="6"/>
        <v>7.4917822109108796</v>
      </c>
      <c r="O56" s="17">
        <f t="shared" ca="1" si="7"/>
        <v>7.6171847290280192</v>
      </c>
      <c r="P56" s="15">
        <f t="shared" ca="1" si="14"/>
        <v>-4.8047332757721328E-2</v>
      </c>
      <c r="Q56" s="15"/>
      <c r="R56" s="15"/>
      <c r="S56" s="15"/>
    </row>
    <row r="57" spans="1:19" x14ac:dyDescent="0.2">
      <c r="A57" s="56">
        <v>-5831.5</v>
      </c>
      <c r="B57" s="56">
        <v>-0.98573753500204475</v>
      </c>
      <c r="C57" s="15"/>
      <c r="D57" s="57">
        <f t="shared" si="15"/>
        <v>-0.58314999999999995</v>
      </c>
      <c r="E57" s="57">
        <f t="shared" si="15"/>
        <v>-0.98573753500204475</v>
      </c>
      <c r="F57" s="17">
        <f t="shared" si="8"/>
        <v>0.34006392249999995</v>
      </c>
      <c r="G57" s="17">
        <f t="shared" si="9"/>
        <v>-0.19830827640587495</v>
      </c>
      <c r="H57" s="17">
        <f t="shared" si="10"/>
        <v>0.11564347138608597</v>
      </c>
      <c r="I57" s="17">
        <f t="shared" si="11"/>
        <v>0.57483284353644237</v>
      </c>
      <c r="J57" s="17">
        <f t="shared" si="12"/>
        <v>-0.33521377270827635</v>
      </c>
      <c r="K57" s="17">
        <f t="shared" ca="1" si="4"/>
        <v>-0.94813686102249117</v>
      </c>
      <c r="L57" s="17">
        <f t="shared" ca="1" si="13"/>
        <v>1.4138106837166776E-3</v>
      </c>
      <c r="M57" s="17">
        <f t="shared" ca="1" si="5"/>
        <v>1.3082458886149541E-2</v>
      </c>
      <c r="N57" s="17">
        <f t="shared" ca="1" si="6"/>
        <v>9.2648469500384643</v>
      </c>
      <c r="O57" s="17">
        <f t="shared" ca="1" si="7"/>
        <v>4.7556033874812824</v>
      </c>
      <c r="P57" s="15">
        <f t="shared" ca="1" si="14"/>
        <v>-3.7600673979553578E-2</v>
      </c>
      <c r="Q57" s="15"/>
      <c r="R57" s="15"/>
      <c r="S57" s="15"/>
    </row>
    <row r="58" spans="1:19" x14ac:dyDescent="0.2">
      <c r="A58" s="56">
        <v>-5826.5</v>
      </c>
      <c r="B58" s="56">
        <v>-1.0074080850026803</v>
      </c>
      <c r="C58" s="15"/>
      <c r="D58" s="57">
        <f t="shared" si="15"/>
        <v>-0.58265</v>
      </c>
      <c r="E58" s="57">
        <f t="shared" si="15"/>
        <v>-1.0074080850026803</v>
      </c>
      <c r="F58" s="17">
        <f t="shared" si="8"/>
        <v>0.33948102250000001</v>
      </c>
      <c r="G58" s="17">
        <f t="shared" si="9"/>
        <v>-0.19779861775962501</v>
      </c>
      <c r="H58" s="17">
        <f t="shared" si="10"/>
        <v>0.11524736463764551</v>
      </c>
      <c r="I58" s="17">
        <f t="shared" si="11"/>
        <v>0.58696632072681165</v>
      </c>
      <c r="J58" s="17">
        <f t="shared" si="12"/>
        <v>-0.34199592677147683</v>
      </c>
      <c r="K58" s="17">
        <f t="shared" ca="1" si="4"/>
        <v>-0.94668087118508026</v>
      </c>
      <c r="L58" s="17">
        <f t="shared" ca="1" si="13"/>
        <v>3.6877944980485138E-3</v>
      </c>
      <c r="M58" s="17">
        <f t="shared" ca="1" si="5"/>
        <v>1.6040548798956857E-2</v>
      </c>
      <c r="N58" s="17">
        <f t="shared" ca="1" si="6"/>
        <v>10.883097834691393</v>
      </c>
      <c r="O58" s="17">
        <f t="shared" ca="1" si="7"/>
        <v>2.8863413103253523</v>
      </c>
      <c r="P58" s="15">
        <f t="shared" ca="1" si="14"/>
        <v>-6.0727213817600045E-2</v>
      </c>
      <c r="Q58" s="15"/>
      <c r="R58" s="15"/>
      <c r="S58" s="15"/>
    </row>
    <row r="59" spans="1:19" x14ac:dyDescent="0.2">
      <c r="A59" s="56">
        <v>-5822.5</v>
      </c>
      <c r="B59" s="56">
        <v>-1.0089445250014251</v>
      </c>
      <c r="C59" s="15"/>
      <c r="D59" s="57">
        <f t="shared" si="15"/>
        <v>-0.58225000000000005</v>
      </c>
      <c r="E59" s="57">
        <f t="shared" si="15"/>
        <v>-1.0089445250014251</v>
      </c>
      <c r="F59" s="17">
        <f t="shared" si="8"/>
        <v>0.33901506250000008</v>
      </c>
      <c r="G59" s="17">
        <f t="shared" si="9"/>
        <v>-0.19739152014062505</v>
      </c>
      <c r="H59" s="17">
        <f t="shared" si="10"/>
        <v>0.11493121260187895</v>
      </c>
      <c r="I59" s="17">
        <f t="shared" si="11"/>
        <v>0.58745794968207976</v>
      </c>
      <c r="J59" s="17">
        <f t="shared" si="12"/>
        <v>-0.34204739120239097</v>
      </c>
      <c r="K59" s="17">
        <f t="shared" ca="1" si="4"/>
        <v>-0.94551689390686344</v>
      </c>
      <c r="L59" s="17">
        <f t="shared" ca="1" si="13"/>
        <v>4.0230643862678005E-3</v>
      </c>
      <c r="M59" s="17">
        <f t="shared" ca="1" si="5"/>
        <v>1.8620353278425383E-2</v>
      </c>
      <c r="N59" s="17">
        <f t="shared" ca="1" si="6"/>
        <v>12.269332135129995</v>
      </c>
      <c r="O59" s="17">
        <f t="shared" ca="1" si="7"/>
        <v>1.726673395886241</v>
      </c>
      <c r="P59" s="15">
        <f t="shared" ca="1" si="14"/>
        <v>-6.3427631094561621E-2</v>
      </c>
      <c r="Q59" s="15"/>
      <c r="R59" s="15"/>
      <c r="S59" s="15"/>
    </row>
    <row r="60" spans="1:19" x14ac:dyDescent="0.2">
      <c r="A60" s="56">
        <v>-5819.5</v>
      </c>
      <c r="B60" s="56">
        <v>-1.0033468550027465</v>
      </c>
      <c r="C60" s="15"/>
      <c r="D60" s="57">
        <f t="shared" si="15"/>
        <v>-0.58194999999999997</v>
      </c>
      <c r="E60" s="57">
        <f t="shared" si="15"/>
        <v>-1.0033468550027465</v>
      </c>
      <c r="F60" s="17">
        <f t="shared" si="8"/>
        <v>0.33866580249999995</v>
      </c>
      <c r="G60" s="17">
        <f t="shared" si="9"/>
        <v>-0.19708656376487496</v>
      </c>
      <c r="H60" s="17">
        <f t="shared" si="10"/>
        <v>0.11469452578296897</v>
      </c>
      <c r="I60" s="17">
        <f t="shared" si="11"/>
        <v>0.5838977022688483</v>
      </c>
      <c r="J60" s="17">
        <f t="shared" si="12"/>
        <v>-0.33979926783535624</v>
      </c>
      <c r="K60" s="17">
        <f t="shared" ca="1" si="4"/>
        <v>-0.94464438612669865</v>
      </c>
      <c r="L60" s="17">
        <f t="shared" ca="1" si="13"/>
        <v>3.4459798521433603E-3</v>
      </c>
      <c r="M60" s="17">
        <f t="shared" ca="1" si="5"/>
        <v>2.0679202991405975E-2</v>
      </c>
      <c r="N60" s="17">
        <f t="shared" ca="1" si="6"/>
        <v>13.362246928865323</v>
      </c>
      <c r="O60" s="17">
        <f t="shared" ca="1" si="7"/>
        <v>1.0520244464211976</v>
      </c>
      <c r="P60" s="15">
        <f t="shared" ca="1" si="14"/>
        <v>-5.8702468876047798E-2</v>
      </c>
      <c r="Q60" s="15"/>
      <c r="R60" s="15"/>
      <c r="S60" s="15"/>
    </row>
    <row r="61" spans="1:19" x14ac:dyDescent="0.2">
      <c r="A61" s="56">
        <v>-5814.5</v>
      </c>
      <c r="B61" s="56">
        <v>-1.0100174050057831</v>
      </c>
      <c r="C61" s="15"/>
      <c r="D61" s="57">
        <f t="shared" si="15"/>
        <v>-0.58145000000000002</v>
      </c>
      <c r="E61" s="57">
        <f t="shared" si="15"/>
        <v>-1.0100174050057831</v>
      </c>
      <c r="F61" s="17">
        <f t="shared" si="8"/>
        <v>0.33808410250000004</v>
      </c>
      <c r="G61" s="17">
        <f t="shared" si="9"/>
        <v>-0.19657900139862503</v>
      </c>
      <c r="H61" s="17">
        <f t="shared" si="10"/>
        <v>0.11430086036323053</v>
      </c>
      <c r="I61" s="17">
        <f t="shared" si="11"/>
        <v>0.5872746201406126</v>
      </c>
      <c r="J61" s="17">
        <f t="shared" si="12"/>
        <v>-0.34147082788075922</v>
      </c>
      <c r="K61" s="17">
        <f t="shared" ca="1" si="4"/>
        <v>-0.94319111159499358</v>
      </c>
      <c r="L61" s="17">
        <f t="shared" ca="1" si="13"/>
        <v>4.4657534910249276E-3</v>
      </c>
      <c r="M61" s="17">
        <f t="shared" ca="1" si="5"/>
        <v>2.4345951145312208E-2</v>
      </c>
      <c r="N61" s="17">
        <f t="shared" ca="1" si="6"/>
        <v>15.28477254651848</v>
      </c>
      <c r="O61" s="17">
        <f t="shared" ca="1" si="7"/>
        <v>0.29781074440600291</v>
      </c>
      <c r="P61" s="15">
        <f t="shared" ca="1" si="14"/>
        <v>-6.6826293410789495E-2</v>
      </c>
      <c r="Q61" s="15"/>
      <c r="R61" s="15"/>
      <c r="S61" s="15"/>
    </row>
    <row r="62" spans="1:19" x14ac:dyDescent="0.2">
      <c r="A62" s="56">
        <v>-5809.5</v>
      </c>
      <c r="B62" s="56">
        <v>-0.99068795500534179</v>
      </c>
      <c r="C62" s="15"/>
      <c r="D62" s="57">
        <f t="shared" si="15"/>
        <v>-0.58094999999999997</v>
      </c>
      <c r="E62" s="57">
        <f t="shared" si="15"/>
        <v>-0.99068795500534179</v>
      </c>
      <c r="F62" s="17">
        <f t="shared" si="8"/>
        <v>0.33750290249999998</v>
      </c>
      <c r="G62" s="17">
        <f t="shared" si="9"/>
        <v>-0.19607231120737498</v>
      </c>
      <c r="H62" s="17">
        <f t="shared" si="10"/>
        <v>0.1139082091959245</v>
      </c>
      <c r="I62" s="17">
        <f t="shared" si="11"/>
        <v>0.5755401674603533</v>
      </c>
      <c r="J62" s="17">
        <f t="shared" si="12"/>
        <v>-0.33436006028609222</v>
      </c>
      <c r="K62" s="17">
        <f t="shared" ca="1" si="4"/>
        <v>-0.94173896844066551</v>
      </c>
      <c r="L62" s="17">
        <f t="shared" ca="1" si="13"/>
        <v>2.3960032857088588E-3</v>
      </c>
      <c r="M62" s="17">
        <f t="shared" ca="1" si="5"/>
        <v>2.8305712546000394E-2</v>
      </c>
      <c r="N62" s="17">
        <f t="shared" ca="1" si="6"/>
        <v>17.332999273459407</v>
      </c>
      <c r="O62" s="17">
        <f t="shared" ca="1" si="7"/>
        <v>4.4260760877654999E-3</v>
      </c>
      <c r="P62" s="15">
        <f t="shared" ca="1" si="14"/>
        <v>-4.8948986564676278E-2</v>
      </c>
      <c r="Q62" s="15"/>
      <c r="R62" s="15"/>
      <c r="S62" s="15"/>
    </row>
    <row r="63" spans="1:19" x14ac:dyDescent="0.2">
      <c r="A63" s="56">
        <v>-5791.5</v>
      </c>
      <c r="B63" s="56">
        <v>-1.0061019350050628</v>
      </c>
      <c r="C63" s="15"/>
      <c r="D63" s="57">
        <f t="shared" si="15"/>
        <v>-0.57915000000000005</v>
      </c>
      <c r="E63" s="57">
        <f t="shared" si="15"/>
        <v>-1.0061019350050628</v>
      </c>
      <c r="F63" s="17">
        <f t="shared" si="8"/>
        <v>0.33541472250000004</v>
      </c>
      <c r="G63" s="17">
        <f t="shared" si="9"/>
        <v>-0.19425543653587504</v>
      </c>
      <c r="H63" s="17">
        <f t="shared" si="10"/>
        <v>0.11250303606975204</v>
      </c>
      <c r="I63" s="17">
        <f t="shared" si="11"/>
        <v>0.58268393565818222</v>
      </c>
      <c r="J63" s="17">
        <f t="shared" si="12"/>
        <v>-0.33746140133643626</v>
      </c>
      <c r="K63" s="17">
        <f t="shared" ca="1" si="4"/>
        <v>-0.93652062088976917</v>
      </c>
      <c r="L63" s="17">
        <f t="shared" ca="1" si="13"/>
        <v>4.8415592740111658E-3</v>
      </c>
      <c r="M63" s="17">
        <f t="shared" ca="1" si="5"/>
        <v>4.4966511010510496E-2</v>
      </c>
      <c r="N63" s="17">
        <f t="shared" ca="1" si="6"/>
        <v>25.737635325413414</v>
      </c>
      <c r="O63" s="17">
        <f t="shared" ca="1" si="7"/>
        <v>2.7297057089397092</v>
      </c>
      <c r="P63" s="15">
        <f t="shared" ca="1" si="14"/>
        <v>-6.9581314115293669E-2</v>
      </c>
      <c r="Q63" s="15"/>
      <c r="R63" s="15"/>
      <c r="S63" s="15"/>
    </row>
    <row r="64" spans="1:19" x14ac:dyDescent="0.2">
      <c r="A64" s="56">
        <v>-5789.5</v>
      </c>
      <c r="B64" s="56">
        <v>-1.0043701550039259</v>
      </c>
      <c r="C64" s="15"/>
      <c r="D64" s="57">
        <f t="shared" si="15"/>
        <v>-0.57894999999999996</v>
      </c>
      <c r="E64" s="57">
        <f t="shared" si="15"/>
        <v>-1.0043701550039259</v>
      </c>
      <c r="F64" s="17">
        <f t="shared" si="8"/>
        <v>0.33518310249999994</v>
      </c>
      <c r="G64" s="17">
        <f t="shared" si="9"/>
        <v>-0.19405425719237496</v>
      </c>
      <c r="H64" s="17">
        <f t="shared" si="10"/>
        <v>0.11234771220152547</v>
      </c>
      <c r="I64" s="17">
        <f t="shared" si="11"/>
        <v>0.58148010123952287</v>
      </c>
      <c r="J64" s="17">
        <f t="shared" si="12"/>
        <v>-0.33664790461262173</v>
      </c>
      <c r="K64" s="17">
        <f t="shared" ca="1" si="4"/>
        <v>-0.93594170959712675</v>
      </c>
      <c r="L64" s="17">
        <f t="shared" ca="1" si="13"/>
        <v>4.682452140791292E-3</v>
      </c>
      <c r="M64" s="17">
        <f t="shared" ca="1" si="5"/>
        <v>4.7048377652507391E-2</v>
      </c>
      <c r="N64" s="17">
        <f t="shared" ca="1" si="6"/>
        <v>26.770257151805705</v>
      </c>
      <c r="O64" s="17">
        <f t="shared" ca="1" si="7"/>
        <v>3.3949302552678415</v>
      </c>
      <c r="P64" s="15">
        <f t="shared" ca="1" si="14"/>
        <v>-6.8428445406799154E-2</v>
      </c>
      <c r="Q64" s="15"/>
      <c r="R64" s="15"/>
      <c r="S64" s="15"/>
    </row>
    <row r="65" spans="1:19" x14ac:dyDescent="0.2">
      <c r="A65" s="56">
        <v>-5786.5</v>
      </c>
      <c r="B65" s="56">
        <v>-1.0077724850034429</v>
      </c>
      <c r="C65" s="15"/>
      <c r="D65" s="57">
        <f t="shared" si="15"/>
        <v>-0.57865</v>
      </c>
      <c r="E65" s="57">
        <f t="shared" si="15"/>
        <v>-1.0077724850034429</v>
      </c>
      <c r="F65" s="17">
        <f t="shared" si="8"/>
        <v>0.33483582249999999</v>
      </c>
      <c r="G65" s="17">
        <f t="shared" si="9"/>
        <v>-0.193752748689625</v>
      </c>
      <c r="H65" s="17">
        <f t="shared" si="10"/>
        <v>0.1121150280292515</v>
      </c>
      <c r="I65" s="17">
        <f t="shared" si="11"/>
        <v>0.58314754844724226</v>
      </c>
      <c r="J65" s="17">
        <f t="shared" si="12"/>
        <v>-0.33743832890899672</v>
      </c>
      <c r="K65" s="17">
        <f t="shared" ca="1" si="4"/>
        <v>-0.93507368207137675</v>
      </c>
      <c r="L65" s="17">
        <f t="shared" ca="1" si="13"/>
        <v>5.2851159477553819E-3</v>
      </c>
      <c r="M65" s="17">
        <f t="shared" ca="1" si="5"/>
        <v>5.0257070407631686E-2</v>
      </c>
      <c r="N65" s="17">
        <f t="shared" ca="1" si="6"/>
        <v>28.3559400641658</v>
      </c>
      <c r="O65" s="17">
        <f t="shared" ca="1" si="7"/>
        <v>4.5276598562703798</v>
      </c>
      <c r="P65" s="15">
        <f t="shared" ca="1" si="14"/>
        <v>-7.2698802932066098E-2</v>
      </c>
      <c r="Q65" s="15"/>
      <c r="R65" s="15"/>
      <c r="S65" s="15"/>
    </row>
    <row r="66" spans="1:19" x14ac:dyDescent="0.2">
      <c r="A66" s="56">
        <v>-1904</v>
      </c>
      <c r="B66" s="56">
        <v>9.9045439994370099E-2</v>
      </c>
      <c r="C66" s="15"/>
      <c r="D66" s="57">
        <f t="shared" si="15"/>
        <v>-0.19040000000000001</v>
      </c>
      <c r="E66" s="57">
        <f t="shared" si="15"/>
        <v>9.9045439994370099E-2</v>
      </c>
      <c r="F66" s="17">
        <f t="shared" si="8"/>
        <v>3.6252160000000005E-2</v>
      </c>
      <c r="G66" s="17">
        <f t="shared" si="9"/>
        <v>-6.9024112640000013E-3</v>
      </c>
      <c r="H66" s="17">
        <f t="shared" si="10"/>
        <v>1.3142191046656003E-3</v>
      </c>
      <c r="I66" s="17">
        <f t="shared" si="11"/>
        <v>-1.8858251774928069E-2</v>
      </c>
      <c r="J66" s="17">
        <f t="shared" si="12"/>
        <v>3.5906111379463046E-3</v>
      </c>
      <c r="K66" s="17">
        <f t="shared" ca="1" si="4"/>
        <v>-0.15304821448827668</v>
      </c>
      <c r="L66" s="17">
        <f t="shared" ca="1" si="13"/>
        <v>6.3551210630416091E-2</v>
      </c>
      <c r="M66" s="17">
        <f t="shared" ca="1" si="5"/>
        <v>17.418674519223128</v>
      </c>
      <c r="N66" s="17">
        <f t="shared" ca="1" si="6"/>
        <v>5651.0233283238531</v>
      </c>
      <c r="O66" s="17">
        <f t="shared" ca="1" si="7"/>
        <v>19295.672681562901</v>
      </c>
      <c r="P66" s="15">
        <f t="shared" ca="1" si="14"/>
        <v>0.25209365448264676</v>
      </c>
      <c r="Q66" s="15"/>
      <c r="R66" s="15"/>
      <c r="S66" s="15"/>
    </row>
    <row r="67" spans="1:19" x14ac:dyDescent="0.2">
      <c r="A67" s="56">
        <v>-1876.5</v>
      </c>
      <c r="B67" s="56">
        <v>-0.62286258500535041</v>
      </c>
      <c r="C67" s="15"/>
      <c r="D67" s="57">
        <f t="shared" si="15"/>
        <v>-0.18765000000000001</v>
      </c>
      <c r="E67" s="57">
        <f t="shared" si="15"/>
        <v>-0.62286258500535041</v>
      </c>
      <c r="F67" s="17">
        <f t="shared" si="8"/>
        <v>3.5212522500000003E-2</v>
      </c>
      <c r="G67" s="17">
        <f t="shared" si="9"/>
        <v>-6.6076298471250006E-3</v>
      </c>
      <c r="H67" s="17">
        <f t="shared" si="10"/>
        <v>1.2399217408130064E-3</v>
      </c>
      <c r="I67" s="17">
        <f t="shared" si="11"/>
        <v>0.11688016407625401</v>
      </c>
      <c r="J67" s="17">
        <f t="shared" si="12"/>
        <v>-2.1932562788909066E-2</v>
      </c>
      <c r="K67" s="17">
        <f t="shared" ca="1" si="4"/>
        <v>-0.14994210429199428</v>
      </c>
      <c r="L67" s="17">
        <f t="shared" ca="1" si="13"/>
        <v>0.22365378107815184</v>
      </c>
      <c r="M67" s="17">
        <f t="shared" ca="1" si="5"/>
        <v>17.327147433555069</v>
      </c>
      <c r="N67" s="17">
        <f t="shared" ca="1" si="6"/>
        <v>5590.9571960940002</v>
      </c>
      <c r="O67" s="17">
        <f t="shared" ca="1" si="7"/>
        <v>19105.024435817915</v>
      </c>
      <c r="P67" s="15">
        <f t="shared" ca="1" si="14"/>
        <v>-0.47292048071335613</v>
      </c>
      <c r="Q67" s="15"/>
      <c r="R67" s="15"/>
      <c r="S67" s="15"/>
    </row>
    <row r="68" spans="1:19" x14ac:dyDescent="0.2">
      <c r="A68" s="56">
        <v>-788</v>
      </c>
      <c r="B68" s="56">
        <v>-2.7621319997706451E-2</v>
      </c>
      <c r="C68" s="15"/>
      <c r="D68" s="57">
        <f t="shared" si="15"/>
        <v>-7.8799999999999995E-2</v>
      </c>
      <c r="E68" s="57">
        <f t="shared" si="15"/>
        <v>-2.7621319997706451E-2</v>
      </c>
      <c r="F68" s="17">
        <f t="shared" si="8"/>
        <v>6.2094399999999992E-3</v>
      </c>
      <c r="G68" s="17">
        <f t="shared" si="9"/>
        <v>-4.8930387199999995E-4</v>
      </c>
      <c r="H68" s="17">
        <f t="shared" si="10"/>
        <v>3.8557145113599993E-5</v>
      </c>
      <c r="I68" s="17">
        <f t="shared" si="11"/>
        <v>2.1765600158192683E-3</v>
      </c>
      <c r="J68" s="17">
        <f t="shared" si="12"/>
        <v>-1.7151292924655833E-4</v>
      </c>
      <c r="K68" s="17">
        <f t="shared" ca="1" si="4"/>
        <v>-5.4483790673176408E-2</v>
      </c>
      <c r="L68" s="17">
        <f t="shared" ca="1" si="13"/>
        <v>7.215923307904834E-4</v>
      </c>
      <c r="M68" s="17">
        <f t="shared" ca="1" si="5"/>
        <v>10.810441396896049</v>
      </c>
      <c r="N68" s="17">
        <f t="shared" ca="1" si="6"/>
        <v>2381.621970361372</v>
      </c>
      <c r="O68" s="17">
        <f t="shared" ca="1" si="7"/>
        <v>8514.4365886404557</v>
      </c>
      <c r="P68" s="15">
        <f t="shared" ca="1" si="14"/>
        <v>2.6862470675469957E-2</v>
      </c>
      <c r="Q68" s="15"/>
      <c r="R68" s="15"/>
      <c r="S68" s="15"/>
    </row>
    <row r="69" spans="1:19" x14ac:dyDescent="0.2">
      <c r="A69" s="56">
        <v>-614</v>
      </c>
      <c r="B69" s="56">
        <v>-1.4564599987352267E-3</v>
      </c>
      <c r="C69" s="15"/>
      <c r="D69" s="57">
        <f t="shared" si="15"/>
        <v>-6.1400000000000003E-2</v>
      </c>
      <c r="E69" s="57">
        <f t="shared" si="15"/>
        <v>-1.4564599987352267E-3</v>
      </c>
      <c r="F69" s="17">
        <f t="shared" si="8"/>
        <v>3.7699600000000006E-3</v>
      </c>
      <c r="G69" s="17">
        <f t="shared" si="9"/>
        <v>-2.3147554400000005E-4</v>
      </c>
      <c r="H69" s="17">
        <f t="shared" si="10"/>
        <v>1.4212598401600004E-5</v>
      </c>
      <c r="I69" s="17">
        <f t="shared" si="11"/>
        <v>8.9426643922342917E-5</v>
      </c>
      <c r="J69" s="17">
        <f t="shared" si="12"/>
        <v>-5.4907959368318555E-6</v>
      </c>
      <c r="K69" s="17">
        <f t="shared" ca="1" si="4"/>
        <v>-4.4195198540467953E-2</v>
      </c>
      <c r="L69" s="17">
        <f t="shared" ca="1" si="13"/>
        <v>1.8265997721385904E-3</v>
      </c>
      <c r="M69" s="17">
        <f t="shared" ca="1" si="5"/>
        <v>9.41583682413372</v>
      </c>
      <c r="N69" s="17">
        <f t="shared" ca="1" si="6"/>
        <v>1833.6540608479131</v>
      </c>
      <c r="O69" s="17">
        <f t="shared" ca="1" si="7"/>
        <v>6649.4411133372869</v>
      </c>
      <c r="P69" s="15">
        <f t="shared" ca="1" si="14"/>
        <v>4.2738738541732726E-2</v>
      </c>
      <c r="Q69" s="15"/>
      <c r="R69" s="15"/>
      <c r="S69" s="15"/>
    </row>
    <row r="70" spans="1:19" x14ac:dyDescent="0.2">
      <c r="A70" s="56">
        <v>-487</v>
      </c>
      <c r="B70" s="56">
        <v>-3.198843000427587E-2</v>
      </c>
      <c r="C70" s="15"/>
      <c r="D70" s="57">
        <f t="shared" si="15"/>
        <v>-4.87E-2</v>
      </c>
      <c r="E70" s="57">
        <f t="shared" si="15"/>
        <v>-3.198843000427587E-2</v>
      </c>
      <c r="F70" s="17">
        <f t="shared" si="8"/>
        <v>2.3716900000000001E-3</v>
      </c>
      <c r="G70" s="17">
        <f t="shared" si="9"/>
        <v>-1.15501303E-4</v>
      </c>
      <c r="H70" s="17">
        <f t="shared" si="10"/>
        <v>5.6249134561000005E-6</v>
      </c>
      <c r="I70" s="17">
        <f t="shared" si="11"/>
        <v>1.5578365412082349E-3</v>
      </c>
      <c r="J70" s="17">
        <f t="shared" si="12"/>
        <v>-7.5866639556841035E-5</v>
      </c>
      <c r="K70" s="17">
        <f t="shared" ca="1" si="4"/>
        <v>-3.7550692140455637E-2</v>
      </c>
      <c r="L70" s="17">
        <f t="shared" ca="1" si="13"/>
        <v>3.0938760071579109E-5</v>
      </c>
      <c r="M70" s="17">
        <f t="shared" ca="1" si="5"/>
        <v>8.3783513634123299</v>
      </c>
      <c r="N70" s="17">
        <f t="shared" ca="1" si="6"/>
        <v>1454.4823700504489</v>
      </c>
      <c r="O70" s="17">
        <f t="shared" ca="1" si="7"/>
        <v>5347.07864727986</v>
      </c>
      <c r="P70" s="15">
        <f t="shared" ca="1" si="14"/>
        <v>5.5622621361797672E-3</v>
      </c>
      <c r="Q70" s="15"/>
      <c r="R70" s="15"/>
      <c r="S70" s="15"/>
    </row>
    <row r="71" spans="1:19" x14ac:dyDescent="0.2">
      <c r="A71" s="56">
        <v>-480</v>
      </c>
      <c r="B71" s="56">
        <v>-2.4027200001000892E-2</v>
      </c>
      <c r="C71" s="15"/>
      <c r="D71" s="57">
        <f t="shared" si="15"/>
        <v>-4.8000000000000001E-2</v>
      </c>
      <c r="E71" s="57">
        <f t="shared" si="15"/>
        <v>-2.4027200001000892E-2</v>
      </c>
      <c r="F71" s="17">
        <f t="shared" si="8"/>
        <v>2.3040000000000001E-3</v>
      </c>
      <c r="G71" s="17">
        <f t="shared" si="9"/>
        <v>-1.10592E-4</v>
      </c>
      <c r="H71" s="17">
        <f t="shared" si="10"/>
        <v>5.3084160000000003E-6</v>
      </c>
      <c r="I71" s="17">
        <f t="shared" si="11"/>
        <v>1.1533056000480428E-3</v>
      </c>
      <c r="J71" s="17">
        <f t="shared" si="12"/>
        <v>-5.5358668802306058E-5</v>
      </c>
      <c r="K71" s="17">
        <f t="shared" ca="1" si="4"/>
        <v>-3.7205684143833302E-2</v>
      </c>
      <c r="L71" s="17">
        <f t="shared" ca="1" si="13"/>
        <v>1.7367244430288527E-4</v>
      </c>
      <c r="M71" s="17">
        <f t="shared" ca="1" si="5"/>
        <v>8.3209670039151042</v>
      </c>
      <c r="N71" s="17">
        <f t="shared" ca="1" si="6"/>
        <v>1434.2671645674222</v>
      </c>
      <c r="O71" s="17">
        <f t="shared" ca="1" si="7"/>
        <v>5277.318249631363</v>
      </c>
      <c r="P71" s="15">
        <f t="shared" ca="1" si="14"/>
        <v>1.317848414283241E-2</v>
      </c>
      <c r="Q71" s="15"/>
      <c r="R71" s="15"/>
      <c r="S71" s="15"/>
    </row>
    <row r="72" spans="1:19" x14ac:dyDescent="0.2">
      <c r="A72" s="56">
        <v>-473</v>
      </c>
      <c r="B72" s="56">
        <v>-1.6865970006620046E-2</v>
      </c>
      <c r="C72" s="15"/>
      <c r="D72" s="57">
        <f t="shared" si="15"/>
        <v>-4.7300000000000002E-2</v>
      </c>
      <c r="E72" s="57">
        <f t="shared" si="15"/>
        <v>-1.6865970006620046E-2</v>
      </c>
      <c r="F72" s="17">
        <f t="shared" si="8"/>
        <v>2.2372900000000003E-3</v>
      </c>
      <c r="G72" s="17">
        <f t="shared" si="9"/>
        <v>-1.0582381700000002E-4</v>
      </c>
      <c r="H72" s="17">
        <f t="shared" si="10"/>
        <v>5.0054665441000011E-6</v>
      </c>
      <c r="I72" s="17">
        <f t="shared" si="11"/>
        <v>7.9776038131312821E-4</v>
      </c>
      <c r="J72" s="17">
        <f t="shared" si="12"/>
        <v>-3.7734066036110968E-5</v>
      </c>
      <c r="K72" s="17">
        <f t="shared" ca="1" si="4"/>
        <v>-3.6862893646870537E-2</v>
      </c>
      <c r="L72" s="17">
        <f t="shared" ca="1" si="13"/>
        <v>3.9987695507400894E-4</v>
      </c>
      <c r="M72" s="17">
        <f t="shared" ca="1" si="5"/>
        <v>8.2635757203285287</v>
      </c>
      <c r="N72" s="17">
        <f t="shared" ca="1" si="6"/>
        <v>1414.1320520332408</v>
      </c>
      <c r="O72" s="17">
        <f t="shared" ca="1" si="7"/>
        <v>5207.7979662594244</v>
      </c>
      <c r="P72" s="15">
        <f t="shared" ca="1" si="14"/>
        <v>1.9996923640250491E-2</v>
      </c>
      <c r="Q72" s="15"/>
      <c r="R72" s="15"/>
      <c r="S72" s="15"/>
    </row>
    <row r="73" spans="1:19" x14ac:dyDescent="0.2">
      <c r="A73" s="56">
        <v>-454</v>
      </c>
      <c r="B73" s="56">
        <v>-2.2140599976410158E-3</v>
      </c>
      <c r="C73" s="15"/>
      <c r="D73" s="57">
        <f t="shared" si="15"/>
        <v>-4.5400000000000003E-2</v>
      </c>
      <c r="E73" s="57">
        <f t="shared" si="15"/>
        <v>-2.2140599976410158E-3</v>
      </c>
      <c r="F73" s="17">
        <f t="shared" si="8"/>
        <v>2.0611600000000002E-3</v>
      </c>
      <c r="G73" s="17">
        <f t="shared" si="9"/>
        <v>-9.3576664000000017E-5</v>
      </c>
      <c r="H73" s="17">
        <f t="shared" si="10"/>
        <v>4.2483805456000008E-6</v>
      </c>
      <c r="I73" s="17">
        <f t="shared" si="11"/>
        <v>1.0051832389290212E-4</v>
      </c>
      <c r="J73" s="17">
        <f t="shared" si="12"/>
        <v>-4.5635319047377565E-6</v>
      </c>
      <c r="K73" s="17">
        <f t="shared" ca="1" si="4"/>
        <v>-3.594364030645969E-2</v>
      </c>
      <c r="L73" s="17">
        <f t="shared" ca="1" si="13"/>
        <v>1.1376845878090485E-3</v>
      </c>
      <c r="M73" s="17">
        <f t="shared" ca="1" si="5"/>
        <v>8.1077813164124617</v>
      </c>
      <c r="N73" s="17">
        <f t="shared" ca="1" si="6"/>
        <v>1359.8936974413555</v>
      </c>
      <c r="O73" s="17">
        <f t="shared" ca="1" si="7"/>
        <v>5020.3449264681103</v>
      </c>
      <c r="P73" s="15">
        <f t="shared" ca="1" si="14"/>
        <v>3.3729580308818674E-2</v>
      </c>
      <c r="Q73" s="15"/>
      <c r="R73" s="15"/>
      <c r="S73" s="15"/>
    </row>
    <row r="74" spans="1:19" x14ac:dyDescent="0.2">
      <c r="A74" s="56">
        <v>-400</v>
      </c>
      <c r="B74" s="56">
        <v>-5.1560000065364875E-3</v>
      </c>
      <c r="C74" s="15"/>
      <c r="D74" s="57">
        <f t="shared" si="15"/>
        <v>-0.04</v>
      </c>
      <c r="E74" s="57">
        <f t="shared" si="15"/>
        <v>-5.1560000065364875E-3</v>
      </c>
      <c r="F74" s="17">
        <f t="shared" si="8"/>
        <v>1.6000000000000001E-3</v>
      </c>
      <c r="G74" s="17">
        <f t="shared" si="9"/>
        <v>-6.4000000000000011E-5</v>
      </c>
      <c r="H74" s="17">
        <f t="shared" si="10"/>
        <v>2.5600000000000001E-6</v>
      </c>
      <c r="I74" s="17">
        <f t="shared" si="11"/>
        <v>2.0624000026145951E-4</v>
      </c>
      <c r="J74" s="17">
        <f t="shared" si="12"/>
        <v>-8.2496000104583799E-6</v>
      </c>
      <c r="K74" s="17">
        <f t="shared" ca="1" si="4"/>
        <v>-3.3420223341931656E-2</v>
      </c>
      <c r="L74" s="17">
        <f t="shared" ca="1" si="13"/>
        <v>7.9886632075309679E-4</v>
      </c>
      <c r="M74" s="17">
        <f t="shared" ca="1" si="5"/>
        <v>7.6651824590025699</v>
      </c>
      <c r="N74" s="17">
        <f t="shared" ca="1" si="6"/>
        <v>1209.2492642138527</v>
      </c>
      <c r="O74" s="17">
        <f t="shared" ca="1" si="7"/>
        <v>4498.1913498738813</v>
      </c>
      <c r="P74" s="15">
        <f t="shared" ca="1" si="14"/>
        <v>2.8264223335395168E-2</v>
      </c>
      <c r="Q74" s="15"/>
      <c r="R74" s="15"/>
      <c r="S74" s="15"/>
    </row>
    <row r="75" spans="1:19" x14ac:dyDescent="0.2">
      <c r="A75" s="56">
        <v>-391</v>
      </c>
      <c r="B75" s="56">
        <v>-6.8629900051746517E-3</v>
      </c>
      <c r="C75" s="15"/>
      <c r="D75" s="57">
        <f t="shared" si="15"/>
        <v>-3.9100000000000003E-2</v>
      </c>
      <c r="E75" s="57">
        <f t="shared" si="15"/>
        <v>-6.8629900051746517E-3</v>
      </c>
      <c r="F75" s="17">
        <f t="shared" si="8"/>
        <v>1.5288100000000002E-3</v>
      </c>
      <c r="G75" s="17">
        <f t="shared" si="9"/>
        <v>-5.9776471000000014E-5</v>
      </c>
      <c r="H75" s="17">
        <f t="shared" si="10"/>
        <v>2.3372600161000006E-6</v>
      </c>
      <c r="I75" s="17">
        <f t="shared" si="11"/>
        <v>2.683429092023289E-4</v>
      </c>
      <c r="J75" s="17">
        <f t="shared" si="12"/>
        <v>-1.0492207749811061E-5</v>
      </c>
      <c r="K75" s="17">
        <f t="shared" ca="1" si="4"/>
        <v>-3.3012483667302632E-2</v>
      </c>
      <c r="L75" s="17">
        <f t="shared" ca="1" si="13"/>
        <v>6.8379601878567145E-4</v>
      </c>
      <c r="M75" s="17">
        <f t="shared" ca="1" si="5"/>
        <v>7.591491729800885</v>
      </c>
      <c r="N75" s="17">
        <f t="shared" ca="1" si="6"/>
        <v>1184.6763582755291</v>
      </c>
      <c r="O75" s="17">
        <f t="shared" ca="1" si="7"/>
        <v>4412.7918569662588</v>
      </c>
      <c r="P75" s="15">
        <f t="shared" ca="1" si="14"/>
        <v>2.614949366212798E-2</v>
      </c>
      <c r="Q75" s="15"/>
      <c r="R75" s="15"/>
      <c r="S75" s="15"/>
    </row>
    <row r="76" spans="1:19" x14ac:dyDescent="0.2">
      <c r="A76" s="56">
        <v>-377</v>
      </c>
      <c r="B76" s="56">
        <v>-6.0405300027923658E-3</v>
      </c>
      <c r="C76" s="15"/>
      <c r="D76" s="57">
        <f t="shared" si="15"/>
        <v>-3.7699999999999997E-2</v>
      </c>
      <c r="E76" s="57">
        <f t="shared" si="15"/>
        <v>-6.0405300027923658E-3</v>
      </c>
      <c r="F76" s="17">
        <f t="shared" si="8"/>
        <v>1.4212899999999997E-3</v>
      </c>
      <c r="G76" s="17">
        <f t="shared" si="9"/>
        <v>-5.3582632999999988E-5</v>
      </c>
      <c r="H76" s="17">
        <f t="shared" si="10"/>
        <v>2.0200652640999992E-6</v>
      </c>
      <c r="I76" s="17">
        <f t="shared" si="11"/>
        <v>2.2772798110527219E-4</v>
      </c>
      <c r="J76" s="17">
        <f t="shared" si="12"/>
        <v>-8.585344887668761E-6</v>
      </c>
      <c r="K76" s="17">
        <f t="shared" ca="1" si="4"/>
        <v>-3.2385508021523075E-2</v>
      </c>
      <c r="L76" s="17">
        <f t="shared" ca="1" si="13"/>
        <v>6.9405786680740427E-4</v>
      </c>
      <c r="M76" s="17">
        <f t="shared" ca="1" si="5"/>
        <v>7.4769312212426042</v>
      </c>
      <c r="N76" s="17">
        <f t="shared" ca="1" si="6"/>
        <v>1146.7716050025813</v>
      </c>
      <c r="O76" s="17">
        <f t="shared" ca="1" si="7"/>
        <v>4280.9257404909495</v>
      </c>
      <c r="P76" s="15">
        <f t="shared" ca="1" si="14"/>
        <v>2.6344978018730709E-2</v>
      </c>
      <c r="Q76" s="15"/>
      <c r="R76" s="15"/>
      <c r="S76" s="15"/>
    </row>
    <row r="77" spans="1:19" x14ac:dyDescent="0.2">
      <c r="A77" s="56">
        <v>-320</v>
      </c>
      <c r="B77" s="56">
        <v>-3.2284799999615643E-2</v>
      </c>
      <c r="C77" s="15"/>
      <c r="D77" s="57">
        <f t="shared" si="15"/>
        <v>-3.2000000000000001E-2</v>
      </c>
      <c r="E77" s="57">
        <f t="shared" si="15"/>
        <v>-3.2284799999615643E-2</v>
      </c>
      <c r="F77" s="17">
        <f t="shared" si="8"/>
        <v>1.024E-3</v>
      </c>
      <c r="G77" s="17">
        <f t="shared" si="9"/>
        <v>-3.2768000000000002E-5</v>
      </c>
      <c r="H77" s="17">
        <f t="shared" si="10"/>
        <v>1.048576E-6</v>
      </c>
      <c r="I77" s="17">
        <f t="shared" si="11"/>
        <v>1.0331135999877006E-3</v>
      </c>
      <c r="J77" s="17">
        <f t="shared" si="12"/>
        <v>-3.3059635199606418E-5</v>
      </c>
      <c r="K77" s="17">
        <f t="shared" ca="1" si="4"/>
        <v>-2.992439514862787E-2</v>
      </c>
      <c r="L77" s="17">
        <f t="shared" ca="1" si="13"/>
        <v>5.5715110605666123E-6</v>
      </c>
      <c r="M77" s="17">
        <f t="shared" ca="1" si="5"/>
        <v>7.0117316781377603</v>
      </c>
      <c r="N77" s="17">
        <f t="shared" ca="1" si="6"/>
        <v>996.67890754027553</v>
      </c>
      <c r="O77" s="17">
        <f t="shared" ca="1" si="7"/>
        <v>3757.0446810890398</v>
      </c>
      <c r="P77" s="15">
        <f t="shared" ca="1" si="14"/>
        <v>-2.3604048509877733E-3</v>
      </c>
      <c r="Q77" s="15"/>
      <c r="R77" s="15"/>
      <c r="S77" s="15"/>
    </row>
    <row r="78" spans="1:19" x14ac:dyDescent="0.2">
      <c r="A78" s="56">
        <v>-309</v>
      </c>
      <c r="B78" s="56">
        <v>-3.3860010007629171E-2</v>
      </c>
      <c r="C78" s="15"/>
      <c r="D78" s="57">
        <f t="shared" si="15"/>
        <v>-3.09E-2</v>
      </c>
      <c r="E78" s="57">
        <f t="shared" si="15"/>
        <v>-3.3860010007629171E-2</v>
      </c>
      <c r="F78" s="17">
        <f t="shared" si="8"/>
        <v>9.5481000000000006E-4</v>
      </c>
      <c r="G78" s="17">
        <f t="shared" si="9"/>
        <v>-2.9503629000000003E-5</v>
      </c>
      <c r="H78" s="17">
        <f t="shared" si="10"/>
        <v>9.1166213610000015E-7</v>
      </c>
      <c r="I78" s="17">
        <f t="shared" si="11"/>
        <v>1.0462743092357414E-3</v>
      </c>
      <c r="J78" s="17">
        <f t="shared" si="12"/>
        <v>-3.2329876155384411E-5</v>
      </c>
      <c r="K78" s="17">
        <f t="shared" ca="1" si="4"/>
        <v>-2.946636894714285E-2</v>
      </c>
      <c r="L78" s="17">
        <f t="shared" ca="1" si="13"/>
        <v>1.9304081768391364E-5</v>
      </c>
      <c r="M78" s="17">
        <f t="shared" ca="1" si="5"/>
        <v>6.9222501755593795</v>
      </c>
      <c r="N78" s="17">
        <f t="shared" ca="1" si="6"/>
        <v>968.5372680853643</v>
      </c>
      <c r="O78" s="17">
        <f t="shared" ca="1" si="7"/>
        <v>3658.4850852389845</v>
      </c>
      <c r="P78" s="15">
        <f t="shared" ca="1" si="14"/>
        <v>-4.393641060486321E-3</v>
      </c>
      <c r="Q78" s="15"/>
      <c r="R78" s="15"/>
      <c r="S78" s="15"/>
    </row>
    <row r="79" spans="1:19" x14ac:dyDescent="0.2">
      <c r="A79" s="56">
        <v>-290</v>
      </c>
      <c r="B79" s="56">
        <v>-7.3081000009551644E-3</v>
      </c>
      <c r="C79" s="15"/>
      <c r="D79" s="57">
        <f t="shared" si="15"/>
        <v>-2.9000000000000001E-2</v>
      </c>
      <c r="E79" s="57">
        <f t="shared" si="15"/>
        <v>-7.3081000009551644E-3</v>
      </c>
      <c r="F79" s="17">
        <f t="shared" si="8"/>
        <v>8.4100000000000006E-4</v>
      </c>
      <c r="G79" s="17">
        <f t="shared" si="9"/>
        <v>-2.4389000000000003E-5</v>
      </c>
      <c r="H79" s="17">
        <f t="shared" si="10"/>
        <v>7.072810000000001E-7</v>
      </c>
      <c r="I79" s="17">
        <f t="shared" si="11"/>
        <v>2.1193490002769977E-4</v>
      </c>
      <c r="J79" s="17">
        <f t="shared" si="12"/>
        <v>-6.1461121008032936E-6</v>
      </c>
      <c r="K79" s="17">
        <f t="shared" ca="1" si="4"/>
        <v>-2.8688130483043087E-2</v>
      </c>
      <c r="L79" s="17">
        <f t="shared" ca="1" si="13"/>
        <v>4.5710570341500872E-4</v>
      </c>
      <c r="M79" s="17">
        <f t="shared" ca="1" si="5"/>
        <v>6.767970257492359</v>
      </c>
      <c r="N79" s="17">
        <f t="shared" ca="1" si="6"/>
        <v>920.59017542028528</v>
      </c>
      <c r="O79" s="17">
        <f t="shared" ca="1" si="7"/>
        <v>3490.2935299595483</v>
      </c>
      <c r="P79" s="15">
        <f t="shared" ca="1" si="14"/>
        <v>2.1380030482087923E-2</v>
      </c>
      <c r="Q79" s="15"/>
      <c r="R79" s="15"/>
      <c r="S79" s="15"/>
    </row>
    <row r="80" spans="1:19" x14ac:dyDescent="0.2">
      <c r="A80" s="56">
        <v>-287</v>
      </c>
      <c r="B80" s="56">
        <v>-5.0104300025850534E-3</v>
      </c>
      <c r="C80" s="15"/>
      <c r="D80" s="57">
        <f t="shared" si="15"/>
        <v>-2.87E-2</v>
      </c>
      <c r="E80" s="57">
        <f t="shared" si="15"/>
        <v>-5.0104300025850534E-3</v>
      </c>
      <c r="F80" s="17">
        <f t="shared" si="8"/>
        <v>8.2368999999999997E-4</v>
      </c>
      <c r="G80" s="17">
        <f t="shared" si="9"/>
        <v>-2.3639902999999999E-5</v>
      </c>
      <c r="H80" s="17">
        <f t="shared" si="10"/>
        <v>6.7846521609999994E-7</v>
      </c>
      <c r="I80" s="17">
        <f t="shared" si="11"/>
        <v>1.4379934107419104E-4</v>
      </c>
      <c r="J80" s="17">
        <f t="shared" si="12"/>
        <v>-4.127041088829283E-6</v>
      </c>
      <c r="K80" s="17">
        <f t="shared" ca="1" si="4"/>
        <v>-2.856674414369173E-2</v>
      </c>
      <c r="L80" s="17">
        <f t="shared" ca="1" si="13"/>
        <v>5.5489993591450234E-4</v>
      </c>
      <c r="M80" s="17">
        <f t="shared" ca="1" si="5"/>
        <v>6.7436450270117128</v>
      </c>
      <c r="N80" s="17">
        <f t="shared" ca="1" si="6"/>
        <v>913.09762911409223</v>
      </c>
      <c r="O80" s="17">
        <f t="shared" ca="1" si="7"/>
        <v>3463.9790412058069</v>
      </c>
      <c r="P80" s="15">
        <f t="shared" ca="1" si="14"/>
        <v>2.3556314141106677E-2</v>
      </c>
      <c r="Q80" s="15"/>
      <c r="R80" s="15"/>
      <c r="S80" s="15"/>
    </row>
    <row r="81" spans="1:19" x14ac:dyDescent="0.2">
      <c r="A81" s="56">
        <v>-154</v>
      </c>
      <c r="B81" s="56">
        <v>-2.1647059998940676E-2</v>
      </c>
      <c r="C81" s="15"/>
      <c r="D81" s="57">
        <f t="shared" si="15"/>
        <v>-1.54E-2</v>
      </c>
      <c r="E81" s="57">
        <f t="shared" si="15"/>
        <v>-2.1647059998940676E-2</v>
      </c>
      <c r="F81" s="17">
        <f t="shared" si="8"/>
        <v>2.3716000000000001E-4</v>
      </c>
      <c r="G81" s="17">
        <f t="shared" si="9"/>
        <v>-3.6522640000000004E-6</v>
      </c>
      <c r="H81" s="17">
        <f t="shared" si="10"/>
        <v>5.6244865600000008E-8</v>
      </c>
      <c r="I81" s="17">
        <f t="shared" si="11"/>
        <v>3.3336472398368643E-4</v>
      </c>
      <c r="J81" s="17">
        <f t="shared" si="12"/>
        <v>-5.1338167493487713E-6</v>
      </c>
      <c r="K81" s="17">
        <f t="shared" ca="1" si="4"/>
        <v>-2.3594570179139879E-2</v>
      </c>
      <c r="L81" s="17">
        <f t="shared" ca="1" si="13"/>
        <v>3.7927959019795294E-6</v>
      </c>
      <c r="M81" s="17">
        <f t="shared" ca="1" si="5"/>
        <v>5.6779623365801362</v>
      </c>
      <c r="N81" s="17">
        <f t="shared" ca="1" si="6"/>
        <v>604.26546914528717</v>
      </c>
      <c r="O81" s="17">
        <f t="shared" ca="1" si="7"/>
        <v>2370.2144446400807</v>
      </c>
      <c r="P81" s="15">
        <f t="shared" ca="1" si="14"/>
        <v>1.9475101801992023E-3</v>
      </c>
      <c r="Q81" s="15"/>
      <c r="R81" s="15"/>
      <c r="S81" s="15"/>
    </row>
    <row r="82" spans="1:19" x14ac:dyDescent="0.2">
      <c r="A82" s="56">
        <v>-154</v>
      </c>
      <c r="B82" s="56">
        <v>-2.1647059998940676E-2</v>
      </c>
      <c r="C82" s="15"/>
      <c r="D82" s="57">
        <f t="shared" si="15"/>
        <v>-1.54E-2</v>
      </c>
      <c r="E82" s="57">
        <f t="shared" si="15"/>
        <v>-2.1647059998940676E-2</v>
      </c>
      <c r="F82" s="17">
        <f t="shared" si="8"/>
        <v>2.3716000000000001E-4</v>
      </c>
      <c r="G82" s="17">
        <f t="shared" si="9"/>
        <v>-3.6522640000000004E-6</v>
      </c>
      <c r="H82" s="17">
        <f t="shared" si="10"/>
        <v>5.6244865600000008E-8</v>
      </c>
      <c r="I82" s="17">
        <f t="shared" si="11"/>
        <v>3.3336472398368643E-4</v>
      </c>
      <c r="J82" s="17">
        <f t="shared" si="12"/>
        <v>-5.1338167493487713E-6</v>
      </c>
      <c r="K82" s="17">
        <f t="shared" ca="1" si="4"/>
        <v>-2.3594570179139879E-2</v>
      </c>
      <c r="L82" s="17">
        <f t="shared" ca="1" si="13"/>
        <v>3.7927959019795294E-6</v>
      </c>
      <c r="M82" s="17">
        <f t="shared" ca="1" si="5"/>
        <v>5.6779623365801362</v>
      </c>
      <c r="N82" s="17">
        <f t="shared" ca="1" si="6"/>
        <v>604.26546914528717</v>
      </c>
      <c r="O82" s="17">
        <f t="shared" ca="1" si="7"/>
        <v>2370.2144446400807</v>
      </c>
      <c r="P82" s="15">
        <f t="shared" ca="1" si="14"/>
        <v>1.9475101801992023E-3</v>
      </c>
      <c r="Q82" s="15"/>
      <c r="R82" s="15"/>
      <c r="S82" s="15"/>
    </row>
    <row r="83" spans="1:19" x14ac:dyDescent="0.2">
      <c r="A83" s="56">
        <v>-80</v>
      </c>
      <c r="B83" s="56">
        <v>4.3287999942549504E-3</v>
      </c>
      <c r="C83" s="15"/>
      <c r="D83" s="57">
        <f t="shared" si="15"/>
        <v>-8.0000000000000002E-3</v>
      </c>
      <c r="E83" s="57">
        <f t="shared" si="15"/>
        <v>4.3287999942549504E-3</v>
      </c>
      <c r="F83" s="17">
        <f t="shared" si="8"/>
        <v>6.3999999999999997E-5</v>
      </c>
      <c r="G83" s="17">
        <f t="shared" si="9"/>
        <v>-5.1200000000000003E-7</v>
      </c>
      <c r="H83" s="17">
        <f t="shared" si="10"/>
        <v>4.0959999999999999E-9</v>
      </c>
      <c r="I83" s="17">
        <f t="shared" si="11"/>
        <v>-3.4630399954039606E-5</v>
      </c>
      <c r="J83" s="17">
        <f t="shared" si="12"/>
        <v>2.7704319963231683E-7</v>
      </c>
      <c r="K83" s="17">
        <f t="shared" ca="1" si="4"/>
        <v>-2.117470622030368E-2</v>
      </c>
      <c r="L83" s="17">
        <f t="shared" ca="1" si="13"/>
        <v>6.5042882923603063E-4</v>
      </c>
      <c r="M83" s="17">
        <f t="shared" ca="1" si="5"/>
        <v>5.0995918068787187</v>
      </c>
      <c r="N83" s="17">
        <f t="shared" ca="1" si="6"/>
        <v>454.48333720714618</v>
      </c>
      <c r="O83" s="17">
        <f t="shared" ca="1" si="7"/>
        <v>1830.9775185581029</v>
      </c>
      <c r="P83" s="15">
        <f t="shared" ca="1" si="14"/>
        <v>2.550350621455863E-2</v>
      </c>
      <c r="Q83" s="15"/>
      <c r="R83" s="15"/>
      <c r="S83" s="15"/>
    </row>
    <row r="84" spans="1:19" x14ac:dyDescent="0.2">
      <c r="A84" s="56">
        <v>-79</v>
      </c>
      <c r="B84" s="56">
        <v>3.2946899955277331E-3</v>
      </c>
      <c r="C84" s="15"/>
      <c r="D84" s="57">
        <f t="shared" ref="D84:E115" si="16">A84/A$18</f>
        <v>-7.9000000000000008E-3</v>
      </c>
      <c r="E84" s="57">
        <f t="shared" si="16"/>
        <v>3.2946899955277331E-3</v>
      </c>
      <c r="F84" s="17">
        <f t="shared" si="8"/>
        <v>6.2410000000000007E-5</v>
      </c>
      <c r="G84" s="17">
        <f t="shared" si="9"/>
        <v>-4.930390000000001E-7</v>
      </c>
      <c r="H84" s="17">
        <f t="shared" si="10"/>
        <v>3.8950081000000012E-9</v>
      </c>
      <c r="I84" s="17">
        <f t="shared" si="11"/>
        <v>-2.6028050964669095E-5</v>
      </c>
      <c r="J84" s="17">
        <f t="shared" si="12"/>
        <v>2.0562160262088587E-7</v>
      </c>
      <c r="K84" s="17">
        <f t="shared" ref="K84:K147" ca="1" si="17">+E$4+E$5*D84+E$6*D84^2</f>
        <v>-2.1143702422061088E-2</v>
      </c>
      <c r="L84" s="17">
        <f t="shared" ca="1" si="13"/>
        <v>5.9723502395606282E-4</v>
      </c>
      <c r="M84" s="17">
        <f t="shared" ref="M84:M147" ca="1" si="18">(M$1-M$2*D84+M$3*F84)^2</f>
        <v>5.0918660699310161</v>
      </c>
      <c r="N84" s="17">
        <f t="shared" ref="N84:N147" ca="1" si="19">(-M$2+M$4*D84-M$5*F84)^2</f>
        <v>452.57852545898368</v>
      </c>
      <c r="O84" s="17">
        <f t="shared" ref="O84:O147" ca="1" si="20">+(M$3-D84*M$5+F84*M$6)^2</f>
        <v>1824.0677635361594</v>
      </c>
      <c r="P84" s="15">
        <f t="shared" ca="1" si="14"/>
        <v>2.4438392417588821E-2</v>
      </c>
      <c r="Q84" s="15"/>
      <c r="R84" s="15"/>
      <c r="S84" s="15"/>
    </row>
    <row r="85" spans="1:19" x14ac:dyDescent="0.2">
      <c r="A85" s="56">
        <v>-67</v>
      </c>
      <c r="B85" s="56">
        <v>2.6853699964703992E-3</v>
      </c>
      <c r="C85" s="15"/>
      <c r="D85" s="57">
        <f t="shared" si="16"/>
        <v>-6.7000000000000002E-3</v>
      </c>
      <c r="E85" s="57">
        <f t="shared" si="16"/>
        <v>2.6853699964703992E-3</v>
      </c>
      <c r="F85" s="17">
        <f t="shared" ref="F85:F148" si="21">D85*D85</f>
        <v>4.4890000000000006E-5</v>
      </c>
      <c r="G85" s="17">
        <f t="shared" ref="G85:G148" si="22">D85*F85</f>
        <v>-3.0076300000000003E-7</v>
      </c>
      <c r="H85" s="17">
        <f t="shared" ref="H85:H148" si="23">F85*F85</f>
        <v>2.0151121000000003E-9</v>
      </c>
      <c r="I85" s="17">
        <f t="shared" ref="I85:I148" si="24">E85*D85</f>
        <v>-1.7991978976351676E-5</v>
      </c>
      <c r="J85" s="17">
        <f t="shared" ref="J85:J148" si="25">I85*D85</f>
        <v>1.2054625914155624E-7</v>
      </c>
      <c r="K85" s="17">
        <f t="shared" ca="1" si="17"/>
        <v>-2.0775186740567244E-2</v>
      </c>
      <c r="L85" s="17">
        <f t="shared" ref="L85:L148" ca="1" si="26">+(K85-E85)^2</f>
        <v>5.5039772241176235E-4</v>
      </c>
      <c r="M85" s="17">
        <f t="shared" ca="1" si="18"/>
        <v>4.9993613119867168</v>
      </c>
      <c r="N85" s="17">
        <f t="shared" ca="1" si="19"/>
        <v>429.9789180293381</v>
      </c>
      <c r="O85" s="17">
        <f t="shared" ca="1" si="20"/>
        <v>1741.968943700705</v>
      </c>
      <c r="P85" s="15">
        <f t="shared" ref="P85:P148" ca="1" si="27">+E85-K85</f>
        <v>2.3460556737037643E-2</v>
      </c>
      <c r="Q85" s="15"/>
      <c r="R85" s="15"/>
      <c r="S85" s="15"/>
    </row>
    <row r="86" spans="1:19" x14ac:dyDescent="0.2">
      <c r="A86" s="56">
        <v>-4</v>
      </c>
      <c r="B86" s="56">
        <v>4.2364399996586144E-3</v>
      </c>
      <c r="C86" s="15"/>
      <c r="D86" s="57">
        <f t="shared" si="16"/>
        <v>-4.0000000000000002E-4</v>
      </c>
      <c r="E86" s="57">
        <f t="shared" si="16"/>
        <v>4.2364399996586144E-3</v>
      </c>
      <c r="F86" s="17">
        <f t="shared" si="21"/>
        <v>1.6E-7</v>
      </c>
      <c r="G86" s="17">
        <f t="shared" si="22"/>
        <v>-6.3999999999999999E-11</v>
      </c>
      <c r="H86" s="17">
        <f t="shared" si="23"/>
        <v>2.5600000000000003E-14</v>
      </c>
      <c r="I86" s="17">
        <f t="shared" si="24"/>
        <v>-1.6945759998634458E-6</v>
      </c>
      <c r="J86" s="17">
        <f t="shared" si="25"/>
        <v>6.7783039994537832E-10</v>
      </c>
      <c r="K86" s="17">
        <f t="shared" ca="1" si="17"/>
        <v>-1.8947394574882759E-2</v>
      </c>
      <c r="L86" s="17">
        <f t="shared" ca="1" si="26"/>
        <v>5.374901855797E-4</v>
      </c>
      <c r="M86" s="17">
        <f t="shared" ca="1" si="18"/>
        <v>4.520342146372065</v>
      </c>
      <c r="N86" s="17">
        <f t="shared" ca="1" si="19"/>
        <v>319.41908365855494</v>
      </c>
      <c r="O86" s="17">
        <f t="shared" ca="1" si="20"/>
        <v>1336.6352181315606</v>
      </c>
      <c r="P86" s="15">
        <f t="shared" ca="1" si="27"/>
        <v>2.3183834574541373E-2</v>
      </c>
      <c r="Q86" s="15"/>
      <c r="R86" s="15"/>
      <c r="S86" s="15"/>
    </row>
    <row r="87" spans="1:19" x14ac:dyDescent="0.2">
      <c r="A87" s="56">
        <v>0</v>
      </c>
      <c r="B87" s="56">
        <v>-2.3000000001047738E-3</v>
      </c>
      <c r="C87" s="15"/>
      <c r="D87" s="57">
        <f t="shared" si="16"/>
        <v>0</v>
      </c>
      <c r="E87" s="57">
        <f t="shared" si="16"/>
        <v>-2.3000000001047738E-3</v>
      </c>
      <c r="F87" s="17">
        <f t="shared" si="21"/>
        <v>0</v>
      </c>
      <c r="G87" s="17">
        <f t="shared" si="22"/>
        <v>0</v>
      </c>
      <c r="H87" s="17">
        <f t="shared" si="23"/>
        <v>0</v>
      </c>
      <c r="I87" s="17">
        <f t="shared" si="24"/>
        <v>0</v>
      </c>
      <c r="J87" s="17">
        <f t="shared" si="25"/>
        <v>0</v>
      </c>
      <c r="K87" s="17">
        <f t="shared" ca="1" si="17"/>
        <v>-1.8837408461391342E-2</v>
      </c>
      <c r="L87" s="17">
        <f t="shared" ca="1" si="26"/>
        <v>2.7348587861543259E-4</v>
      </c>
      <c r="M87" s="17">
        <f t="shared" ca="1" si="18"/>
        <v>4.4903310450972684</v>
      </c>
      <c r="N87" s="17">
        <f t="shared" ca="1" si="19"/>
        <v>312.87418031108086</v>
      </c>
      <c r="O87" s="17">
        <f t="shared" ca="1" si="20"/>
        <v>1312.4101632329205</v>
      </c>
      <c r="P87" s="15">
        <f t="shared" ca="1" si="27"/>
        <v>1.6537408461286568E-2</v>
      </c>
      <c r="Q87" s="15"/>
      <c r="R87" s="15"/>
      <c r="S87" s="15"/>
    </row>
    <row r="88" spans="1:19" x14ac:dyDescent="0.2">
      <c r="A88" s="56">
        <v>0</v>
      </c>
      <c r="B88" s="56">
        <v>0</v>
      </c>
      <c r="C88" s="15"/>
      <c r="D88" s="57">
        <f t="shared" si="16"/>
        <v>0</v>
      </c>
      <c r="E88" s="57">
        <f t="shared" si="16"/>
        <v>0</v>
      </c>
      <c r="F88" s="17">
        <f t="shared" si="21"/>
        <v>0</v>
      </c>
      <c r="G88" s="17">
        <f t="shared" si="22"/>
        <v>0</v>
      </c>
      <c r="H88" s="17">
        <f t="shared" si="23"/>
        <v>0</v>
      </c>
      <c r="I88" s="17">
        <f t="shared" si="24"/>
        <v>0</v>
      </c>
      <c r="J88" s="17">
        <f t="shared" si="25"/>
        <v>0</v>
      </c>
      <c r="K88" s="17">
        <f t="shared" ca="1" si="17"/>
        <v>-1.8837408461391342E-2</v>
      </c>
      <c r="L88" s="17">
        <f t="shared" ca="1" si="26"/>
        <v>3.5484795754129814E-4</v>
      </c>
      <c r="M88" s="17">
        <f t="shared" ca="1" si="18"/>
        <v>4.4903310450972684</v>
      </c>
      <c r="N88" s="17">
        <f t="shared" ca="1" si="19"/>
        <v>312.87418031108086</v>
      </c>
      <c r="O88" s="17">
        <f t="shared" ca="1" si="20"/>
        <v>1312.4101632329205</v>
      </c>
      <c r="P88" s="15">
        <f t="shared" ca="1" si="27"/>
        <v>1.8837408461391342E-2</v>
      </c>
      <c r="Q88" s="15"/>
      <c r="R88" s="15"/>
      <c r="S88" s="15"/>
    </row>
    <row r="89" spans="1:19" x14ac:dyDescent="0.2">
      <c r="A89" s="56">
        <v>8</v>
      </c>
      <c r="B89" s="56">
        <v>-9.3728800056851469E-3</v>
      </c>
      <c r="C89" s="15"/>
      <c r="D89" s="57">
        <f t="shared" si="16"/>
        <v>8.0000000000000004E-4</v>
      </c>
      <c r="E89" s="57">
        <f t="shared" si="16"/>
        <v>-9.3728800056851469E-3</v>
      </c>
      <c r="F89" s="17">
        <f t="shared" si="21"/>
        <v>6.4000000000000001E-7</v>
      </c>
      <c r="G89" s="17">
        <f t="shared" si="22"/>
        <v>5.1199999999999999E-10</v>
      </c>
      <c r="H89" s="17">
        <f t="shared" si="23"/>
        <v>4.0960000000000004E-13</v>
      </c>
      <c r="I89" s="17">
        <f t="shared" si="24"/>
        <v>-7.498304004548118E-6</v>
      </c>
      <c r="J89" s="17">
        <f t="shared" si="25"/>
        <v>-5.9986432036384946E-9</v>
      </c>
      <c r="K89" s="17">
        <f t="shared" ca="1" si="17"/>
        <v>-1.8619608478972989E-2</v>
      </c>
      <c r="L89" s="17">
        <f t="shared" ca="1" si="26"/>
        <v>8.5501987458712109E-5</v>
      </c>
      <c r="M89" s="17">
        <f t="shared" ca="1" si="18"/>
        <v>4.4304623020591585</v>
      </c>
      <c r="N89" s="17">
        <f t="shared" ca="1" si="19"/>
        <v>299.95992962134477</v>
      </c>
      <c r="O89" s="17">
        <f t="shared" ca="1" si="20"/>
        <v>1264.5194666796126</v>
      </c>
      <c r="P89" s="15">
        <f t="shared" ca="1" si="27"/>
        <v>9.2467284732878421E-3</v>
      </c>
      <c r="Q89" s="15"/>
      <c r="R89" s="15"/>
      <c r="S89" s="15"/>
    </row>
    <row r="90" spans="1:19" x14ac:dyDescent="0.2">
      <c r="A90" s="56">
        <v>146</v>
      </c>
      <c r="B90" s="56">
        <v>5.1199399968027137E-3</v>
      </c>
      <c r="C90" s="15"/>
      <c r="D90" s="57">
        <f t="shared" si="16"/>
        <v>1.46E-2</v>
      </c>
      <c r="E90" s="57">
        <f t="shared" si="16"/>
        <v>5.1199399968027137E-3</v>
      </c>
      <c r="F90" s="17">
        <f t="shared" si="21"/>
        <v>2.1316E-4</v>
      </c>
      <c r="G90" s="17">
        <f t="shared" si="22"/>
        <v>3.112136E-6</v>
      </c>
      <c r="H90" s="17">
        <f t="shared" si="23"/>
        <v>4.5437185599999998E-8</v>
      </c>
      <c r="I90" s="17">
        <f t="shared" si="24"/>
        <v>7.4751123953319617E-5</v>
      </c>
      <c r="J90" s="17">
        <f t="shared" si="25"/>
        <v>1.0913664097184663E-6</v>
      </c>
      <c r="K90" s="17">
        <f t="shared" ca="1" si="17"/>
        <v>-1.5318458610227495E-2</v>
      </c>
      <c r="L90" s="17">
        <f t="shared" ca="1" si="26"/>
        <v>4.1772813761985434E-4</v>
      </c>
      <c r="M90" s="17">
        <f t="shared" ca="1" si="18"/>
        <v>3.4338665212319812</v>
      </c>
      <c r="N90" s="17">
        <f t="shared" ca="1" si="19"/>
        <v>116.38281908576559</v>
      </c>
      <c r="O90" s="17">
        <f t="shared" ca="1" si="20"/>
        <v>563.67433732736515</v>
      </c>
      <c r="P90" s="15">
        <f t="shared" ca="1" si="27"/>
        <v>2.0438398607030207E-2</v>
      </c>
      <c r="Q90" s="15"/>
      <c r="R90" s="15"/>
      <c r="S90" s="15"/>
    </row>
    <row r="91" spans="1:19" x14ac:dyDescent="0.2">
      <c r="A91" s="56">
        <v>159</v>
      </c>
      <c r="B91" s="56">
        <v>1.4076510000450071E-2</v>
      </c>
      <c r="C91" s="15"/>
      <c r="D91" s="57">
        <f t="shared" si="16"/>
        <v>1.5900000000000001E-2</v>
      </c>
      <c r="E91" s="57">
        <f t="shared" si="16"/>
        <v>1.4076510000450071E-2</v>
      </c>
      <c r="F91" s="17">
        <f t="shared" si="21"/>
        <v>2.5281000000000001E-4</v>
      </c>
      <c r="G91" s="17">
        <f t="shared" si="22"/>
        <v>4.0196790000000007E-6</v>
      </c>
      <c r="H91" s="17">
        <f t="shared" si="23"/>
        <v>6.3912896100000013E-8</v>
      </c>
      <c r="I91" s="17">
        <f t="shared" si="24"/>
        <v>2.2381650900715614E-4</v>
      </c>
      <c r="J91" s="17">
        <f t="shared" si="25"/>
        <v>3.5586824932137829E-6</v>
      </c>
      <c r="K91" s="17">
        <f t="shared" ca="1" si="17"/>
        <v>-1.505189859987551E-2</v>
      </c>
      <c r="L91" s="17">
        <f t="shared" ca="1" si="26"/>
        <v>8.4846418758752131E-4</v>
      </c>
      <c r="M91" s="17">
        <f t="shared" ca="1" si="18"/>
        <v>3.3439182263325309</v>
      </c>
      <c r="N91" s="17">
        <f t="shared" ca="1" si="19"/>
        <v>103.15403766016156</v>
      </c>
      <c r="O91" s="17">
        <f t="shared" ca="1" si="20"/>
        <v>510.68164840628151</v>
      </c>
      <c r="P91" s="15">
        <f t="shared" ca="1" si="27"/>
        <v>2.9128408600325582E-2</v>
      </c>
      <c r="Q91" s="15"/>
      <c r="R91" s="15"/>
      <c r="S91" s="15"/>
    </row>
    <row r="92" spans="1:19" x14ac:dyDescent="0.2">
      <c r="A92" s="56">
        <v>191</v>
      </c>
      <c r="B92" s="56">
        <v>1.908498999546282E-2</v>
      </c>
      <c r="C92" s="15"/>
      <c r="D92" s="57">
        <f t="shared" si="16"/>
        <v>1.9099999999999999E-2</v>
      </c>
      <c r="E92" s="57">
        <f t="shared" si="16"/>
        <v>1.908498999546282E-2</v>
      </c>
      <c r="F92" s="17">
        <f t="shared" si="21"/>
        <v>3.6480999999999997E-4</v>
      </c>
      <c r="G92" s="17">
        <f t="shared" si="22"/>
        <v>6.9678709999999988E-6</v>
      </c>
      <c r="H92" s="17">
        <f t="shared" si="23"/>
        <v>1.3308633609999997E-7</v>
      </c>
      <c r="I92" s="17">
        <f t="shared" si="24"/>
        <v>3.6452330891333985E-4</v>
      </c>
      <c r="J92" s="17">
        <f t="shared" si="25"/>
        <v>6.9623952002447908E-6</v>
      </c>
      <c r="K92" s="17">
        <f t="shared" ca="1" si="17"/>
        <v>-1.4428334550553276E-2</v>
      </c>
      <c r="L92" s="17">
        <f t="shared" ca="1" si="26"/>
        <v>1.123142922126605E-3</v>
      </c>
      <c r="M92" s="17">
        <f t="shared" ca="1" si="18"/>
        <v>3.1257480017560875</v>
      </c>
      <c r="N92" s="17">
        <f t="shared" ca="1" si="19"/>
        <v>73.78391969146783</v>
      </c>
      <c r="O92" s="17">
        <f t="shared" ca="1" si="20"/>
        <v>390.5034887440741</v>
      </c>
      <c r="P92" s="15">
        <f t="shared" ca="1" si="27"/>
        <v>3.3513324546016098E-2</v>
      </c>
      <c r="Q92" s="15"/>
      <c r="R92" s="15"/>
      <c r="S92" s="15"/>
    </row>
    <row r="93" spans="1:19" x14ac:dyDescent="0.2">
      <c r="A93" s="56">
        <v>235</v>
      </c>
      <c r="B93" s="56">
        <v>1.3184149996959604E-2</v>
      </c>
      <c r="C93" s="15"/>
      <c r="D93" s="57">
        <f t="shared" si="16"/>
        <v>2.35E-2</v>
      </c>
      <c r="E93" s="57">
        <f t="shared" si="16"/>
        <v>1.3184149996959604E-2</v>
      </c>
      <c r="F93" s="17">
        <f t="shared" si="21"/>
        <v>5.5225000000000001E-4</v>
      </c>
      <c r="G93" s="17">
        <f t="shared" si="22"/>
        <v>1.2977875E-5</v>
      </c>
      <c r="H93" s="17">
        <f t="shared" si="23"/>
        <v>3.0498006249999998E-7</v>
      </c>
      <c r="I93" s="17">
        <f t="shared" si="24"/>
        <v>3.098275249285507E-4</v>
      </c>
      <c r="J93" s="17">
        <f t="shared" si="25"/>
        <v>7.2809468358209416E-6</v>
      </c>
      <c r="K93" s="17">
        <f t="shared" ca="1" si="17"/>
        <v>-1.3646600501731394E-2</v>
      </c>
      <c r="L93" s="17">
        <f t="shared" ca="1" si="26"/>
        <v>7.1988917232300724E-4</v>
      </c>
      <c r="M93" s="17">
        <f t="shared" ca="1" si="18"/>
        <v>2.8337001535625248</v>
      </c>
      <c r="N93" s="17">
        <f t="shared" ca="1" si="19"/>
        <v>41.058247566103823</v>
      </c>
      <c r="O93" s="17">
        <f t="shared" ca="1" si="20"/>
        <v>249.91234574669389</v>
      </c>
      <c r="P93" s="15">
        <f t="shared" ca="1" si="27"/>
        <v>2.6830750498690999E-2</v>
      </c>
      <c r="Q93" s="15"/>
      <c r="R93" s="15"/>
      <c r="S93" s="15"/>
    </row>
    <row r="94" spans="1:19" x14ac:dyDescent="0.2">
      <c r="A94" s="56">
        <v>239</v>
      </c>
      <c r="B94" s="56">
        <v>-1.735229000041727E-2</v>
      </c>
      <c r="C94" s="15"/>
      <c r="D94" s="57">
        <f t="shared" si="16"/>
        <v>2.3900000000000001E-2</v>
      </c>
      <c r="E94" s="57">
        <f t="shared" si="16"/>
        <v>-1.735229000041727E-2</v>
      </c>
      <c r="F94" s="17">
        <f t="shared" si="21"/>
        <v>5.7121000000000006E-4</v>
      </c>
      <c r="G94" s="17">
        <f t="shared" si="22"/>
        <v>1.3651919000000003E-5</v>
      </c>
      <c r="H94" s="17">
        <f t="shared" si="23"/>
        <v>3.2628086410000007E-7</v>
      </c>
      <c r="I94" s="17">
        <f t="shared" si="24"/>
        <v>-4.1471973100997274E-4</v>
      </c>
      <c r="J94" s="17">
        <f t="shared" si="25"/>
        <v>-9.9118015711383497E-6</v>
      </c>
      <c r="K94" s="17">
        <f t="shared" ca="1" si="17"/>
        <v>-1.357987825914928E-2</v>
      </c>
      <c r="L94" s="17">
        <f t="shared" ca="1" si="26"/>
        <v>1.4231090345656584E-5</v>
      </c>
      <c r="M94" s="17">
        <f t="shared" ca="1" si="18"/>
        <v>2.8076273630926907</v>
      </c>
      <c r="N94" s="17">
        <f t="shared" ca="1" si="19"/>
        <v>38.535549824578077</v>
      </c>
      <c r="O94" s="17">
        <f t="shared" ca="1" si="20"/>
        <v>238.58928176139798</v>
      </c>
      <c r="P94" s="15">
        <f t="shared" ca="1" si="27"/>
        <v>-3.7724117412679895E-3</v>
      </c>
      <c r="Q94" s="15"/>
      <c r="R94" s="15"/>
      <c r="S94" s="15"/>
    </row>
    <row r="95" spans="1:19" x14ac:dyDescent="0.2">
      <c r="A95" s="56">
        <v>239</v>
      </c>
      <c r="B95" s="56">
        <v>4.6477099967887625E-3</v>
      </c>
      <c r="C95" s="15"/>
      <c r="D95" s="57">
        <f t="shared" si="16"/>
        <v>2.3900000000000001E-2</v>
      </c>
      <c r="E95" s="57">
        <f t="shared" si="16"/>
        <v>4.6477099967887625E-3</v>
      </c>
      <c r="F95" s="17">
        <f t="shared" si="21"/>
        <v>5.7121000000000006E-4</v>
      </c>
      <c r="G95" s="17">
        <f t="shared" si="22"/>
        <v>1.3651919000000003E-5</v>
      </c>
      <c r="H95" s="17">
        <f t="shared" si="23"/>
        <v>3.2628086410000007E-7</v>
      </c>
      <c r="I95" s="17">
        <f t="shared" si="24"/>
        <v>1.1108026892325142E-4</v>
      </c>
      <c r="J95" s="17">
        <f t="shared" si="25"/>
        <v>2.6548184272657092E-6</v>
      </c>
      <c r="K95" s="17">
        <f t="shared" ca="1" si="17"/>
        <v>-1.357987825914928E-2</v>
      </c>
      <c r="L95" s="17">
        <f t="shared" ca="1" si="26"/>
        <v>3.322449736280105E-4</v>
      </c>
      <c r="M95" s="17">
        <f t="shared" ca="1" si="18"/>
        <v>2.8076273630926907</v>
      </c>
      <c r="N95" s="17">
        <f t="shared" ca="1" si="19"/>
        <v>38.535549824578077</v>
      </c>
      <c r="O95" s="17">
        <f t="shared" ca="1" si="20"/>
        <v>238.58928176139798</v>
      </c>
      <c r="P95" s="15">
        <f t="shared" ca="1" si="27"/>
        <v>1.8227588255938044E-2</v>
      </c>
      <c r="Q95" s="15"/>
      <c r="R95" s="15"/>
      <c r="S95" s="15"/>
    </row>
    <row r="96" spans="1:19" x14ac:dyDescent="0.2">
      <c r="A96" s="56">
        <v>239</v>
      </c>
      <c r="B96" s="56">
        <v>1.5647709995391779E-2</v>
      </c>
      <c r="C96" s="15"/>
      <c r="D96" s="57">
        <f t="shared" si="16"/>
        <v>2.3900000000000001E-2</v>
      </c>
      <c r="E96" s="57">
        <f t="shared" si="16"/>
        <v>1.5647709995391779E-2</v>
      </c>
      <c r="F96" s="17">
        <f t="shared" si="21"/>
        <v>5.7121000000000006E-4</v>
      </c>
      <c r="G96" s="17">
        <f t="shared" si="22"/>
        <v>1.3651919000000003E-5</v>
      </c>
      <c r="H96" s="17">
        <f t="shared" si="23"/>
        <v>3.2628086410000007E-7</v>
      </c>
      <c r="I96" s="17">
        <f t="shared" si="24"/>
        <v>3.7398026888986355E-4</v>
      </c>
      <c r="J96" s="17">
        <f t="shared" si="25"/>
        <v>8.9381284264677397E-6</v>
      </c>
      <c r="K96" s="17">
        <f t="shared" ca="1" si="17"/>
        <v>-1.357987825914928E-2</v>
      </c>
      <c r="L96" s="17">
        <f t="shared" ca="1" si="26"/>
        <v>8.5425191517698659E-4</v>
      </c>
      <c r="M96" s="17">
        <f t="shared" ca="1" si="18"/>
        <v>2.8076273630926907</v>
      </c>
      <c r="N96" s="17">
        <f t="shared" ca="1" si="19"/>
        <v>38.535549824578077</v>
      </c>
      <c r="O96" s="17">
        <f t="shared" ca="1" si="20"/>
        <v>238.58928176139798</v>
      </c>
      <c r="P96" s="15">
        <f t="shared" ca="1" si="27"/>
        <v>2.9227588254541061E-2</v>
      </c>
      <c r="Q96" s="15"/>
      <c r="R96" s="15"/>
      <c r="S96" s="15"/>
    </row>
    <row r="97" spans="1:19" x14ac:dyDescent="0.2">
      <c r="A97" s="56">
        <v>242</v>
      </c>
      <c r="B97" s="56">
        <v>4.245379997882992E-3</v>
      </c>
      <c r="C97" s="15"/>
      <c r="D97" s="57">
        <f t="shared" si="16"/>
        <v>2.4199999999999999E-2</v>
      </c>
      <c r="E97" s="57">
        <f t="shared" si="16"/>
        <v>4.245379997882992E-3</v>
      </c>
      <c r="F97" s="17">
        <f t="shared" si="21"/>
        <v>5.8564000000000001E-4</v>
      </c>
      <c r="G97" s="17">
        <f t="shared" si="22"/>
        <v>1.4172487999999999E-5</v>
      </c>
      <c r="H97" s="17">
        <f t="shared" si="23"/>
        <v>3.429742096E-7</v>
      </c>
      <c r="I97" s="17">
        <f t="shared" si="24"/>
        <v>1.0273819594876841E-4</v>
      </c>
      <c r="J97" s="17">
        <f t="shared" si="25"/>
        <v>2.4862643419601952E-6</v>
      </c>
      <c r="K97" s="17">
        <f t="shared" ca="1" si="17"/>
        <v>-1.3530311755711177E-2</v>
      </c>
      <c r="L97" s="17">
        <f t="shared" ca="1" si="26"/>
        <v>3.1597521731879574E-4</v>
      </c>
      <c r="M97" s="17">
        <f t="shared" ca="1" si="18"/>
        <v>2.7881264437086015</v>
      </c>
      <c r="N97" s="17">
        <f t="shared" ca="1" si="19"/>
        <v>36.693892369442423</v>
      </c>
      <c r="O97" s="17">
        <f t="shared" ca="1" si="20"/>
        <v>230.25942573275748</v>
      </c>
      <c r="P97" s="15">
        <f t="shared" ca="1" si="27"/>
        <v>1.7775691753594169E-2</v>
      </c>
      <c r="Q97" s="15"/>
      <c r="R97" s="15"/>
      <c r="S97" s="15"/>
    </row>
    <row r="98" spans="1:19" x14ac:dyDescent="0.2">
      <c r="A98" s="56">
        <v>251</v>
      </c>
      <c r="B98" s="56">
        <v>2.038389997323975E-3</v>
      </c>
      <c r="C98" s="15"/>
      <c r="D98" s="57">
        <f t="shared" si="16"/>
        <v>2.5100000000000001E-2</v>
      </c>
      <c r="E98" s="57">
        <f t="shared" si="16"/>
        <v>2.038389997323975E-3</v>
      </c>
      <c r="F98" s="17">
        <f t="shared" si="21"/>
        <v>6.3001000000000008E-4</v>
      </c>
      <c r="G98" s="17">
        <f t="shared" si="22"/>
        <v>1.5813251000000003E-5</v>
      </c>
      <c r="H98" s="17">
        <f t="shared" si="23"/>
        <v>3.9691260010000011E-7</v>
      </c>
      <c r="I98" s="17">
        <f t="shared" si="24"/>
        <v>5.1163588932831774E-5</v>
      </c>
      <c r="J98" s="17">
        <f t="shared" si="25"/>
        <v>1.2842060822140776E-6</v>
      </c>
      <c r="K98" s="17">
        <f t="shared" ca="1" si="17"/>
        <v>-1.3384056020531913E-2</v>
      </c>
      <c r="L98" s="17">
        <f t="shared" ca="1" si="26"/>
        <v>2.3785184117367894E-4</v>
      </c>
      <c r="M98" s="17">
        <f t="shared" ca="1" si="18"/>
        <v>2.729902154426961</v>
      </c>
      <c r="N98" s="17">
        <f t="shared" ca="1" si="19"/>
        <v>31.429385290290067</v>
      </c>
      <c r="O98" s="17">
        <f t="shared" ca="1" si="20"/>
        <v>206.11010416770429</v>
      </c>
      <c r="P98" s="15">
        <f t="shared" ca="1" si="27"/>
        <v>1.5422446017855888E-2</v>
      </c>
      <c r="Q98" s="15"/>
      <c r="R98" s="15"/>
      <c r="S98" s="15"/>
    </row>
    <row r="99" spans="1:19" x14ac:dyDescent="0.2">
      <c r="A99" s="56">
        <v>253</v>
      </c>
      <c r="B99" s="56">
        <v>-5.2298299997346476E-3</v>
      </c>
      <c r="C99" s="15"/>
      <c r="D99" s="57">
        <f t="shared" si="16"/>
        <v>2.53E-2</v>
      </c>
      <c r="E99" s="57">
        <f t="shared" si="16"/>
        <v>-5.2298299997346476E-3</v>
      </c>
      <c r="F99" s="17">
        <f t="shared" si="21"/>
        <v>6.4008999999999995E-4</v>
      </c>
      <c r="G99" s="17">
        <f t="shared" si="22"/>
        <v>1.6194276999999999E-5</v>
      </c>
      <c r="H99" s="17">
        <f t="shared" si="23"/>
        <v>4.0971520809999994E-7</v>
      </c>
      <c r="I99" s="17">
        <f t="shared" si="24"/>
        <v>-1.3231469899328659E-4</v>
      </c>
      <c r="J99" s="17">
        <f t="shared" si="25"/>
        <v>-3.3475618845301505E-6</v>
      </c>
      <c r="K99" s="17">
        <f t="shared" ca="1" si="17"/>
        <v>-1.3352052552093659E-2</v>
      </c>
      <c r="L99" s="17">
        <f t="shared" ca="1" si="26"/>
        <v>6.597049919004933E-5</v>
      </c>
      <c r="M99" s="17">
        <f t="shared" ca="1" si="18"/>
        <v>2.7170205831619096</v>
      </c>
      <c r="N99" s="17">
        <f t="shared" ca="1" si="19"/>
        <v>30.312809784938189</v>
      </c>
      <c r="O99" s="17">
        <f t="shared" ca="1" si="20"/>
        <v>200.91561194088146</v>
      </c>
      <c r="P99" s="15">
        <f t="shared" ca="1" si="27"/>
        <v>8.1222225523590111E-3</v>
      </c>
      <c r="Q99" s="15"/>
      <c r="R99" s="15"/>
      <c r="S99" s="15"/>
    </row>
    <row r="100" spans="1:19" x14ac:dyDescent="0.2">
      <c r="A100" s="56">
        <v>253</v>
      </c>
      <c r="B100" s="56">
        <v>1.1770170000090729E-2</v>
      </c>
      <c r="C100" s="15"/>
      <c r="D100" s="57">
        <f t="shared" si="16"/>
        <v>2.53E-2</v>
      </c>
      <c r="E100" s="57">
        <f t="shared" si="16"/>
        <v>1.1770170000090729E-2</v>
      </c>
      <c r="F100" s="17">
        <f t="shared" si="21"/>
        <v>6.4008999999999995E-4</v>
      </c>
      <c r="G100" s="17">
        <f t="shared" si="22"/>
        <v>1.6194276999999999E-5</v>
      </c>
      <c r="H100" s="17">
        <f t="shared" si="23"/>
        <v>4.0971520809999994E-7</v>
      </c>
      <c r="I100" s="17">
        <f t="shared" si="24"/>
        <v>2.9778530100229547E-4</v>
      </c>
      <c r="J100" s="17">
        <f t="shared" si="25"/>
        <v>7.5339681153580754E-6</v>
      </c>
      <c r="K100" s="17">
        <f t="shared" ca="1" si="17"/>
        <v>-1.3352052552093659E-2</v>
      </c>
      <c r="L100" s="17">
        <f t="shared" ca="1" si="26"/>
        <v>6.3112606596148191E-4</v>
      </c>
      <c r="M100" s="17">
        <f t="shared" ca="1" si="18"/>
        <v>2.7170205831619096</v>
      </c>
      <c r="N100" s="17">
        <f t="shared" ca="1" si="19"/>
        <v>30.312809784938189</v>
      </c>
      <c r="O100" s="17">
        <f t="shared" ca="1" si="20"/>
        <v>200.91561194088146</v>
      </c>
      <c r="P100" s="15">
        <f t="shared" ca="1" si="27"/>
        <v>2.5122222552184388E-2</v>
      </c>
      <c r="Q100" s="15"/>
      <c r="R100" s="15"/>
      <c r="S100" s="15"/>
    </row>
    <row r="101" spans="1:19" x14ac:dyDescent="0.2">
      <c r="A101" s="56">
        <v>254</v>
      </c>
      <c r="B101" s="56">
        <v>-1.3639400058309548E-3</v>
      </c>
      <c r="C101" s="15"/>
      <c r="D101" s="57">
        <f t="shared" si="16"/>
        <v>2.5399999999999999E-2</v>
      </c>
      <c r="E101" s="57">
        <f t="shared" si="16"/>
        <v>-1.3639400058309548E-3</v>
      </c>
      <c r="F101" s="17">
        <f t="shared" si="21"/>
        <v>6.4515999999999998E-4</v>
      </c>
      <c r="G101" s="17">
        <f t="shared" si="22"/>
        <v>1.6387063999999999E-5</v>
      </c>
      <c r="H101" s="17">
        <f t="shared" si="23"/>
        <v>4.1623142559999997E-7</v>
      </c>
      <c r="I101" s="17">
        <f t="shared" si="24"/>
        <v>-3.4644076148106249E-5</v>
      </c>
      <c r="J101" s="17">
        <f t="shared" si="25"/>
        <v>-8.799595341618987E-7</v>
      </c>
      <c r="K101" s="17">
        <f t="shared" ca="1" si="17"/>
        <v>-1.3336118700517171E-2</v>
      </c>
      <c r="L101" s="17">
        <f t="shared" ca="1" si="26"/>
        <v>1.4333306269749855E-4</v>
      </c>
      <c r="M101" s="17">
        <f t="shared" ca="1" si="18"/>
        <v>2.7105876428940516</v>
      </c>
      <c r="N101" s="17">
        <f t="shared" ca="1" si="19"/>
        <v>29.761822354946844</v>
      </c>
      <c r="O101" s="17">
        <f t="shared" ca="1" si="20"/>
        <v>198.34192452368933</v>
      </c>
      <c r="P101" s="15">
        <f t="shared" ca="1" si="27"/>
        <v>1.1972178694686217E-2</v>
      </c>
      <c r="Q101" s="15"/>
      <c r="R101" s="15"/>
      <c r="S101" s="15"/>
    </row>
    <row r="102" spans="1:19" x14ac:dyDescent="0.2">
      <c r="A102" s="56">
        <v>254</v>
      </c>
      <c r="B102" s="56">
        <v>8.6360599962063134E-3</v>
      </c>
      <c r="C102" s="15"/>
      <c r="D102" s="57">
        <f t="shared" si="16"/>
        <v>2.5399999999999999E-2</v>
      </c>
      <c r="E102" s="57">
        <f t="shared" si="16"/>
        <v>8.6360599962063134E-3</v>
      </c>
      <c r="F102" s="17">
        <f t="shared" si="21"/>
        <v>6.4515999999999998E-4</v>
      </c>
      <c r="G102" s="17">
        <f t="shared" si="22"/>
        <v>1.6387063999999999E-5</v>
      </c>
      <c r="H102" s="17">
        <f t="shared" si="23"/>
        <v>4.1623142559999997E-7</v>
      </c>
      <c r="I102" s="17">
        <f t="shared" si="24"/>
        <v>2.1935592390364035E-4</v>
      </c>
      <c r="J102" s="17">
        <f t="shared" si="25"/>
        <v>5.5716404671524648E-6</v>
      </c>
      <c r="K102" s="17">
        <f t="shared" ca="1" si="17"/>
        <v>-1.3336118700517171E-2</v>
      </c>
      <c r="L102" s="17">
        <f t="shared" ca="1" si="26"/>
        <v>4.8277663668074938E-4</v>
      </c>
      <c r="M102" s="17">
        <f t="shared" ca="1" si="18"/>
        <v>2.7105876428940516</v>
      </c>
      <c r="N102" s="17">
        <f t="shared" ca="1" si="19"/>
        <v>29.761822354946844</v>
      </c>
      <c r="O102" s="17">
        <f t="shared" ca="1" si="20"/>
        <v>198.34192452368933</v>
      </c>
      <c r="P102" s="15">
        <f t="shared" ca="1" si="27"/>
        <v>2.1972178696723486E-2</v>
      </c>
      <c r="Q102" s="15"/>
      <c r="R102" s="15"/>
      <c r="S102" s="15"/>
    </row>
    <row r="103" spans="1:19" x14ac:dyDescent="0.2">
      <c r="A103" s="56">
        <v>319</v>
      </c>
      <c r="B103" s="56">
        <v>4.1189100011251867E-3</v>
      </c>
      <c r="C103" s="15"/>
      <c r="D103" s="57">
        <f t="shared" si="16"/>
        <v>3.1899999999999998E-2</v>
      </c>
      <c r="E103" s="57">
        <f t="shared" si="16"/>
        <v>4.1189100011251867E-3</v>
      </c>
      <c r="F103" s="17">
        <f t="shared" si="21"/>
        <v>1.01761E-3</v>
      </c>
      <c r="G103" s="17">
        <f t="shared" si="22"/>
        <v>3.2461758999999996E-5</v>
      </c>
      <c r="H103" s="17">
        <f t="shared" si="23"/>
        <v>1.0355301120999999E-6</v>
      </c>
      <c r="I103" s="17">
        <f t="shared" si="24"/>
        <v>1.3139322903589343E-4</v>
      </c>
      <c r="J103" s="17">
        <f t="shared" si="25"/>
        <v>4.191444006245E-6</v>
      </c>
      <c r="K103" s="17">
        <f t="shared" ca="1" si="17"/>
        <v>-1.239749052702091E-2</v>
      </c>
      <c r="L103" s="17">
        <f t="shared" ca="1" si="26"/>
        <v>2.7279148640614468E-4</v>
      </c>
      <c r="M103" s="17">
        <f t="shared" ca="1" si="18"/>
        <v>2.3040804964815016</v>
      </c>
      <c r="N103" s="17">
        <f t="shared" ca="1" si="19"/>
        <v>4.6325792620304123</v>
      </c>
      <c r="O103" s="17">
        <f t="shared" ca="1" si="20"/>
        <v>65.564316677973892</v>
      </c>
      <c r="P103" s="15">
        <f t="shared" ca="1" si="27"/>
        <v>1.6516400528146097E-2</v>
      </c>
      <c r="Q103" s="15"/>
      <c r="R103" s="15"/>
      <c r="S103" s="15"/>
    </row>
    <row r="104" spans="1:19" x14ac:dyDescent="0.2">
      <c r="A104" s="56">
        <v>324</v>
      </c>
      <c r="B104" s="56">
        <v>8.2483599981060252E-3</v>
      </c>
      <c r="C104" s="15"/>
      <c r="D104" s="57">
        <f t="shared" si="16"/>
        <v>3.2399999999999998E-2</v>
      </c>
      <c r="E104" s="57">
        <f t="shared" si="16"/>
        <v>8.2483599981060252E-3</v>
      </c>
      <c r="F104" s="17">
        <f t="shared" si="21"/>
        <v>1.0497599999999998E-3</v>
      </c>
      <c r="G104" s="17">
        <f t="shared" si="22"/>
        <v>3.4012223999999992E-5</v>
      </c>
      <c r="H104" s="17">
        <f t="shared" si="23"/>
        <v>1.1019960575999996E-6</v>
      </c>
      <c r="I104" s="17">
        <f t="shared" si="24"/>
        <v>2.6724686393863521E-4</v>
      </c>
      <c r="J104" s="17">
        <f t="shared" si="25"/>
        <v>8.6587983916117803E-6</v>
      </c>
      <c r="K104" s="17">
        <f t="shared" ca="1" si="17"/>
        <v>-1.2333208001470239E-2</v>
      </c>
      <c r="L104" s="17">
        <f t="shared" ca="1" si="26"/>
        <v>4.236009413211817E-4</v>
      </c>
      <c r="M104" s="17">
        <f t="shared" ca="1" si="18"/>
        <v>2.2737954725525547</v>
      </c>
      <c r="N104" s="17">
        <f t="shared" ca="1" si="19"/>
        <v>3.5923289641882703</v>
      </c>
      <c r="O104" s="17">
        <f t="shared" ca="1" si="20"/>
        <v>58.236874203582488</v>
      </c>
      <c r="P104" s="15">
        <f t="shared" ca="1" si="27"/>
        <v>2.0581567999576264E-2</v>
      </c>
      <c r="Q104" s="15"/>
      <c r="R104" s="15"/>
      <c r="S104" s="15"/>
    </row>
    <row r="105" spans="1:19" x14ac:dyDescent="0.2">
      <c r="A105" s="56">
        <v>343</v>
      </c>
      <c r="B105" s="56">
        <v>-2.9973000346217304E-4</v>
      </c>
      <c r="C105" s="15"/>
      <c r="D105" s="57">
        <f t="shared" si="16"/>
        <v>3.4299999999999997E-2</v>
      </c>
      <c r="E105" s="57">
        <f t="shared" si="16"/>
        <v>-2.9973000346217304E-4</v>
      </c>
      <c r="F105" s="17">
        <f t="shared" si="21"/>
        <v>1.1764899999999999E-3</v>
      </c>
      <c r="G105" s="17">
        <f t="shared" si="22"/>
        <v>4.0353606999999992E-5</v>
      </c>
      <c r="H105" s="17">
        <f t="shared" si="23"/>
        <v>1.3841287200999997E-6</v>
      </c>
      <c r="I105" s="17">
        <f t="shared" si="24"/>
        <v>-1.0280739118752535E-5</v>
      </c>
      <c r="J105" s="17">
        <f t="shared" si="25"/>
        <v>-3.5262935177321194E-7</v>
      </c>
      <c r="K105" s="17">
        <f t="shared" ca="1" si="17"/>
        <v>-1.2099252566058982E-2</v>
      </c>
      <c r="L105" s="17">
        <f t="shared" ca="1" si="26"/>
        <v>1.3922873270523118E-4</v>
      </c>
      <c r="M105" s="17">
        <f t="shared" ca="1" si="18"/>
        <v>2.1600539954535574</v>
      </c>
      <c r="N105" s="17">
        <f t="shared" ca="1" si="19"/>
        <v>0.83713705974087649</v>
      </c>
      <c r="O105" s="17">
        <f t="shared" ca="1" si="20"/>
        <v>34.269010051287353</v>
      </c>
      <c r="P105" s="15">
        <f t="shared" ca="1" si="27"/>
        <v>1.1799522562596809E-2</v>
      </c>
      <c r="Q105" s="15"/>
      <c r="R105" s="15"/>
      <c r="S105" s="15"/>
    </row>
    <row r="106" spans="1:19" x14ac:dyDescent="0.2">
      <c r="A106" s="56">
        <v>348</v>
      </c>
      <c r="B106" s="56">
        <v>-4.9702800024533644E-3</v>
      </c>
      <c r="C106" s="15"/>
      <c r="D106" s="57">
        <f t="shared" si="16"/>
        <v>3.4799999999999998E-2</v>
      </c>
      <c r="E106" s="57">
        <f t="shared" si="16"/>
        <v>-4.9702800024533644E-3</v>
      </c>
      <c r="F106" s="17">
        <f t="shared" si="21"/>
        <v>1.2110399999999998E-3</v>
      </c>
      <c r="G106" s="17">
        <f t="shared" si="22"/>
        <v>4.2144191999999993E-5</v>
      </c>
      <c r="H106" s="17">
        <f t="shared" si="23"/>
        <v>1.4666178815999996E-6</v>
      </c>
      <c r="I106" s="17">
        <f t="shared" si="24"/>
        <v>-1.7296574408537708E-4</v>
      </c>
      <c r="J106" s="17">
        <f t="shared" si="25"/>
        <v>-6.0192078941711218E-6</v>
      </c>
      <c r="K106" s="17">
        <f t="shared" ca="1" si="17"/>
        <v>-1.2040400651919522E-2</v>
      </c>
      <c r="L106" s="17">
        <f t="shared" ca="1" si="26"/>
        <v>4.9986605998007755E-5</v>
      </c>
      <c r="M106" s="17">
        <f t="shared" ca="1" si="18"/>
        <v>2.1304801532687878</v>
      </c>
      <c r="N106" s="17">
        <f t="shared" ca="1" si="19"/>
        <v>0.43027673697877139</v>
      </c>
      <c r="O106" s="17">
        <f t="shared" ca="1" si="20"/>
        <v>28.991818939702398</v>
      </c>
      <c r="P106" s="15">
        <f t="shared" ca="1" si="27"/>
        <v>7.0701206494661571E-3</v>
      </c>
      <c r="Q106" s="15"/>
      <c r="R106" s="15"/>
      <c r="S106" s="15"/>
    </row>
    <row r="107" spans="1:19" x14ac:dyDescent="0.2">
      <c r="A107" s="56">
        <v>389</v>
      </c>
      <c r="B107" s="56">
        <v>-4.4687900008284487E-3</v>
      </c>
      <c r="C107" s="15"/>
      <c r="D107" s="57">
        <f t="shared" si="16"/>
        <v>3.8899999999999997E-2</v>
      </c>
      <c r="E107" s="57">
        <f t="shared" si="16"/>
        <v>-4.4687900008284487E-3</v>
      </c>
      <c r="F107" s="17">
        <f t="shared" si="21"/>
        <v>1.5132099999999999E-3</v>
      </c>
      <c r="G107" s="17">
        <f t="shared" si="22"/>
        <v>5.8863868999999992E-5</v>
      </c>
      <c r="H107" s="17">
        <f t="shared" si="23"/>
        <v>2.2898045040999998E-6</v>
      </c>
      <c r="I107" s="17">
        <f t="shared" si="24"/>
        <v>-1.7383593103222663E-4</v>
      </c>
      <c r="J107" s="17">
        <f t="shared" si="25"/>
        <v>-6.7622177171536154E-6</v>
      </c>
      <c r="K107" s="17">
        <f t="shared" ca="1" si="17"/>
        <v>-1.1600490510649021E-2</v>
      </c>
      <c r="L107" s="17">
        <f t="shared" ca="1" si="26"/>
        <v>5.0861152161775015E-5</v>
      </c>
      <c r="M107" s="17">
        <f t="shared" ca="1" si="18"/>
        <v>1.8937828850751153</v>
      </c>
      <c r="N107" s="17">
        <f t="shared" ca="1" si="19"/>
        <v>2.2008482433523011</v>
      </c>
      <c r="O107" s="17">
        <f t="shared" ca="1" si="20"/>
        <v>2.2646694856328642</v>
      </c>
      <c r="P107" s="15">
        <f t="shared" ca="1" si="27"/>
        <v>7.1317005098205724E-3</v>
      </c>
      <c r="Q107" s="15"/>
      <c r="R107" s="15"/>
      <c r="S107" s="15"/>
    </row>
    <row r="108" spans="1:19" x14ac:dyDescent="0.2">
      <c r="A108" s="56">
        <v>399</v>
      </c>
      <c r="B108" s="56">
        <v>6.3901100002112798E-3</v>
      </c>
      <c r="C108" s="15"/>
      <c r="D108" s="57">
        <f t="shared" si="16"/>
        <v>3.9899999999999998E-2</v>
      </c>
      <c r="E108" s="57">
        <f t="shared" si="16"/>
        <v>6.3901100002112798E-3</v>
      </c>
      <c r="F108" s="17">
        <f t="shared" si="21"/>
        <v>1.5920099999999998E-3</v>
      </c>
      <c r="G108" s="17">
        <f t="shared" si="22"/>
        <v>6.3521198999999995E-5</v>
      </c>
      <c r="H108" s="17">
        <f t="shared" si="23"/>
        <v>2.5344958400999996E-6</v>
      </c>
      <c r="I108" s="17">
        <f t="shared" si="24"/>
        <v>2.5496538900843008E-4</v>
      </c>
      <c r="J108" s="17">
        <f t="shared" si="25"/>
        <v>1.017311902143636E-5</v>
      </c>
      <c r="K108" s="17">
        <f t="shared" ca="1" si="17"/>
        <v>-1.1504735403490403E-2</v>
      </c>
      <c r="L108" s="17">
        <f t="shared" ca="1" si="26"/>
        <v>3.2022549202238322E-4</v>
      </c>
      <c r="M108" s="17">
        <f t="shared" ca="1" si="18"/>
        <v>1.8376646162794059</v>
      </c>
      <c r="N108" s="17">
        <f t="shared" ca="1" si="19"/>
        <v>4.0384789395043352</v>
      </c>
      <c r="O108" s="17">
        <f t="shared" ca="1" si="20"/>
        <v>0.30337899785210076</v>
      </c>
      <c r="P108" s="15">
        <f t="shared" ca="1" si="27"/>
        <v>1.7894845403701683E-2</v>
      </c>
      <c r="Q108" s="15"/>
      <c r="R108" s="15"/>
      <c r="S108" s="15"/>
    </row>
    <row r="109" spans="1:19" x14ac:dyDescent="0.2">
      <c r="A109" s="56">
        <v>399</v>
      </c>
      <c r="B109" s="56">
        <v>8.6901100003160536E-3</v>
      </c>
      <c r="C109" s="15"/>
      <c r="D109" s="57">
        <f t="shared" si="16"/>
        <v>3.9899999999999998E-2</v>
      </c>
      <c r="E109" s="57">
        <f t="shared" si="16"/>
        <v>8.6901100003160536E-3</v>
      </c>
      <c r="F109" s="17">
        <f t="shared" si="21"/>
        <v>1.5920099999999998E-3</v>
      </c>
      <c r="G109" s="17">
        <f t="shared" si="22"/>
        <v>6.3521198999999995E-5</v>
      </c>
      <c r="H109" s="17">
        <f t="shared" si="23"/>
        <v>2.5344958400999996E-6</v>
      </c>
      <c r="I109" s="17">
        <f t="shared" si="24"/>
        <v>3.4673538901261052E-4</v>
      </c>
      <c r="J109" s="17">
        <f t="shared" si="25"/>
        <v>1.3834742021603158E-5</v>
      </c>
      <c r="K109" s="17">
        <f t="shared" ca="1" si="17"/>
        <v>-1.1504735403490403E-2</v>
      </c>
      <c r="L109" s="17">
        <f t="shared" ca="1" si="26"/>
        <v>4.0783178088364273E-4</v>
      </c>
      <c r="M109" s="17">
        <f t="shared" ca="1" si="18"/>
        <v>1.8376646162794059</v>
      </c>
      <c r="N109" s="17">
        <f t="shared" ca="1" si="19"/>
        <v>4.0384789395043352</v>
      </c>
      <c r="O109" s="17">
        <f t="shared" ca="1" si="20"/>
        <v>0.30337899785210076</v>
      </c>
      <c r="P109" s="15">
        <f t="shared" ca="1" si="27"/>
        <v>2.0194845403806456E-2</v>
      </c>
      <c r="Q109" s="15"/>
      <c r="R109" s="15"/>
      <c r="S109" s="15"/>
    </row>
    <row r="110" spans="1:19" x14ac:dyDescent="0.2">
      <c r="A110" s="56">
        <v>413</v>
      </c>
      <c r="B110" s="56">
        <v>7.3125700000673532E-3</v>
      </c>
      <c r="C110" s="15"/>
      <c r="D110" s="57">
        <f t="shared" si="16"/>
        <v>4.1300000000000003E-2</v>
      </c>
      <c r="E110" s="57">
        <f t="shared" si="16"/>
        <v>7.3125700000673532E-3</v>
      </c>
      <c r="F110" s="17">
        <f t="shared" si="21"/>
        <v>1.7056900000000004E-3</v>
      </c>
      <c r="G110" s="17">
        <f t="shared" si="22"/>
        <v>7.0444997000000019E-5</v>
      </c>
      <c r="H110" s="17">
        <f t="shared" si="23"/>
        <v>2.9093783761000011E-6</v>
      </c>
      <c r="I110" s="17">
        <f t="shared" si="24"/>
        <v>3.0200914100278172E-4</v>
      </c>
      <c r="J110" s="17">
        <f t="shared" si="25"/>
        <v>1.2472977523414887E-5</v>
      </c>
      <c r="K110" s="17">
        <f t="shared" ca="1" si="17"/>
        <v>-1.1378281109444031E-2</v>
      </c>
      <c r="L110" s="17">
        <f t="shared" ca="1" si="26"/>
        <v>3.4934791519792294E-4</v>
      </c>
      <c r="M110" s="17">
        <f t="shared" ca="1" si="18"/>
        <v>1.760194002121247</v>
      </c>
      <c r="N110" s="17">
        <f t="shared" ca="1" si="19"/>
        <v>7.5564182673582794</v>
      </c>
      <c r="O110" s="17">
        <f t="shared" ca="1" si="20"/>
        <v>0.62425069868651517</v>
      </c>
      <c r="P110" s="15">
        <f t="shared" ca="1" si="27"/>
        <v>1.8690851109511384E-2</v>
      </c>
      <c r="Q110" s="15"/>
      <c r="R110" s="15"/>
      <c r="S110" s="15"/>
    </row>
    <row r="111" spans="1:19" x14ac:dyDescent="0.2">
      <c r="A111" s="56">
        <v>471</v>
      </c>
      <c r="B111" s="56">
        <v>-1.2465810003050137E-2</v>
      </c>
      <c r="C111" s="15"/>
      <c r="D111" s="57">
        <f t="shared" si="16"/>
        <v>4.7100000000000003E-2</v>
      </c>
      <c r="E111" s="57">
        <f t="shared" si="16"/>
        <v>-1.2465810003050137E-2</v>
      </c>
      <c r="F111" s="17">
        <f t="shared" si="21"/>
        <v>2.2184100000000001E-3</v>
      </c>
      <c r="G111" s="17">
        <f t="shared" si="22"/>
        <v>1.0448711100000001E-4</v>
      </c>
      <c r="H111" s="17">
        <f t="shared" si="23"/>
        <v>4.9213429281000004E-6</v>
      </c>
      <c r="I111" s="17">
        <f t="shared" si="24"/>
        <v>-5.8713965114366154E-4</v>
      </c>
      <c r="J111" s="17">
        <f t="shared" si="25"/>
        <v>-2.7654277568866461E-5</v>
      </c>
      <c r="K111" s="17">
        <f t="shared" ca="1" si="17"/>
        <v>-1.0948891672664114E-2</v>
      </c>
      <c r="L111" s="17">
        <f t="shared" ca="1" si="26"/>
        <v>2.3010412210611202E-6</v>
      </c>
      <c r="M111" s="17">
        <f t="shared" ca="1" si="18"/>
        <v>1.4533671297918249</v>
      </c>
      <c r="N111" s="17">
        <f t="shared" ca="1" si="19"/>
        <v>34.181202792994512</v>
      </c>
      <c r="O111" s="17">
        <f t="shared" ca="1" si="20"/>
        <v>41.082611219486033</v>
      </c>
      <c r="P111" s="15">
        <f t="shared" ca="1" si="27"/>
        <v>-1.5169183303860231E-3</v>
      </c>
      <c r="Q111" s="15"/>
      <c r="R111" s="15"/>
      <c r="S111" s="15"/>
    </row>
    <row r="112" spans="1:19" x14ac:dyDescent="0.2">
      <c r="A112" s="56">
        <v>478</v>
      </c>
      <c r="B112" s="56">
        <v>-2.4404580006375909E-2</v>
      </c>
      <c r="C112" s="15"/>
      <c r="D112" s="57">
        <f t="shared" si="16"/>
        <v>4.7800000000000002E-2</v>
      </c>
      <c r="E112" s="57">
        <f t="shared" si="16"/>
        <v>-2.4404580006375909E-2</v>
      </c>
      <c r="F112" s="17">
        <f t="shared" si="21"/>
        <v>2.2848400000000002E-3</v>
      </c>
      <c r="G112" s="17">
        <f t="shared" si="22"/>
        <v>1.0921535200000002E-4</v>
      </c>
      <c r="H112" s="17">
        <f t="shared" si="23"/>
        <v>5.2204938256000011E-6</v>
      </c>
      <c r="I112" s="17">
        <f t="shared" si="24"/>
        <v>-1.1665389243047685E-3</v>
      </c>
      <c r="J112" s="17">
        <f t="shared" si="25"/>
        <v>-5.5760560581767937E-5</v>
      </c>
      <c r="K112" s="17">
        <f t="shared" ca="1" si="17"/>
        <v>-1.0907364343738221E-2</v>
      </c>
      <c r="L112" s="17">
        <f t="shared" ca="1" si="26"/>
        <v>1.8217483064375211E-4</v>
      </c>
      <c r="M112" s="17">
        <f t="shared" ca="1" si="18"/>
        <v>1.4179294391809361</v>
      </c>
      <c r="N112" s="17">
        <f t="shared" ca="1" si="19"/>
        <v>38.739460408846952</v>
      </c>
      <c r="O112" s="17">
        <f t="shared" ca="1" si="20"/>
        <v>50.336119714418324</v>
      </c>
      <c r="P112" s="15">
        <f t="shared" ca="1" si="27"/>
        <v>-1.3497215662637688E-2</v>
      </c>
      <c r="Q112" s="15"/>
      <c r="R112" s="15"/>
      <c r="S112" s="15"/>
    </row>
    <row r="113" spans="1:19" x14ac:dyDescent="0.2">
      <c r="A113" s="56">
        <v>490</v>
      </c>
      <c r="B113" s="56">
        <v>-3.0013900002813898E-2</v>
      </c>
      <c r="C113" s="15"/>
      <c r="D113" s="57">
        <f t="shared" si="16"/>
        <v>4.9000000000000002E-2</v>
      </c>
      <c r="E113" s="57">
        <f t="shared" si="16"/>
        <v>-3.0013900002813898E-2</v>
      </c>
      <c r="F113" s="17">
        <f t="shared" si="21"/>
        <v>2.4010000000000004E-3</v>
      </c>
      <c r="G113" s="17">
        <f t="shared" si="22"/>
        <v>1.1764900000000003E-4</v>
      </c>
      <c r="H113" s="17">
        <f t="shared" si="23"/>
        <v>5.7648010000000014E-6</v>
      </c>
      <c r="I113" s="17">
        <f t="shared" si="24"/>
        <v>-1.470681100137881E-3</v>
      </c>
      <c r="J113" s="17">
        <f t="shared" si="25"/>
        <v>-7.2063373906756174E-5</v>
      </c>
      <c r="K113" s="17">
        <f t="shared" ca="1" si="17"/>
        <v>-1.084133371784877E-2</v>
      </c>
      <c r="L113" s="17">
        <f t="shared" ca="1" si="26"/>
        <v>3.6758729795138161E-4</v>
      </c>
      <c r="M113" s="17">
        <f t="shared" ca="1" si="18"/>
        <v>1.3580041992801362</v>
      </c>
      <c r="N113" s="17">
        <f t="shared" ca="1" si="19"/>
        <v>47.243271512343362</v>
      </c>
      <c r="O113" s="17">
        <f t="shared" ca="1" si="20"/>
        <v>68.442148972465361</v>
      </c>
      <c r="P113" s="15">
        <f t="shared" ca="1" si="27"/>
        <v>-1.917256628496513E-2</v>
      </c>
      <c r="Q113" s="15"/>
      <c r="R113" s="15"/>
      <c r="S113" s="15"/>
    </row>
    <row r="114" spans="1:19" x14ac:dyDescent="0.2">
      <c r="A114" s="56">
        <v>492</v>
      </c>
      <c r="B114" s="56">
        <v>-2.8282120001676958E-2</v>
      </c>
      <c r="C114" s="15"/>
      <c r="D114" s="57">
        <f t="shared" si="16"/>
        <v>4.9200000000000001E-2</v>
      </c>
      <c r="E114" s="57">
        <f t="shared" si="16"/>
        <v>-2.8282120001676958E-2</v>
      </c>
      <c r="F114" s="17">
        <f t="shared" si="21"/>
        <v>2.4206399999999999E-3</v>
      </c>
      <c r="G114" s="17">
        <f t="shared" si="22"/>
        <v>1.19095488E-4</v>
      </c>
      <c r="H114" s="17">
        <f t="shared" si="23"/>
        <v>5.8594980095999994E-6</v>
      </c>
      <c r="I114" s="17">
        <f t="shared" si="24"/>
        <v>-1.3914803040825064E-3</v>
      </c>
      <c r="J114" s="17">
        <f t="shared" si="25"/>
        <v>-6.8460830960859317E-5</v>
      </c>
      <c r="K114" s="17">
        <f t="shared" ca="1" si="17"/>
        <v>-1.0830962184865168E-2</v>
      </c>
      <c r="L114" s="17">
        <f t="shared" ca="1" si="26"/>
        <v>3.0454290914727123E-4</v>
      </c>
      <c r="M114" s="17">
        <f t="shared" ca="1" si="18"/>
        <v>1.3481188883438326</v>
      </c>
      <c r="N114" s="17">
        <f t="shared" ca="1" si="19"/>
        <v>48.745797469928817</v>
      </c>
      <c r="O114" s="17">
        <f t="shared" ca="1" si="20"/>
        <v>71.73703927817138</v>
      </c>
      <c r="P114" s="15">
        <f t="shared" ca="1" si="27"/>
        <v>-1.745115781681179E-2</v>
      </c>
      <c r="Q114" s="15"/>
      <c r="R114" s="15"/>
      <c r="S114" s="15"/>
    </row>
    <row r="115" spans="1:19" x14ac:dyDescent="0.2">
      <c r="A115" s="56">
        <v>493</v>
      </c>
      <c r="B115" s="56">
        <v>-7.4162300079478882E-3</v>
      </c>
      <c r="C115" s="15"/>
      <c r="D115" s="57">
        <f t="shared" si="16"/>
        <v>4.9299999999999997E-2</v>
      </c>
      <c r="E115" s="57">
        <f t="shared" si="16"/>
        <v>-7.4162300079478882E-3</v>
      </c>
      <c r="F115" s="17">
        <f t="shared" si="21"/>
        <v>2.4304899999999996E-3</v>
      </c>
      <c r="G115" s="17">
        <f t="shared" si="22"/>
        <v>1.1982315699999996E-4</v>
      </c>
      <c r="H115" s="17">
        <f t="shared" si="23"/>
        <v>5.9072816400999978E-6</v>
      </c>
      <c r="I115" s="17">
        <f t="shared" si="24"/>
        <v>-3.6562013939183085E-4</v>
      </c>
      <c r="J115" s="17">
        <f t="shared" si="25"/>
        <v>-1.8025072872017259E-5</v>
      </c>
      <c r="K115" s="17">
        <f t="shared" ca="1" si="17"/>
        <v>-1.0825844301016008E-2</v>
      </c>
      <c r="L115" s="17">
        <f t="shared" ca="1" si="26"/>
        <v>1.1625469627494417E-5</v>
      </c>
      <c r="M115" s="17">
        <f t="shared" ca="1" si="18"/>
        <v>1.3431872551936155</v>
      </c>
      <c r="N115" s="17">
        <f t="shared" ca="1" si="19"/>
        <v>49.506232203053983</v>
      </c>
      <c r="O115" s="17">
        <f t="shared" ca="1" si="20"/>
        <v>73.414322775448099</v>
      </c>
      <c r="P115" s="15">
        <f t="shared" ca="1" si="27"/>
        <v>3.4096142930681202E-3</v>
      </c>
      <c r="Q115" s="15"/>
      <c r="R115" s="15"/>
      <c r="S115" s="15"/>
    </row>
    <row r="116" spans="1:19" x14ac:dyDescent="0.2">
      <c r="A116" s="56">
        <v>493</v>
      </c>
      <c r="B116" s="56">
        <v>-4.416230003698729E-3</v>
      </c>
      <c r="C116" s="15"/>
      <c r="D116" s="57">
        <f t="shared" ref="D116:E131" si="28">A116/A$18</f>
        <v>4.9299999999999997E-2</v>
      </c>
      <c r="E116" s="57">
        <f t="shared" si="28"/>
        <v>-4.416230003698729E-3</v>
      </c>
      <c r="F116" s="17">
        <f t="shared" si="21"/>
        <v>2.4304899999999996E-3</v>
      </c>
      <c r="G116" s="17">
        <f t="shared" si="22"/>
        <v>1.1982315699999996E-4</v>
      </c>
      <c r="H116" s="17">
        <f t="shared" si="23"/>
        <v>5.9072816400999978E-6</v>
      </c>
      <c r="I116" s="17">
        <f t="shared" si="24"/>
        <v>-2.1772013918234731E-4</v>
      </c>
      <c r="J116" s="17">
        <f t="shared" si="25"/>
        <v>-1.0733602861689721E-5</v>
      </c>
      <c r="K116" s="17">
        <f t="shared" ca="1" si="17"/>
        <v>-1.0825844301016008E-2</v>
      </c>
      <c r="L116" s="17">
        <f t="shared" ca="1" si="26"/>
        <v>4.1083155440374079E-5</v>
      </c>
      <c r="M116" s="17">
        <f t="shared" ca="1" si="18"/>
        <v>1.3431872551936155</v>
      </c>
      <c r="N116" s="17">
        <f t="shared" ca="1" si="19"/>
        <v>49.506232203053983</v>
      </c>
      <c r="O116" s="17">
        <f t="shared" ca="1" si="20"/>
        <v>73.414322775448099</v>
      </c>
      <c r="P116" s="15">
        <f t="shared" ca="1" si="27"/>
        <v>6.4096142973172794E-3</v>
      </c>
      <c r="Q116" s="15"/>
      <c r="R116" s="15"/>
      <c r="S116" s="15"/>
    </row>
    <row r="117" spans="1:19" x14ac:dyDescent="0.2">
      <c r="A117" s="56">
        <v>560</v>
      </c>
      <c r="B117" s="56">
        <v>-9.9016000021947548E-3</v>
      </c>
      <c r="C117" s="15"/>
      <c r="D117" s="57">
        <f t="shared" si="28"/>
        <v>5.6000000000000001E-2</v>
      </c>
      <c r="E117" s="57">
        <f t="shared" si="28"/>
        <v>-9.9016000021947548E-3</v>
      </c>
      <c r="F117" s="17">
        <f t="shared" si="21"/>
        <v>3.1360000000000003E-3</v>
      </c>
      <c r="G117" s="17">
        <f t="shared" si="22"/>
        <v>1.7561600000000002E-4</v>
      </c>
      <c r="H117" s="17">
        <f t="shared" si="23"/>
        <v>9.8344960000000029E-6</v>
      </c>
      <c r="I117" s="17">
        <f t="shared" si="24"/>
        <v>-5.5448960012290625E-4</v>
      </c>
      <c r="J117" s="17">
        <f t="shared" si="25"/>
        <v>-3.1051417606882748E-5</v>
      </c>
      <c r="K117" s="17">
        <f t="shared" ca="1" si="17"/>
        <v>-1.0586037189745066E-2</v>
      </c>
      <c r="L117" s="17">
        <f t="shared" ca="1" si="26"/>
        <v>4.6845426370178045E-7</v>
      </c>
      <c r="M117" s="17">
        <f t="shared" ca="1" si="18"/>
        <v>1.0300009618653498</v>
      </c>
      <c r="N117" s="17">
        <f t="shared" ca="1" si="19"/>
        <v>114.6737468573062</v>
      </c>
      <c r="O117" s="17">
        <f t="shared" ca="1" si="20"/>
        <v>232.07924000592587</v>
      </c>
      <c r="P117" s="15">
        <f t="shared" ca="1" si="27"/>
        <v>6.8443718755031163E-4</v>
      </c>
      <c r="Q117" s="15"/>
      <c r="R117" s="15"/>
      <c r="S117" s="15"/>
    </row>
    <row r="118" spans="1:19" x14ac:dyDescent="0.2">
      <c r="A118" s="56">
        <v>563</v>
      </c>
      <c r="B118" s="56">
        <v>-7.8039300060481764E-3</v>
      </c>
      <c r="C118" s="15"/>
      <c r="D118" s="57">
        <f t="shared" si="28"/>
        <v>5.6300000000000003E-2</v>
      </c>
      <c r="E118" s="57">
        <f t="shared" si="28"/>
        <v>-7.8039300060481764E-3</v>
      </c>
      <c r="F118" s="17">
        <f t="shared" si="21"/>
        <v>3.1696900000000002E-3</v>
      </c>
      <c r="G118" s="17">
        <f t="shared" si="22"/>
        <v>1.7845354700000003E-4</v>
      </c>
      <c r="H118" s="17">
        <f t="shared" si="23"/>
        <v>1.0046934696100001E-5</v>
      </c>
      <c r="I118" s="17">
        <f t="shared" si="24"/>
        <v>-4.3936125934051237E-4</v>
      </c>
      <c r="J118" s="17">
        <f t="shared" si="25"/>
        <v>-2.4736038900870848E-5</v>
      </c>
      <c r="K118" s="17">
        <f t="shared" ca="1" si="17"/>
        <v>-1.0580051342881921E-2</v>
      </c>
      <c r="L118" s="17">
        <f t="shared" ca="1" si="26"/>
        <v>7.7068496768235767E-6</v>
      </c>
      <c r="M118" s="17">
        <f t="shared" ca="1" si="18"/>
        <v>1.0167952561337188</v>
      </c>
      <c r="N118" s="17">
        <f t="shared" ca="1" si="19"/>
        <v>118.26067669239869</v>
      </c>
      <c r="O118" s="17">
        <f t="shared" ca="1" si="20"/>
        <v>241.36286610553739</v>
      </c>
      <c r="P118" s="15">
        <f t="shared" ca="1" si="27"/>
        <v>2.7761213368337444E-3</v>
      </c>
      <c r="Q118" s="15"/>
      <c r="R118" s="15"/>
      <c r="S118" s="15"/>
    </row>
    <row r="119" spans="1:19" x14ac:dyDescent="0.2">
      <c r="A119" s="58">
        <v>575</v>
      </c>
      <c r="B119" s="58">
        <v>-1.3413250002486166E-2</v>
      </c>
      <c r="C119" s="15"/>
      <c r="D119" s="57">
        <f t="shared" si="28"/>
        <v>5.7500000000000002E-2</v>
      </c>
      <c r="E119" s="57">
        <f t="shared" si="28"/>
        <v>-1.3413250002486166E-2</v>
      </c>
      <c r="F119" s="17">
        <f t="shared" si="21"/>
        <v>3.3062500000000002E-3</v>
      </c>
      <c r="G119" s="17">
        <f t="shared" si="22"/>
        <v>1.9010937500000001E-4</v>
      </c>
      <c r="H119" s="17">
        <f t="shared" si="23"/>
        <v>1.0931289062500001E-5</v>
      </c>
      <c r="I119" s="17">
        <f t="shared" si="24"/>
        <v>-7.7126187514295461E-4</v>
      </c>
      <c r="J119" s="17">
        <f t="shared" si="25"/>
        <v>-4.4347557820719894E-5</v>
      </c>
      <c r="K119" s="17">
        <f t="shared" ca="1" si="17"/>
        <v>-1.0560180913987752E-2</v>
      </c>
      <c r="L119" s="17">
        <f t="shared" ca="1" si="26"/>
        <v>8.1400032237451657E-6</v>
      </c>
      <c r="M119" s="17">
        <f t="shared" ca="1" si="18"/>
        <v>0.96469636040949003</v>
      </c>
      <c r="N119" s="17">
        <f t="shared" ca="1" si="19"/>
        <v>133.19536903993398</v>
      </c>
      <c r="O119" s="17">
        <f t="shared" ca="1" si="20"/>
        <v>280.41083080635934</v>
      </c>
      <c r="P119" s="15">
        <f t="shared" ca="1" si="27"/>
        <v>-2.8530690884984132E-3</v>
      </c>
      <c r="Q119" s="15"/>
      <c r="R119" s="15"/>
      <c r="S119" s="15"/>
    </row>
    <row r="120" spans="1:19" x14ac:dyDescent="0.2">
      <c r="A120" s="58">
        <v>645</v>
      </c>
      <c r="B120" s="58">
        <v>-2.8800950000004377E-2</v>
      </c>
      <c r="C120" s="15"/>
      <c r="D120" s="57">
        <f t="shared" si="28"/>
        <v>6.4500000000000002E-2</v>
      </c>
      <c r="E120" s="57">
        <f t="shared" si="28"/>
        <v>-2.8800950000004377E-2</v>
      </c>
      <c r="F120" s="17">
        <f t="shared" si="21"/>
        <v>4.1602499999999999E-3</v>
      </c>
      <c r="G120" s="17">
        <f t="shared" si="22"/>
        <v>2.6833612499999998E-4</v>
      </c>
      <c r="H120" s="17">
        <f t="shared" si="23"/>
        <v>1.7307680062499999E-5</v>
      </c>
      <c r="I120" s="17">
        <f t="shared" si="24"/>
        <v>-1.8576612750002823E-3</v>
      </c>
      <c r="J120" s="17">
        <f t="shared" si="25"/>
        <v>-1.1981915223751822E-4</v>
      </c>
      <c r="K120" s="17">
        <f t="shared" ca="1" si="17"/>
        <v>-1.0574152201689871E-2</v>
      </c>
      <c r="L120" s="17">
        <f t="shared" ca="1" si="26"/>
        <v>3.322161579806426E-4</v>
      </c>
      <c r="M120" s="17">
        <f t="shared" ca="1" si="18"/>
        <v>0.68464668613666635</v>
      </c>
      <c r="N120" s="17">
        <f t="shared" ca="1" si="19"/>
        <v>239.48571190480774</v>
      </c>
      <c r="O120" s="17">
        <f t="shared" ca="1" si="20"/>
        <v>570.73208800682573</v>
      </c>
      <c r="P120" s="15">
        <f t="shared" ca="1" si="27"/>
        <v>-1.8226797798314508E-2</v>
      </c>
      <c r="Q120" s="15"/>
      <c r="R120" s="15"/>
      <c r="S120" s="15"/>
    </row>
    <row r="121" spans="1:19" x14ac:dyDescent="0.2">
      <c r="A121" s="58">
        <v>645</v>
      </c>
      <c r="B121" s="58">
        <v>-2.5800949995755218E-2</v>
      </c>
      <c r="C121" s="15"/>
      <c r="D121" s="57">
        <f t="shared" si="28"/>
        <v>6.4500000000000002E-2</v>
      </c>
      <c r="E121" s="57">
        <f t="shared" si="28"/>
        <v>-2.5800949995755218E-2</v>
      </c>
      <c r="F121" s="17">
        <f t="shared" si="21"/>
        <v>4.1602499999999999E-3</v>
      </c>
      <c r="G121" s="17">
        <f t="shared" si="22"/>
        <v>2.6833612499999998E-4</v>
      </c>
      <c r="H121" s="17">
        <f t="shared" si="23"/>
        <v>1.7307680062499999E-5</v>
      </c>
      <c r="I121" s="17">
        <f t="shared" si="24"/>
        <v>-1.6641612747262116E-3</v>
      </c>
      <c r="J121" s="17">
        <f t="shared" si="25"/>
        <v>-1.0733840221984065E-4</v>
      </c>
      <c r="K121" s="17">
        <f t="shared" ca="1" si="17"/>
        <v>-1.0574152201689871E-2</v>
      </c>
      <c r="L121" s="17">
        <f t="shared" ca="1" si="26"/>
        <v>2.318553710613533E-4</v>
      </c>
      <c r="M121" s="17">
        <f t="shared" ca="1" si="18"/>
        <v>0.68464668613666635</v>
      </c>
      <c r="N121" s="17">
        <f t="shared" ca="1" si="19"/>
        <v>239.48571190480774</v>
      </c>
      <c r="O121" s="17">
        <f t="shared" ca="1" si="20"/>
        <v>570.73208800682573</v>
      </c>
      <c r="P121" s="15">
        <f t="shared" ca="1" si="27"/>
        <v>-1.5226797794065347E-2</v>
      </c>
      <c r="Q121" s="15"/>
      <c r="R121" s="15"/>
      <c r="S121" s="15"/>
    </row>
    <row r="122" spans="1:19" x14ac:dyDescent="0.2">
      <c r="A122" s="58">
        <v>645</v>
      </c>
      <c r="B122" s="58">
        <v>-2.0800949998374563E-2</v>
      </c>
      <c r="C122" s="15"/>
      <c r="D122" s="57">
        <f t="shared" si="28"/>
        <v>6.4500000000000002E-2</v>
      </c>
      <c r="E122" s="57">
        <f t="shared" si="28"/>
        <v>-2.0800949998374563E-2</v>
      </c>
      <c r="F122" s="17">
        <f t="shared" si="21"/>
        <v>4.1602499999999999E-3</v>
      </c>
      <c r="G122" s="17">
        <f t="shared" si="22"/>
        <v>2.6833612499999998E-4</v>
      </c>
      <c r="H122" s="17">
        <f t="shared" si="23"/>
        <v>1.7307680062499999E-5</v>
      </c>
      <c r="I122" s="17">
        <f t="shared" si="24"/>
        <v>-1.3416612748951594E-3</v>
      </c>
      <c r="J122" s="17">
        <f t="shared" si="25"/>
        <v>-8.6537152230737783E-5</v>
      </c>
      <c r="K122" s="17">
        <f t="shared" ca="1" si="17"/>
        <v>-1.0574152201689871E-2</v>
      </c>
      <c r="L122" s="17">
        <f t="shared" ca="1" si="26"/>
        <v>1.0458739317427486E-4</v>
      </c>
      <c r="M122" s="17">
        <f t="shared" ca="1" si="18"/>
        <v>0.68464668613666635</v>
      </c>
      <c r="N122" s="17">
        <f t="shared" ca="1" si="19"/>
        <v>239.48571190480774</v>
      </c>
      <c r="O122" s="17">
        <f t="shared" ca="1" si="20"/>
        <v>570.73208800682573</v>
      </c>
      <c r="P122" s="15">
        <f t="shared" ca="1" si="27"/>
        <v>-1.0226797796684691E-2</v>
      </c>
      <c r="Q122" s="15"/>
      <c r="R122" s="15"/>
      <c r="S122" s="15"/>
    </row>
    <row r="123" spans="1:19" x14ac:dyDescent="0.2">
      <c r="A123" s="58">
        <v>645</v>
      </c>
      <c r="B123" s="58">
        <v>-1.8800949997967109E-2</v>
      </c>
      <c r="C123" s="15"/>
      <c r="D123" s="57">
        <f t="shared" si="28"/>
        <v>6.4500000000000002E-2</v>
      </c>
      <c r="E123" s="57">
        <f t="shared" si="28"/>
        <v>-1.8800949997967109E-2</v>
      </c>
      <c r="F123" s="17">
        <f t="shared" si="21"/>
        <v>4.1602499999999999E-3</v>
      </c>
      <c r="G123" s="17">
        <f t="shared" si="22"/>
        <v>2.6833612499999998E-4</v>
      </c>
      <c r="H123" s="17">
        <f t="shared" si="23"/>
        <v>1.7307680062499999E-5</v>
      </c>
      <c r="I123" s="17">
        <f t="shared" si="24"/>
        <v>-1.2126612748688786E-3</v>
      </c>
      <c r="J123" s="17">
        <f t="shared" si="25"/>
        <v>-7.8216652229042677E-5</v>
      </c>
      <c r="K123" s="17">
        <f t="shared" ca="1" si="17"/>
        <v>-1.0574152201689871E-2</v>
      </c>
      <c r="L123" s="17">
        <f t="shared" ca="1" si="26"/>
        <v>6.7680201980832019E-5</v>
      </c>
      <c r="M123" s="17">
        <f t="shared" ca="1" si="18"/>
        <v>0.68464668613666635</v>
      </c>
      <c r="N123" s="17">
        <f t="shared" ca="1" si="19"/>
        <v>239.48571190480774</v>
      </c>
      <c r="O123" s="17">
        <f t="shared" ca="1" si="20"/>
        <v>570.73208800682573</v>
      </c>
      <c r="P123" s="15">
        <f t="shared" ca="1" si="27"/>
        <v>-8.2267977962772378E-3</v>
      </c>
      <c r="Q123" s="15"/>
      <c r="R123" s="15"/>
      <c r="S123" s="15"/>
    </row>
    <row r="124" spans="1:19" x14ac:dyDescent="0.2">
      <c r="A124" s="58">
        <v>649</v>
      </c>
      <c r="B124" s="58">
        <v>-4.1337390000990126E-2</v>
      </c>
      <c r="C124" s="15"/>
      <c r="D124" s="57">
        <f t="shared" si="28"/>
        <v>6.4899999999999999E-2</v>
      </c>
      <c r="E124" s="57">
        <f t="shared" si="28"/>
        <v>-4.1337390000990126E-2</v>
      </c>
      <c r="F124" s="17">
        <f t="shared" si="21"/>
        <v>4.2120099999999995E-3</v>
      </c>
      <c r="G124" s="17">
        <f t="shared" si="22"/>
        <v>2.7335944899999998E-4</v>
      </c>
      <c r="H124" s="17">
        <f t="shared" si="23"/>
        <v>1.7741028240099995E-5</v>
      </c>
      <c r="I124" s="17">
        <f t="shared" si="24"/>
        <v>-2.682796611064259E-3</v>
      </c>
      <c r="J124" s="17">
        <f t="shared" si="25"/>
        <v>-1.7411350005807041E-4</v>
      </c>
      <c r="K124" s="17">
        <f t="shared" ca="1" si="17"/>
        <v>-1.0581648315060959E-2</v>
      </c>
      <c r="L124" s="17">
        <f t="shared" ca="1" si="26"/>
        <v>9.4591564665160105E-4</v>
      </c>
      <c r="M124" s="17">
        <f t="shared" ca="1" si="18"/>
        <v>0.66991503635414618</v>
      </c>
      <c r="N124" s="17">
        <f t="shared" ca="1" si="19"/>
        <v>246.57188291383326</v>
      </c>
      <c r="O124" s="17">
        <f t="shared" ca="1" si="20"/>
        <v>590.62702639625559</v>
      </c>
      <c r="P124" s="15">
        <f t="shared" ca="1" si="27"/>
        <v>-3.0755741685929167E-2</v>
      </c>
      <c r="Q124" s="15"/>
      <c r="R124" s="15"/>
      <c r="S124" s="15"/>
    </row>
    <row r="125" spans="1:19" x14ac:dyDescent="0.2">
      <c r="A125" s="58">
        <v>649</v>
      </c>
      <c r="B125" s="58">
        <v>-1.3337390002561733E-2</v>
      </c>
      <c r="C125" s="15"/>
      <c r="D125" s="57">
        <f t="shared" si="28"/>
        <v>6.4899999999999999E-2</v>
      </c>
      <c r="E125" s="57">
        <f t="shared" si="28"/>
        <v>-1.3337390002561733E-2</v>
      </c>
      <c r="F125" s="17">
        <f t="shared" si="21"/>
        <v>4.2120099999999995E-3</v>
      </c>
      <c r="G125" s="17">
        <f t="shared" si="22"/>
        <v>2.7335944899999998E-4</v>
      </c>
      <c r="H125" s="17">
        <f t="shared" si="23"/>
        <v>1.7741028240099995E-5</v>
      </c>
      <c r="I125" s="17">
        <f t="shared" si="24"/>
        <v>-8.6559661116625644E-4</v>
      </c>
      <c r="J125" s="17">
        <f t="shared" si="25"/>
        <v>-5.6177220064690044E-5</v>
      </c>
      <c r="K125" s="17">
        <f t="shared" ca="1" si="17"/>
        <v>-1.0581648315060959E-2</v>
      </c>
      <c r="L125" s="17">
        <f t="shared" ca="1" si="26"/>
        <v>7.5941122482296139E-6</v>
      </c>
      <c r="M125" s="17">
        <f t="shared" ca="1" si="18"/>
        <v>0.66991503635414618</v>
      </c>
      <c r="N125" s="17">
        <f t="shared" ca="1" si="19"/>
        <v>246.57188291383326</v>
      </c>
      <c r="O125" s="17">
        <f t="shared" ca="1" si="20"/>
        <v>590.62702639625559</v>
      </c>
      <c r="P125" s="15">
        <f t="shared" ca="1" si="27"/>
        <v>-2.7557416875007741E-3</v>
      </c>
      <c r="Q125" s="15"/>
      <c r="R125" s="15"/>
      <c r="S125" s="15"/>
    </row>
    <row r="126" spans="1:19" x14ac:dyDescent="0.2">
      <c r="A126" s="58">
        <v>650</v>
      </c>
      <c r="B126" s="58">
        <v>-5.4715000005671754E-3</v>
      </c>
      <c r="C126" s="15"/>
      <c r="D126" s="57">
        <f t="shared" si="28"/>
        <v>6.5000000000000002E-2</v>
      </c>
      <c r="E126" s="57">
        <f t="shared" si="28"/>
        <v>-5.4715000005671754E-3</v>
      </c>
      <c r="F126" s="17">
        <f t="shared" si="21"/>
        <v>4.2250000000000005E-3</v>
      </c>
      <c r="G126" s="17">
        <f t="shared" si="22"/>
        <v>2.7462500000000002E-4</v>
      </c>
      <c r="H126" s="17">
        <f t="shared" si="23"/>
        <v>1.7850625000000003E-5</v>
      </c>
      <c r="I126" s="17">
        <f t="shared" si="24"/>
        <v>-3.5564750003686641E-4</v>
      </c>
      <c r="J126" s="17">
        <f t="shared" si="25"/>
        <v>-2.3117087502396319E-5</v>
      </c>
      <c r="K126" s="17">
        <f t="shared" ca="1" si="17"/>
        <v>-1.0583635481141468E-2</v>
      </c>
      <c r="L126" s="17">
        <f t="shared" ca="1" si="26"/>
        <v>2.6133929171746552E-5</v>
      </c>
      <c r="M126" s="17">
        <f t="shared" ca="1" si="18"/>
        <v>0.66625420126180368</v>
      </c>
      <c r="N126" s="17">
        <f t="shared" ca="1" si="19"/>
        <v>248.36088069408839</v>
      </c>
      <c r="O126" s="17">
        <f t="shared" ca="1" si="20"/>
        <v>595.65777777700123</v>
      </c>
      <c r="P126" s="15">
        <f t="shared" ca="1" si="27"/>
        <v>5.1121354805742925E-3</v>
      </c>
      <c r="Q126" s="15"/>
      <c r="R126" s="15"/>
      <c r="S126" s="15"/>
    </row>
    <row r="127" spans="1:19" x14ac:dyDescent="0.2">
      <c r="A127" s="58">
        <v>669</v>
      </c>
      <c r="B127" s="58">
        <v>-4.0195900073740631E-3</v>
      </c>
      <c r="C127" s="15"/>
      <c r="D127" s="57">
        <f t="shared" si="28"/>
        <v>6.6900000000000001E-2</v>
      </c>
      <c r="E127" s="57">
        <f t="shared" si="28"/>
        <v>-4.0195900073740631E-3</v>
      </c>
      <c r="F127" s="17">
        <f t="shared" si="21"/>
        <v>4.4756100000000005E-3</v>
      </c>
      <c r="G127" s="17">
        <f t="shared" si="22"/>
        <v>2.9941830900000004E-4</v>
      </c>
      <c r="H127" s="17">
        <f t="shared" si="23"/>
        <v>2.0031084872100005E-5</v>
      </c>
      <c r="I127" s="17">
        <f t="shared" si="24"/>
        <v>-2.689105714933248E-4</v>
      </c>
      <c r="J127" s="17">
        <f t="shared" si="25"/>
        <v>-1.7990117232903431E-5</v>
      </c>
      <c r="K127" s="17">
        <f t="shared" ca="1" si="17"/>
        <v>-1.0629990104738833E-2</v>
      </c>
      <c r="L127" s="17">
        <f t="shared" ca="1" si="26"/>
        <v>4.3697389447240155E-5</v>
      </c>
      <c r="M127" s="17">
        <f t="shared" ca="1" si="18"/>
        <v>0.59839102901942121</v>
      </c>
      <c r="N127" s="17">
        <f t="shared" ca="1" si="19"/>
        <v>283.68706624718141</v>
      </c>
      <c r="O127" s="17">
        <f t="shared" ca="1" si="20"/>
        <v>695.60438896863548</v>
      </c>
      <c r="P127" s="15">
        <f t="shared" ca="1" si="27"/>
        <v>6.6104000973647697E-3</v>
      </c>
      <c r="Q127" s="15"/>
      <c r="R127" s="15"/>
      <c r="S127" s="15"/>
    </row>
    <row r="128" spans="1:19" x14ac:dyDescent="0.2">
      <c r="A128" s="58">
        <v>669</v>
      </c>
      <c r="B128" s="58">
        <v>9.9804099954781123E-3</v>
      </c>
      <c r="C128" s="15"/>
      <c r="D128" s="57">
        <f t="shared" si="28"/>
        <v>6.6900000000000001E-2</v>
      </c>
      <c r="E128" s="57">
        <f t="shared" si="28"/>
        <v>9.9804099954781123E-3</v>
      </c>
      <c r="F128" s="17">
        <f t="shared" si="21"/>
        <v>4.4756100000000005E-3</v>
      </c>
      <c r="G128" s="17">
        <f t="shared" si="22"/>
        <v>2.9941830900000004E-4</v>
      </c>
      <c r="H128" s="17">
        <f t="shared" si="23"/>
        <v>2.0031084872100005E-5</v>
      </c>
      <c r="I128" s="17">
        <f t="shared" si="24"/>
        <v>6.6768942869748567E-4</v>
      </c>
      <c r="J128" s="17">
        <f t="shared" si="25"/>
        <v>4.4668422779861792E-5</v>
      </c>
      <c r="K128" s="17">
        <f t="shared" ca="1" si="17"/>
        <v>-1.0629990104738833E-2</v>
      </c>
      <c r="L128" s="17">
        <f t="shared" ca="1" si="26"/>
        <v>4.247885922910227E-4</v>
      </c>
      <c r="M128" s="17">
        <f t="shared" ca="1" si="18"/>
        <v>0.59839102901942121</v>
      </c>
      <c r="N128" s="17">
        <f t="shared" ca="1" si="19"/>
        <v>283.68706624718141</v>
      </c>
      <c r="O128" s="17">
        <f t="shared" ca="1" si="20"/>
        <v>695.60438896863548</v>
      </c>
      <c r="P128" s="15">
        <f t="shared" ca="1" si="27"/>
        <v>2.0610400100216947E-2</v>
      </c>
      <c r="Q128" s="15"/>
      <c r="R128" s="15"/>
      <c r="S128" s="15"/>
    </row>
    <row r="129" spans="1:19" x14ac:dyDescent="0.2">
      <c r="A129" s="58">
        <v>713</v>
      </c>
      <c r="B129" s="58">
        <v>-1.5920429999823682E-2</v>
      </c>
      <c r="C129" s="15"/>
      <c r="D129" s="57">
        <f t="shared" si="28"/>
        <v>7.1300000000000002E-2</v>
      </c>
      <c r="E129" s="57">
        <f t="shared" si="28"/>
        <v>-1.5920429999823682E-2</v>
      </c>
      <c r="F129" s="17">
        <f t="shared" si="21"/>
        <v>5.0836900000000001E-3</v>
      </c>
      <c r="G129" s="17">
        <f t="shared" si="22"/>
        <v>3.6246709700000004E-4</v>
      </c>
      <c r="H129" s="17">
        <f t="shared" si="23"/>
        <v>2.5843904016100002E-5</v>
      </c>
      <c r="I129" s="17">
        <f t="shared" si="24"/>
        <v>-1.1351266589874286E-3</v>
      </c>
      <c r="J129" s="17">
        <f t="shared" si="25"/>
        <v>-8.0934530785803664E-5</v>
      </c>
      <c r="K129" s="17">
        <f t="shared" ca="1" si="17"/>
        <v>-1.0800061215921667E-2</v>
      </c>
      <c r="L129" s="17">
        <f t="shared" ca="1" si="26"/>
        <v>2.6218176483158195E-5</v>
      </c>
      <c r="M129" s="17">
        <f t="shared" ca="1" si="18"/>
        <v>0.45387175698726134</v>
      </c>
      <c r="N129" s="17">
        <f t="shared" ca="1" si="19"/>
        <v>375.40422589698073</v>
      </c>
      <c r="O129" s="17">
        <f t="shared" ca="1" si="20"/>
        <v>959.44993090689627</v>
      </c>
      <c r="P129" s="15">
        <f t="shared" ca="1" si="27"/>
        <v>-5.1203687839020146E-3</v>
      </c>
      <c r="Q129" s="15"/>
      <c r="R129" s="15"/>
      <c r="S129" s="15"/>
    </row>
    <row r="130" spans="1:19" x14ac:dyDescent="0.2">
      <c r="A130" s="58">
        <v>727</v>
      </c>
      <c r="B130" s="58">
        <v>-1.7797970001993235E-2</v>
      </c>
      <c r="C130" s="15"/>
      <c r="D130" s="57">
        <f t="shared" si="28"/>
        <v>7.2700000000000001E-2</v>
      </c>
      <c r="E130" s="57">
        <f t="shared" si="28"/>
        <v>-1.7797970001993235E-2</v>
      </c>
      <c r="F130" s="17">
        <f t="shared" si="21"/>
        <v>5.2852899999999998E-3</v>
      </c>
      <c r="G130" s="17">
        <f t="shared" si="22"/>
        <v>3.84240583E-4</v>
      </c>
      <c r="H130" s="17">
        <f t="shared" si="23"/>
        <v>2.7934290384099999E-5</v>
      </c>
      <c r="I130" s="17">
        <f t="shared" si="24"/>
        <v>-1.2939124191449082E-3</v>
      </c>
      <c r="J130" s="17">
        <f t="shared" si="25"/>
        <v>-9.4067432871834818E-5</v>
      </c>
      <c r="K130" s="17">
        <f t="shared" ca="1" si="17"/>
        <v>-1.0872548319905952E-2</v>
      </c>
      <c r="L130" s="17">
        <f t="shared" ca="1" si="26"/>
        <v>4.7961465474724659E-5</v>
      </c>
      <c r="M130" s="17">
        <f t="shared" ca="1" si="18"/>
        <v>0.41169303001564017</v>
      </c>
      <c r="N130" s="17">
        <f t="shared" ca="1" si="19"/>
        <v>407.54954367653664</v>
      </c>
      <c r="O130" s="17">
        <f t="shared" ca="1" si="20"/>
        <v>1053.090222802532</v>
      </c>
      <c r="P130" s="15">
        <f t="shared" ca="1" si="27"/>
        <v>-6.9254216820872835E-3</v>
      </c>
      <c r="Q130" s="15"/>
      <c r="R130" s="15"/>
      <c r="S130" s="15"/>
    </row>
    <row r="131" spans="1:19" x14ac:dyDescent="0.2">
      <c r="A131" s="58">
        <v>732</v>
      </c>
      <c r="B131" s="58">
        <v>-1.3468519995512906E-2</v>
      </c>
      <c r="C131" s="15"/>
      <c r="D131" s="57">
        <f t="shared" si="28"/>
        <v>7.3200000000000001E-2</v>
      </c>
      <c r="E131" s="57">
        <f t="shared" si="28"/>
        <v>-1.3468519995512906E-2</v>
      </c>
      <c r="F131" s="17">
        <f t="shared" si="21"/>
        <v>5.3582400000000002E-3</v>
      </c>
      <c r="G131" s="17">
        <f t="shared" si="22"/>
        <v>3.9222316800000001E-4</v>
      </c>
      <c r="H131" s="17">
        <f t="shared" si="23"/>
        <v>2.8710735897600003E-5</v>
      </c>
      <c r="I131" s="17">
        <f t="shared" si="24"/>
        <v>-9.8589566367154467E-4</v>
      </c>
      <c r="J131" s="17">
        <f t="shared" si="25"/>
        <v>-7.2167562580757074E-5</v>
      </c>
      <c r="K131" s="17">
        <f t="shared" ca="1" si="17"/>
        <v>-1.0900586188345846E-2</v>
      </c>
      <c r="L131" s="17">
        <f t="shared" ca="1" si="26"/>
        <v>6.5942840379915132E-6</v>
      </c>
      <c r="M131" s="17">
        <f t="shared" ca="1" si="18"/>
        <v>0.39708422937792459</v>
      </c>
      <c r="N131" s="17">
        <f t="shared" ca="1" si="19"/>
        <v>419.38239046841295</v>
      </c>
      <c r="O131" s="17">
        <f t="shared" ca="1" si="20"/>
        <v>1087.686194879959</v>
      </c>
      <c r="P131" s="15">
        <f t="shared" ca="1" si="27"/>
        <v>-2.5679338071670603E-3</v>
      </c>
      <c r="Q131" s="15"/>
      <c r="R131" s="15"/>
      <c r="S131" s="15"/>
    </row>
    <row r="132" spans="1:19" x14ac:dyDescent="0.2">
      <c r="A132" s="58">
        <v>734</v>
      </c>
      <c r="B132" s="58">
        <v>-2.5736739997228142E-2</v>
      </c>
      <c r="C132" s="15"/>
      <c r="D132" s="57">
        <f t="shared" ref="D132:E193" si="29">A132/A$18</f>
        <v>7.3400000000000007E-2</v>
      </c>
      <c r="E132" s="57">
        <f t="shared" si="29"/>
        <v>-2.5736739997228142E-2</v>
      </c>
      <c r="F132" s="17">
        <f t="shared" si="21"/>
        <v>5.3875600000000013E-3</v>
      </c>
      <c r="G132" s="17">
        <f t="shared" si="22"/>
        <v>3.9544690400000011E-4</v>
      </c>
      <c r="H132" s="17">
        <f t="shared" si="23"/>
        <v>2.9025802753600014E-5</v>
      </c>
      <c r="I132" s="17">
        <f t="shared" si="24"/>
        <v>-1.8890767157965457E-3</v>
      </c>
      <c r="J132" s="17">
        <f t="shared" si="25"/>
        <v>-1.3865823093946647E-4</v>
      </c>
      <c r="K132" s="17">
        <f t="shared" ca="1" si="17"/>
        <v>-1.0912118121387461E-2</v>
      </c>
      <c r="L132" s="17">
        <f t="shared" ca="1" si="26"/>
        <v>2.1976941376165406E-4</v>
      </c>
      <c r="M132" s="17">
        <f t="shared" ca="1" si="18"/>
        <v>0.39130825515342016</v>
      </c>
      <c r="N132" s="17">
        <f t="shared" ca="1" si="19"/>
        <v>424.16774298230729</v>
      </c>
      <c r="O132" s="17">
        <f t="shared" ca="1" si="20"/>
        <v>1101.6954583103523</v>
      </c>
      <c r="P132" s="15">
        <f t="shared" ca="1" si="27"/>
        <v>-1.4824621875840681E-2</v>
      </c>
      <c r="Q132" s="15"/>
      <c r="R132" s="15"/>
      <c r="S132" s="15"/>
    </row>
    <row r="133" spans="1:19" x14ac:dyDescent="0.2">
      <c r="A133" s="58">
        <v>734</v>
      </c>
      <c r="B133" s="58">
        <v>-2.0736739999847487E-2</v>
      </c>
      <c r="C133" s="15"/>
      <c r="D133" s="57">
        <f t="shared" si="29"/>
        <v>7.3400000000000007E-2</v>
      </c>
      <c r="E133" s="57">
        <f t="shared" si="29"/>
        <v>-2.0736739999847487E-2</v>
      </c>
      <c r="F133" s="17">
        <f t="shared" si="21"/>
        <v>5.3875600000000013E-3</v>
      </c>
      <c r="G133" s="17">
        <f t="shared" si="22"/>
        <v>3.9544690400000011E-4</v>
      </c>
      <c r="H133" s="17">
        <f t="shared" si="23"/>
        <v>2.9025802753600014E-5</v>
      </c>
      <c r="I133" s="17">
        <f t="shared" si="24"/>
        <v>-1.5220767159888056E-3</v>
      </c>
      <c r="J133" s="17">
        <f t="shared" si="25"/>
        <v>-1.1172043095357835E-4</v>
      </c>
      <c r="K133" s="17">
        <f t="shared" ca="1" si="17"/>
        <v>-1.0912118121387461E-2</v>
      </c>
      <c r="L133" s="17">
        <f t="shared" ca="1" si="26"/>
        <v>9.6523195054715405E-5</v>
      </c>
      <c r="M133" s="17">
        <f t="shared" ca="1" si="18"/>
        <v>0.39130825515342016</v>
      </c>
      <c r="N133" s="17">
        <f t="shared" ca="1" si="19"/>
        <v>424.16774298230729</v>
      </c>
      <c r="O133" s="17">
        <f t="shared" ca="1" si="20"/>
        <v>1101.6954583103523</v>
      </c>
      <c r="P133" s="15">
        <f t="shared" ca="1" si="27"/>
        <v>-9.8246218784600256E-3</v>
      </c>
      <c r="Q133" s="15"/>
      <c r="R133" s="15"/>
      <c r="S133" s="15"/>
    </row>
    <row r="134" spans="1:19" x14ac:dyDescent="0.2">
      <c r="A134" s="58">
        <v>788</v>
      </c>
      <c r="B134" s="58">
        <v>-2.2978680004598573E-2</v>
      </c>
      <c r="C134" s="15"/>
      <c r="D134" s="57">
        <f t="shared" si="29"/>
        <v>7.8799999999999995E-2</v>
      </c>
      <c r="E134" s="57">
        <f t="shared" si="29"/>
        <v>-2.2978680004598573E-2</v>
      </c>
      <c r="F134" s="17">
        <f t="shared" si="21"/>
        <v>6.2094399999999992E-3</v>
      </c>
      <c r="G134" s="17">
        <f t="shared" si="22"/>
        <v>4.8930387199999995E-4</v>
      </c>
      <c r="H134" s="17">
        <f t="shared" si="23"/>
        <v>3.8557145113599993E-5</v>
      </c>
      <c r="I134" s="17">
        <f t="shared" si="24"/>
        <v>-1.8107199843623674E-3</v>
      </c>
      <c r="J134" s="17">
        <f t="shared" si="25"/>
        <v>-1.4268473476775455E-4</v>
      </c>
      <c r="K134" s="17">
        <f t="shared" ca="1" si="17"/>
        <v>-1.1291906017292236E-2</v>
      </c>
      <c r="L134" s="17">
        <f t="shared" ca="1" si="26"/>
        <v>1.3658068623038005E-4</v>
      </c>
      <c r="M134" s="17">
        <f t="shared" ca="1" si="18"/>
        <v>0.2502554689624007</v>
      </c>
      <c r="N134" s="17">
        <f t="shared" ca="1" si="19"/>
        <v>564.8300162243379</v>
      </c>
      <c r="O134" s="17">
        <f t="shared" ca="1" si="20"/>
        <v>1517.4583656479674</v>
      </c>
      <c r="P134" s="15">
        <f t="shared" ca="1" si="27"/>
        <v>-1.1686773987306337E-2</v>
      </c>
      <c r="Q134" s="15"/>
      <c r="R134" s="15"/>
      <c r="S134" s="15"/>
    </row>
    <row r="135" spans="1:19" x14ac:dyDescent="0.2">
      <c r="A135" s="58">
        <v>799</v>
      </c>
      <c r="B135" s="58">
        <v>-2.5453889997152146E-2</v>
      </c>
      <c r="C135" s="15"/>
      <c r="D135" s="57">
        <f t="shared" si="29"/>
        <v>7.9899999999999999E-2</v>
      </c>
      <c r="E135" s="57">
        <f t="shared" si="29"/>
        <v>-2.5453889997152146E-2</v>
      </c>
      <c r="F135" s="17">
        <f t="shared" si="21"/>
        <v>6.3840099999999999E-3</v>
      </c>
      <c r="G135" s="17">
        <f t="shared" si="22"/>
        <v>5.1008239899999995E-4</v>
      </c>
      <c r="H135" s="17">
        <f t="shared" si="23"/>
        <v>4.0755583680099999E-5</v>
      </c>
      <c r="I135" s="17">
        <f t="shared" si="24"/>
        <v>-2.0337658107724564E-3</v>
      </c>
      <c r="J135" s="17">
        <f t="shared" si="25"/>
        <v>-1.6249788828071927E-4</v>
      </c>
      <c r="K135" s="17">
        <f t="shared" ca="1" si="17"/>
        <v>-1.138544891480577E-2</v>
      </c>
      <c r="L135" s="17">
        <f t="shared" ca="1" si="26"/>
        <v>1.9792103448745127E-4</v>
      </c>
      <c r="M135" s="17">
        <f t="shared" ca="1" si="18"/>
        <v>0.22512571552881666</v>
      </c>
      <c r="N135" s="17">
        <f t="shared" ca="1" si="19"/>
        <v>596.23940907026827</v>
      </c>
      <c r="O135" s="17">
        <f t="shared" ca="1" si="20"/>
        <v>1611.1780482501413</v>
      </c>
      <c r="P135" s="15">
        <f t="shared" ca="1" si="27"/>
        <v>-1.4068441082346375E-2</v>
      </c>
      <c r="Q135" s="15"/>
      <c r="R135" s="15"/>
      <c r="S135" s="15"/>
    </row>
    <row r="136" spans="1:19" x14ac:dyDescent="0.2">
      <c r="A136" s="58">
        <v>802</v>
      </c>
      <c r="B136" s="58">
        <v>-7.8562199996667914E-3</v>
      </c>
      <c r="C136" s="15"/>
      <c r="D136" s="57">
        <f t="shared" si="29"/>
        <v>8.0199999999999994E-2</v>
      </c>
      <c r="E136" s="57">
        <f t="shared" si="29"/>
        <v>-7.8562199996667914E-3</v>
      </c>
      <c r="F136" s="17">
        <f t="shared" si="21"/>
        <v>6.4320399999999991E-3</v>
      </c>
      <c r="G136" s="17">
        <f t="shared" si="22"/>
        <v>5.1584960799999993E-4</v>
      </c>
      <c r="H136" s="17">
        <f t="shared" si="23"/>
        <v>4.1371138561599986E-5</v>
      </c>
      <c r="I136" s="17">
        <f t="shared" si="24"/>
        <v>-6.3006884397327659E-4</v>
      </c>
      <c r="J136" s="17">
        <f t="shared" si="25"/>
        <v>-5.0531521286656779E-5</v>
      </c>
      <c r="K136" s="17">
        <f t="shared" ca="1" si="17"/>
        <v>-1.1411910971124607E-2</v>
      </c>
      <c r="L136" s="17">
        <f t="shared" ca="1" si="26"/>
        <v>1.2642938284506623E-5</v>
      </c>
      <c r="M136" s="17">
        <f t="shared" ca="1" si="18"/>
        <v>0.21848863498085294</v>
      </c>
      <c r="N136" s="17">
        <f t="shared" ca="1" si="19"/>
        <v>604.97030450516922</v>
      </c>
      <c r="O136" s="17">
        <f t="shared" ca="1" si="20"/>
        <v>1637.2776790332441</v>
      </c>
      <c r="P136" s="15">
        <f t="shared" ca="1" si="27"/>
        <v>3.5556909714578155E-3</v>
      </c>
      <c r="Q136" s="15"/>
      <c r="R136" s="15"/>
      <c r="S136" s="15"/>
    </row>
    <row r="137" spans="1:19" x14ac:dyDescent="0.2">
      <c r="A137" s="58">
        <v>811</v>
      </c>
      <c r="B137" s="58">
        <v>-3.1063210000866093E-2</v>
      </c>
      <c r="C137" s="15"/>
      <c r="D137" s="57">
        <f t="shared" si="29"/>
        <v>8.1100000000000005E-2</v>
      </c>
      <c r="E137" s="57">
        <f t="shared" si="29"/>
        <v>-3.1063210000866093E-2</v>
      </c>
      <c r="F137" s="17">
        <f t="shared" si="21"/>
        <v>6.5772100000000009E-3</v>
      </c>
      <c r="G137" s="17">
        <f t="shared" si="22"/>
        <v>5.3341173100000013E-4</v>
      </c>
      <c r="H137" s="17">
        <f t="shared" si="23"/>
        <v>4.3259691384100009E-5</v>
      </c>
      <c r="I137" s="17">
        <f t="shared" si="24"/>
        <v>-2.5192263310702401E-3</v>
      </c>
      <c r="J137" s="17">
        <f t="shared" si="25"/>
        <v>-2.0430925544979647E-4</v>
      </c>
      <c r="K137" s="17">
        <f t="shared" ca="1" si="17"/>
        <v>-1.1493740915216159E-2</v>
      </c>
      <c r="L137" s="17">
        <f t="shared" ca="1" si="26"/>
        <v>3.8296412029420847E-4</v>
      </c>
      <c r="M137" s="17">
        <f t="shared" ca="1" si="18"/>
        <v>0.19913830491409687</v>
      </c>
      <c r="N137" s="17">
        <f t="shared" ca="1" si="19"/>
        <v>631.58895425797914</v>
      </c>
      <c r="O137" s="17">
        <f t="shared" ca="1" si="20"/>
        <v>1716.9726770288289</v>
      </c>
      <c r="P137" s="15">
        <f t="shared" ca="1" si="27"/>
        <v>-1.9569469085649934E-2</v>
      </c>
      <c r="Q137" s="15"/>
      <c r="R137" s="15"/>
      <c r="S137" s="15"/>
    </row>
    <row r="138" spans="1:19" x14ac:dyDescent="0.2">
      <c r="A138" s="58">
        <v>818</v>
      </c>
      <c r="B138" s="58">
        <v>-2.7001980000932235E-2</v>
      </c>
      <c r="C138" s="15"/>
      <c r="D138" s="57">
        <f t="shared" si="29"/>
        <v>8.1799999999999998E-2</v>
      </c>
      <c r="E138" s="57">
        <f t="shared" si="29"/>
        <v>-2.7001980000932235E-2</v>
      </c>
      <c r="F138" s="17">
        <f t="shared" si="21"/>
        <v>6.6912399999999993E-3</v>
      </c>
      <c r="G138" s="17">
        <f t="shared" si="22"/>
        <v>5.4734343199999995E-4</v>
      </c>
      <c r="H138" s="17">
        <f t="shared" si="23"/>
        <v>4.4772692737599994E-5</v>
      </c>
      <c r="I138" s="17">
        <f t="shared" si="24"/>
        <v>-2.2087619640762568E-3</v>
      </c>
      <c r="J138" s="17">
        <f t="shared" si="25"/>
        <v>-1.806767286614378E-4</v>
      </c>
      <c r="K138" s="17">
        <f t="shared" ca="1" si="17"/>
        <v>-1.1559920712612594E-2</v>
      </c>
      <c r="L138" s="17">
        <f t="shared" ca="1" si="26"/>
        <v>2.3845719506397891E-4</v>
      </c>
      <c r="M138" s="17">
        <f t="shared" ca="1" si="18"/>
        <v>0.18467336357966604</v>
      </c>
      <c r="N138" s="17">
        <f t="shared" ca="1" si="19"/>
        <v>652.7361967220952</v>
      </c>
      <c r="O138" s="17">
        <f t="shared" ca="1" si="20"/>
        <v>1780.4125809813256</v>
      </c>
      <c r="P138" s="15">
        <f t="shared" ca="1" si="27"/>
        <v>-1.5442059288319642E-2</v>
      </c>
      <c r="Q138" s="15"/>
      <c r="R138" s="15"/>
      <c r="S138" s="15"/>
    </row>
    <row r="139" spans="1:19" x14ac:dyDescent="0.2">
      <c r="A139" s="58">
        <v>820</v>
      </c>
      <c r="B139" s="58">
        <v>-2.9270200000610203E-2</v>
      </c>
      <c r="C139" s="15"/>
      <c r="D139" s="57">
        <f t="shared" si="29"/>
        <v>8.2000000000000003E-2</v>
      </c>
      <c r="E139" s="57">
        <f t="shared" si="29"/>
        <v>-2.9270200000610203E-2</v>
      </c>
      <c r="F139" s="17">
        <f t="shared" si="21"/>
        <v>6.7240000000000008E-3</v>
      </c>
      <c r="G139" s="17">
        <f t="shared" si="22"/>
        <v>5.5136800000000011E-4</v>
      </c>
      <c r="H139" s="17">
        <f t="shared" si="23"/>
        <v>4.5212176000000008E-5</v>
      </c>
      <c r="I139" s="17">
        <f t="shared" si="24"/>
        <v>-2.4001564000500366E-3</v>
      </c>
      <c r="J139" s="17">
        <f t="shared" si="25"/>
        <v>-1.9681282480410301E-4</v>
      </c>
      <c r="K139" s="17">
        <f t="shared" ca="1" si="17"/>
        <v>-1.1579236522010273E-2</v>
      </c>
      <c r="L139" s="17">
        <f t="shared" ca="1" si="26"/>
        <v>3.1297018880115644E-4</v>
      </c>
      <c r="M139" s="17">
        <f t="shared" ca="1" si="18"/>
        <v>0.18063514521727139</v>
      </c>
      <c r="N139" s="17">
        <f t="shared" ca="1" si="19"/>
        <v>658.84992022427377</v>
      </c>
      <c r="O139" s="17">
        <f t="shared" ca="1" si="20"/>
        <v>1798.7731733751696</v>
      </c>
      <c r="P139" s="15">
        <f t="shared" ca="1" si="27"/>
        <v>-1.7690963478599928E-2</v>
      </c>
      <c r="Q139" s="15"/>
      <c r="R139" s="15"/>
      <c r="S139" s="15"/>
    </row>
    <row r="140" spans="1:19" x14ac:dyDescent="0.2">
      <c r="A140" s="58">
        <v>863</v>
      </c>
      <c r="B140" s="58">
        <v>-3.1036930005939212E-2</v>
      </c>
      <c r="C140" s="15"/>
      <c r="D140" s="57">
        <f t="shared" si="29"/>
        <v>8.6300000000000002E-2</v>
      </c>
      <c r="E140" s="57">
        <f t="shared" si="29"/>
        <v>-3.1036930005939212E-2</v>
      </c>
      <c r="F140" s="17">
        <f t="shared" si="21"/>
        <v>7.4476899999999999E-3</v>
      </c>
      <c r="G140" s="17">
        <f t="shared" si="22"/>
        <v>6.4273564699999998E-4</v>
      </c>
      <c r="H140" s="17">
        <f t="shared" si="23"/>
        <v>5.5468086336099997E-5</v>
      </c>
      <c r="I140" s="17">
        <f t="shared" si="24"/>
        <v>-2.678487059512554E-3</v>
      </c>
      <c r="J140" s="17">
        <f t="shared" si="25"/>
        <v>-2.311534332359334E-4</v>
      </c>
      <c r="K140" s="17">
        <f t="shared" ca="1" si="17"/>
        <v>-1.2038310728563269E-2</v>
      </c>
      <c r="L140" s="17">
        <f t="shared" ca="1" si="26"/>
        <v>3.6094753444668078E-4</v>
      </c>
      <c r="M140" s="17">
        <f t="shared" ca="1" si="18"/>
        <v>0.10415800772090814</v>
      </c>
      <c r="N140" s="17">
        <f t="shared" ca="1" si="19"/>
        <v>798.09806734308245</v>
      </c>
      <c r="O140" s="17">
        <f t="shared" ca="1" si="20"/>
        <v>2219.1155640663242</v>
      </c>
      <c r="P140" s="15">
        <f t="shared" ca="1" si="27"/>
        <v>-1.8998619277375943E-2</v>
      </c>
      <c r="Q140" s="15"/>
      <c r="R140" s="15"/>
      <c r="S140" s="15"/>
    </row>
    <row r="141" spans="1:19" x14ac:dyDescent="0.2">
      <c r="A141" s="58">
        <v>877</v>
      </c>
      <c r="B141" s="58">
        <v>-2.2914470006071497E-2</v>
      </c>
      <c r="C141" s="15"/>
      <c r="D141" s="57">
        <f t="shared" si="29"/>
        <v>8.77E-2</v>
      </c>
      <c r="E141" s="57">
        <f t="shared" si="29"/>
        <v>-2.2914470006071497E-2</v>
      </c>
      <c r="F141" s="17">
        <f t="shared" si="21"/>
        <v>7.6912899999999999E-3</v>
      </c>
      <c r="G141" s="17">
        <f t="shared" si="22"/>
        <v>6.7452613299999996E-4</v>
      </c>
      <c r="H141" s="17">
        <f t="shared" si="23"/>
        <v>5.9155941864099996E-5</v>
      </c>
      <c r="I141" s="17">
        <f t="shared" si="24"/>
        <v>-2.0095990195324702E-3</v>
      </c>
      <c r="J141" s="17">
        <f t="shared" si="25"/>
        <v>-1.7624183401299763E-4</v>
      </c>
      <c r="K141" s="17">
        <f t="shared" ca="1" si="17"/>
        <v>-1.2205833532243724E-2</v>
      </c>
      <c r="L141" s="17">
        <f t="shared" ca="1" si="26"/>
        <v>1.1467489512859452E-4</v>
      </c>
      <c r="M141" s="17">
        <f t="shared" ca="1" si="18"/>
        <v>8.3605814947118273E-2</v>
      </c>
      <c r="N141" s="17">
        <f t="shared" ca="1" si="19"/>
        <v>846.69982278772159</v>
      </c>
      <c r="O141" s="17">
        <f t="shared" ca="1" si="20"/>
        <v>2366.6830492284807</v>
      </c>
      <c r="P141" s="15">
        <f t="shared" ca="1" si="27"/>
        <v>-1.0708636473827773E-2</v>
      </c>
      <c r="Q141" s="15"/>
      <c r="R141" s="15"/>
      <c r="S141" s="15"/>
    </row>
    <row r="142" spans="1:19" x14ac:dyDescent="0.2">
      <c r="A142" s="58">
        <v>886</v>
      </c>
      <c r="B142" s="58">
        <v>-2.712145999976201E-2</v>
      </c>
      <c r="C142" s="15"/>
      <c r="D142" s="57">
        <f t="shared" si="29"/>
        <v>8.8599999999999998E-2</v>
      </c>
      <c r="E142" s="57">
        <f t="shared" si="29"/>
        <v>-2.712145999976201E-2</v>
      </c>
      <c r="F142" s="17">
        <f t="shared" si="21"/>
        <v>7.8499599999999996E-3</v>
      </c>
      <c r="G142" s="17">
        <f t="shared" si="22"/>
        <v>6.9550645599999994E-4</v>
      </c>
      <c r="H142" s="17">
        <f t="shared" si="23"/>
        <v>6.1621872001599995E-5</v>
      </c>
      <c r="I142" s="17">
        <f t="shared" si="24"/>
        <v>-2.4029613559789142E-3</v>
      </c>
      <c r="J142" s="17">
        <f t="shared" si="25"/>
        <v>-2.129023761397318E-4</v>
      </c>
      <c r="K142" s="17">
        <f t="shared" ca="1" si="17"/>
        <v>-1.231821066552333E-2</v>
      </c>
      <c r="L142" s="17">
        <f t="shared" ca="1" si="26"/>
        <v>2.1913619085163792E-4</v>
      </c>
      <c r="M142" s="17">
        <f t="shared" ca="1" si="18"/>
        <v>7.1545072407574004E-2</v>
      </c>
      <c r="N142" s="17">
        <f t="shared" ca="1" si="19"/>
        <v>878.80452365829137</v>
      </c>
      <c r="O142" s="17">
        <f t="shared" ca="1" si="20"/>
        <v>2464.3727255563481</v>
      </c>
      <c r="P142" s="15">
        <f t="shared" ca="1" si="27"/>
        <v>-1.4803249334238679E-2</v>
      </c>
      <c r="Q142" s="15"/>
      <c r="R142" s="15"/>
      <c r="S142" s="15"/>
    </row>
    <row r="143" spans="1:19" x14ac:dyDescent="0.2">
      <c r="A143" s="58">
        <v>891</v>
      </c>
      <c r="B143" s="58">
        <v>-3.2792010002594907E-2</v>
      </c>
      <c r="C143" s="15"/>
      <c r="D143" s="57">
        <f t="shared" si="29"/>
        <v>8.9099999999999999E-2</v>
      </c>
      <c r="E143" s="57">
        <f t="shared" si="29"/>
        <v>-3.2792010002594907E-2</v>
      </c>
      <c r="F143" s="17">
        <f t="shared" si="21"/>
        <v>7.9388099999999993E-3</v>
      </c>
      <c r="G143" s="17">
        <f t="shared" si="22"/>
        <v>7.073479709999999E-4</v>
      </c>
      <c r="H143" s="17">
        <f t="shared" si="23"/>
        <v>6.3024704216099983E-5</v>
      </c>
      <c r="I143" s="17">
        <f t="shared" si="24"/>
        <v>-2.9217680912312061E-3</v>
      </c>
      <c r="J143" s="17">
        <f t="shared" si="25"/>
        <v>-2.6032953692870046E-4</v>
      </c>
      <c r="K143" s="17">
        <f t="shared" ca="1" si="17"/>
        <v>-1.2382226334562492E-2</v>
      </c>
      <c r="L143" s="17">
        <f t="shared" ca="1" si="26"/>
        <v>4.165592693758827E-4</v>
      </c>
      <c r="M143" s="17">
        <f t="shared" ca="1" si="18"/>
        <v>6.523743251586149E-2</v>
      </c>
      <c r="N143" s="17">
        <f t="shared" ca="1" si="19"/>
        <v>896.93351260018039</v>
      </c>
      <c r="O143" s="17">
        <f t="shared" ca="1" si="20"/>
        <v>2519.6067020119149</v>
      </c>
      <c r="P143" s="15">
        <f t="shared" ca="1" si="27"/>
        <v>-2.0409783668032415E-2</v>
      </c>
      <c r="Q143" s="15"/>
      <c r="R143" s="15"/>
      <c r="S143" s="15"/>
    </row>
    <row r="144" spans="1:19" x14ac:dyDescent="0.2">
      <c r="A144" s="58">
        <v>895</v>
      </c>
      <c r="B144" s="58">
        <v>-3.6328450005385093E-2</v>
      </c>
      <c r="C144" s="15"/>
      <c r="D144" s="57">
        <f t="shared" si="29"/>
        <v>8.9499999999999996E-2</v>
      </c>
      <c r="E144" s="57">
        <f t="shared" si="29"/>
        <v>-3.6328450005385093E-2</v>
      </c>
      <c r="F144" s="17">
        <f t="shared" si="21"/>
        <v>8.01025E-3</v>
      </c>
      <c r="G144" s="17">
        <f t="shared" si="22"/>
        <v>7.1691737499999999E-4</v>
      </c>
      <c r="H144" s="17">
        <f t="shared" si="23"/>
        <v>6.4164105062500005E-5</v>
      </c>
      <c r="I144" s="17">
        <f t="shared" si="24"/>
        <v>-3.2513962754819655E-3</v>
      </c>
      <c r="J144" s="17">
        <f t="shared" si="25"/>
        <v>-2.9099996665563592E-4</v>
      </c>
      <c r="K144" s="17">
        <f t="shared" ca="1" si="17"/>
        <v>-1.2434253461505503E-2</v>
      </c>
      <c r="L144" s="17">
        <f t="shared" ca="1" si="26"/>
        <v>5.7093262847754736E-4</v>
      </c>
      <c r="M144" s="17">
        <f t="shared" ca="1" si="18"/>
        <v>6.0394450248338234E-2</v>
      </c>
      <c r="N144" s="17">
        <f t="shared" ca="1" si="19"/>
        <v>911.58806844893832</v>
      </c>
      <c r="O144" s="17">
        <f t="shared" ca="1" si="20"/>
        <v>2564.2908008627783</v>
      </c>
      <c r="P144" s="15">
        <f t="shared" ca="1" si="27"/>
        <v>-2.389419654387959E-2</v>
      </c>
      <c r="Q144" s="15"/>
      <c r="R144" s="15"/>
      <c r="S144" s="15"/>
    </row>
    <row r="145" spans="1:19" x14ac:dyDescent="0.2">
      <c r="A145" s="58">
        <v>898</v>
      </c>
      <c r="B145" s="58">
        <v>-2.5730780005687848E-2</v>
      </c>
      <c r="C145" s="15"/>
      <c r="D145" s="57">
        <f t="shared" si="29"/>
        <v>8.9800000000000005E-2</v>
      </c>
      <c r="E145" s="57">
        <f t="shared" si="29"/>
        <v>-2.5730780005687848E-2</v>
      </c>
      <c r="F145" s="17">
        <f t="shared" si="21"/>
        <v>8.0640400000000015E-3</v>
      </c>
      <c r="G145" s="17">
        <f t="shared" si="22"/>
        <v>7.2415079200000021E-4</v>
      </c>
      <c r="H145" s="17">
        <f t="shared" si="23"/>
        <v>6.5028741121600018E-5</v>
      </c>
      <c r="I145" s="17">
        <f t="shared" si="24"/>
        <v>-2.310624044510769E-3</v>
      </c>
      <c r="J145" s="17">
        <f t="shared" si="25"/>
        <v>-2.0749403919706708E-4</v>
      </c>
      <c r="K145" s="17">
        <f t="shared" ca="1" si="17"/>
        <v>-1.2473748985211246E-2</v>
      </c>
      <c r="L145" s="17">
        <f t="shared" ca="1" si="26"/>
        <v>1.7574887147787889E-4</v>
      </c>
      <c r="M145" s="17">
        <f t="shared" ca="1" si="18"/>
        <v>5.6881146871856088E-2</v>
      </c>
      <c r="N145" s="17">
        <f t="shared" ca="1" si="19"/>
        <v>922.66753702003928</v>
      </c>
      <c r="O145" s="17">
        <f t="shared" ca="1" si="20"/>
        <v>2598.0946038644188</v>
      </c>
      <c r="P145" s="15">
        <f t="shared" ca="1" si="27"/>
        <v>-1.3257031020476602E-2</v>
      </c>
      <c r="Q145" s="15"/>
      <c r="R145" s="15"/>
      <c r="S145" s="15"/>
    </row>
    <row r="146" spans="1:19" x14ac:dyDescent="0.2">
      <c r="A146" s="58">
        <v>956</v>
      </c>
      <c r="B146" s="58">
        <v>-5.6509160000132397E-2</v>
      </c>
      <c r="C146" s="15"/>
      <c r="D146" s="57">
        <f t="shared" si="29"/>
        <v>9.5600000000000004E-2</v>
      </c>
      <c r="E146" s="57">
        <f t="shared" si="29"/>
        <v>-5.6509160000132397E-2</v>
      </c>
      <c r="F146" s="17">
        <f t="shared" si="21"/>
        <v>9.1393600000000009E-3</v>
      </c>
      <c r="G146" s="17">
        <f t="shared" si="22"/>
        <v>8.7372281600000016E-4</v>
      </c>
      <c r="H146" s="17">
        <f t="shared" si="23"/>
        <v>8.3527901209600017E-5</v>
      </c>
      <c r="I146" s="17">
        <f t="shared" si="24"/>
        <v>-5.402275696012657E-3</v>
      </c>
      <c r="J146" s="17">
        <f t="shared" si="25"/>
        <v>-5.1645755653881005E-4</v>
      </c>
      <c r="K146" s="17">
        <f t="shared" ca="1" si="17"/>
        <v>-1.3317385373409114E-2</v>
      </c>
      <c r="L146" s="17">
        <f t="shared" ca="1" si="26"/>
        <v>1.8655293954056575E-3</v>
      </c>
      <c r="M146" s="17">
        <f t="shared" ca="1" si="18"/>
        <v>9.39930323485722E-3</v>
      </c>
      <c r="N146" s="17">
        <f t="shared" ca="1" si="19"/>
        <v>1152.0238291684889</v>
      </c>
      <c r="O146" s="17">
        <f t="shared" ca="1" si="20"/>
        <v>3301.4045211730199</v>
      </c>
      <c r="P146" s="15">
        <f t="shared" ca="1" si="27"/>
        <v>-4.3191774626723287E-2</v>
      </c>
      <c r="Q146" s="15"/>
      <c r="R146" s="15"/>
      <c r="S146" s="15"/>
    </row>
    <row r="147" spans="1:19" x14ac:dyDescent="0.2">
      <c r="A147" s="58">
        <v>956</v>
      </c>
      <c r="B147" s="58">
        <v>-4.3509160001121927E-2</v>
      </c>
      <c r="C147" s="15"/>
      <c r="D147" s="57">
        <f t="shared" si="29"/>
        <v>9.5600000000000004E-2</v>
      </c>
      <c r="E147" s="57">
        <f t="shared" si="29"/>
        <v>-4.3509160001121927E-2</v>
      </c>
      <c r="F147" s="17">
        <f t="shared" si="21"/>
        <v>9.1393600000000009E-3</v>
      </c>
      <c r="G147" s="17">
        <f t="shared" si="22"/>
        <v>8.7372281600000016E-4</v>
      </c>
      <c r="H147" s="17">
        <f t="shared" si="23"/>
        <v>8.3527901209600017E-5</v>
      </c>
      <c r="I147" s="17">
        <f t="shared" si="24"/>
        <v>-4.1594756961072562E-3</v>
      </c>
      <c r="J147" s="17">
        <f t="shared" si="25"/>
        <v>-3.9764587654785369E-4</v>
      </c>
      <c r="K147" s="17">
        <f t="shared" ca="1" si="17"/>
        <v>-1.3317385373409114E-2</v>
      </c>
      <c r="L147" s="17">
        <f t="shared" ca="1" si="26"/>
        <v>9.1154325517060319E-4</v>
      </c>
      <c r="M147" s="17">
        <f t="shared" ca="1" si="18"/>
        <v>9.39930323485722E-3</v>
      </c>
      <c r="N147" s="17">
        <f t="shared" ca="1" si="19"/>
        <v>1152.0238291684889</v>
      </c>
      <c r="O147" s="17">
        <f t="shared" ca="1" si="20"/>
        <v>3301.4045211730199</v>
      </c>
      <c r="P147" s="15">
        <f t="shared" ca="1" si="27"/>
        <v>-3.0191774627712813E-2</v>
      </c>
      <c r="Q147" s="15"/>
      <c r="R147" s="15"/>
      <c r="S147" s="15"/>
    </row>
    <row r="148" spans="1:19" x14ac:dyDescent="0.2">
      <c r="A148" s="58">
        <v>966</v>
      </c>
      <c r="B148" s="58">
        <v>-3.6850260003120638E-2</v>
      </c>
      <c r="C148" s="15"/>
      <c r="D148" s="57">
        <f t="shared" si="29"/>
        <v>9.6600000000000005E-2</v>
      </c>
      <c r="E148" s="57">
        <f t="shared" si="29"/>
        <v>-3.6850260003120638E-2</v>
      </c>
      <c r="F148" s="17">
        <f t="shared" si="21"/>
        <v>9.3315600000000009E-3</v>
      </c>
      <c r="G148" s="17">
        <f t="shared" si="22"/>
        <v>9.0142869600000016E-4</v>
      </c>
      <c r="H148" s="17">
        <f t="shared" si="23"/>
        <v>8.7078012033600023E-5</v>
      </c>
      <c r="I148" s="17">
        <f t="shared" si="24"/>
        <v>-3.5597351163014538E-3</v>
      </c>
      <c r="J148" s="17">
        <f t="shared" si="25"/>
        <v>-3.4387041223472045E-4</v>
      </c>
      <c r="K148" s="17">
        <f t="shared" ref="K148:K209" ca="1" si="30">+E$4+E$5*D148+E$6*D148^2</f>
        <v>-1.3478226655430164E-2</v>
      </c>
      <c r="L148" s="17">
        <f t="shared" ca="1" si="26"/>
        <v>5.4625194280555562E-4</v>
      </c>
      <c r="M148" s="17">
        <f t="shared" ref="M148:M209" ca="1" si="31">(M$1-M$2*D148+M$3*F148)^2</f>
        <v>5.22712888627456E-3</v>
      </c>
      <c r="N148" s="17">
        <f t="shared" ref="N148:N209" ca="1" si="32">(-M$2+M$4*D148-M$5*F148)^2</f>
        <v>1194.5299109014234</v>
      </c>
      <c r="O148" s="17">
        <f t="shared" ref="O148:O209" ca="1" si="33">+(M$3-D148*M$5+F148*M$6)^2</f>
        <v>3432.3970103643533</v>
      </c>
      <c r="P148" s="15">
        <f t="shared" ca="1" si="27"/>
        <v>-2.3372033347690474E-2</v>
      </c>
      <c r="Q148" s="15"/>
      <c r="R148" s="15"/>
      <c r="S148" s="15"/>
    </row>
    <row r="149" spans="1:19" x14ac:dyDescent="0.2">
      <c r="A149" s="58">
        <v>966</v>
      </c>
      <c r="B149" s="58">
        <v>-2.4850260000675917E-2</v>
      </c>
      <c r="C149" s="15"/>
      <c r="D149" s="57">
        <f t="shared" si="29"/>
        <v>9.6600000000000005E-2</v>
      </c>
      <c r="E149" s="57">
        <f t="shared" si="29"/>
        <v>-2.4850260000675917E-2</v>
      </c>
      <c r="F149" s="17">
        <f t="shared" ref="F149:F210" si="34">D149*D149</f>
        <v>9.3315600000000009E-3</v>
      </c>
      <c r="G149" s="17">
        <f t="shared" ref="G149:G210" si="35">D149*F149</f>
        <v>9.0142869600000016E-4</v>
      </c>
      <c r="H149" s="17">
        <f t="shared" ref="H149:H210" si="36">F149*F149</f>
        <v>8.7078012033600023E-5</v>
      </c>
      <c r="I149" s="17">
        <f t="shared" ref="I149:I210" si="37">E149*D149</f>
        <v>-2.4005351160652937E-3</v>
      </c>
      <c r="J149" s="17">
        <f t="shared" ref="J149:J210" si="38">I149*D149</f>
        <v>-2.3189169221190739E-4</v>
      </c>
      <c r="K149" s="17">
        <f t="shared" ca="1" si="30"/>
        <v>-1.3478226655430164E-2</v>
      </c>
      <c r="L149" s="17">
        <f t="shared" ref="L149:L210" ca="1" si="39">+(K149-E149)^2</f>
        <v>1.2932314240538131E-4</v>
      </c>
      <c r="M149" s="17">
        <f t="shared" ca="1" si="31"/>
        <v>5.22712888627456E-3</v>
      </c>
      <c r="N149" s="17">
        <f t="shared" ca="1" si="32"/>
        <v>1194.5299109014234</v>
      </c>
      <c r="O149" s="17">
        <f t="shared" ca="1" si="33"/>
        <v>3432.3970103643533</v>
      </c>
      <c r="P149" s="15">
        <f t="shared" ref="P149:P210" ca="1" si="40">+E149-K149</f>
        <v>-1.1372033345245752E-2</v>
      </c>
      <c r="Q149" s="15"/>
      <c r="R149" s="15"/>
      <c r="S149" s="15"/>
    </row>
    <row r="150" spans="1:19" x14ac:dyDescent="0.2">
      <c r="A150" s="58">
        <v>980</v>
      </c>
      <c r="B150" s="58">
        <v>-4.8727800000051502E-2</v>
      </c>
      <c r="C150" s="15"/>
      <c r="D150" s="57">
        <f t="shared" si="29"/>
        <v>9.8000000000000004E-2</v>
      </c>
      <c r="E150" s="57">
        <f t="shared" si="29"/>
        <v>-4.8727800000051502E-2</v>
      </c>
      <c r="F150" s="17">
        <f t="shared" si="34"/>
        <v>9.6040000000000014E-3</v>
      </c>
      <c r="G150" s="17">
        <f t="shared" si="35"/>
        <v>9.411920000000002E-4</v>
      </c>
      <c r="H150" s="17">
        <f t="shared" si="36"/>
        <v>9.2236816000000022E-5</v>
      </c>
      <c r="I150" s="17">
        <f t="shared" si="37"/>
        <v>-4.7753244000050474E-3</v>
      </c>
      <c r="J150" s="17">
        <f t="shared" si="38"/>
        <v>-4.6798179120049468E-4</v>
      </c>
      <c r="K150" s="17">
        <f t="shared" ca="1" si="30"/>
        <v>-1.3711007306235326E-2</v>
      </c>
      <c r="L150" s="17">
        <f t="shared" ca="1" si="39"/>
        <v>1.2261757705616979E-3</v>
      </c>
      <c r="M150" s="17">
        <f t="shared" ca="1" si="31"/>
        <v>1.4186972115427994E-3</v>
      </c>
      <c r="N150" s="17">
        <f t="shared" ca="1" si="32"/>
        <v>1255.5303354489631</v>
      </c>
      <c r="O150" s="17">
        <f t="shared" ca="1" si="33"/>
        <v>3620.6908809905995</v>
      </c>
      <c r="P150" s="15">
        <f t="shared" ca="1" si="40"/>
        <v>-3.5016792693816176E-2</v>
      </c>
      <c r="Q150" s="15"/>
      <c r="R150" s="15"/>
      <c r="S150" s="15"/>
    </row>
    <row r="151" spans="1:19" x14ac:dyDescent="0.2">
      <c r="A151" s="58">
        <v>985</v>
      </c>
      <c r="B151" s="58">
        <v>-4.0398350000032224E-2</v>
      </c>
      <c r="C151" s="15"/>
      <c r="D151" s="57">
        <f t="shared" si="29"/>
        <v>9.8500000000000004E-2</v>
      </c>
      <c r="E151" s="57">
        <f t="shared" si="29"/>
        <v>-4.0398350000032224E-2</v>
      </c>
      <c r="F151" s="17">
        <f t="shared" si="34"/>
        <v>9.7022500000000008E-3</v>
      </c>
      <c r="G151" s="17">
        <f t="shared" si="35"/>
        <v>9.5567162500000016E-4</v>
      </c>
      <c r="H151" s="17">
        <f t="shared" si="36"/>
        <v>9.4133655062500013E-5</v>
      </c>
      <c r="I151" s="17">
        <f t="shared" si="37"/>
        <v>-3.979237475003174E-3</v>
      </c>
      <c r="J151" s="17">
        <f t="shared" si="38"/>
        <v>-3.9195489128781267E-4</v>
      </c>
      <c r="K151" s="17">
        <f t="shared" ca="1" si="30"/>
        <v>-1.3796292869968391E-2</v>
      </c>
      <c r="L151" s="17">
        <f t="shared" ca="1" si="39"/>
        <v>7.0766944355118001E-4</v>
      </c>
      <c r="M151" s="17">
        <f t="shared" ca="1" si="31"/>
        <v>6.3817620763189189E-4</v>
      </c>
      <c r="N151" s="17">
        <f t="shared" ca="1" si="32"/>
        <v>1277.7408762277375</v>
      </c>
      <c r="O151" s="17">
        <f t="shared" ca="1" si="33"/>
        <v>3689.3349602708308</v>
      </c>
      <c r="P151" s="15">
        <f t="shared" ca="1" si="40"/>
        <v>-2.6602057130063833E-2</v>
      </c>
      <c r="Q151" s="15"/>
      <c r="R151" s="15"/>
      <c r="S151" s="15"/>
    </row>
    <row r="152" spans="1:19" x14ac:dyDescent="0.2">
      <c r="A152" s="58">
        <v>1033</v>
      </c>
      <c r="B152" s="58">
        <v>-4.6835630004352424E-2</v>
      </c>
      <c r="C152" s="15"/>
      <c r="D152" s="57">
        <f t="shared" si="29"/>
        <v>0.1033</v>
      </c>
      <c r="E152" s="57">
        <f t="shared" si="29"/>
        <v>-4.6835630004352424E-2</v>
      </c>
      <c r="F152" s="17">
        <f t="shared" si="34"/>
        <v>1.0670890000000001E-2</v>
      </c>
      <c r="G152" s="17">
        <f t="shared" si="35"/>
        <v>1.102302937E-3</v>
      </c>
      <c r="H152" s="17">
        <f t="shared" si="36"/>
        <v>1.1386789339210002E-4</v>
      </c>
      <c r="I152" s="17">
        <f t="shared" si="37"/>
        <v>-4.8381205794496059E-3</v>
      </c>
      <c r="J152" s="17">
        <f t="shared" si="38"/>
        <v>-4.9977785585714435E-4</v>
      </c>
      <c r="K152" s="17">
        <f t="shared" ca="1" si="30"/>
        <v>-1.4672598762764659E-2</v>
      </c>
      <c r="L152" s="17">
        <f t="shared" ca="1" si="39"/>
        <v>1.0344605786473506E-3</v>
      </c>
      <c r="M152" s="17">
        <f t="shared" ca="1" si="31"/>
        <v>8.9742590931490701E-3</v>
      </c>
      <c r="N152" s="17">
        <f t="shared" ca="1" si="32"/>
        <v>1502.5119611505304</v>
      </c>
      <c r="O152" s="17">
        <f t="shared" ca="1" si="33"/>
        <v>4386.3064933764217</v>
      </c>
      <c r="P152" s="15">
        <f t="shared" ca="1" si="40"/>
        <v>-3.2163031241587765E-2</v>
      </c>
      <c r="Q152" s="15"/>
      <c r="R152" s="15"/>
      <c r="S152" s="15"/>
    </row>
    <row r="153" spans="1:19" x14ac:dyDescent="0.2">
      <c r="A153" s="58">
        <v>1040</v>
      </c>
      <c r="B153" s="58">
        <v>-5.9774399996967986E-2</v>
      </c>
      <c r="C153" s="15"/>
      <c r="D153" s="57">
        <f t="shared" si="29"/>
        <v>0.104</v>
      </c>
      <c r="E153" s="57">
        <f t="shared" si="29"/>
        <v>-5.9774399996967986E-2</v>
      </c>
      <c r="F153" s="17">
        <f t="shared" si="34"/>
        <v>1.0815999999999999E-2</v>
      </c>
      <c r="G153" s="17">
        <f t="shared" si="35"/>
        <v>1.1248639999999999E-3</v>
      </c>
      <c r="H153" s="17">
        <f t="shared" si="36"/>
        <v>1.1698585599999999E-4</v>
      </c>
      <c r="I153" s="17">
        <f t="shared" si="37"/>
        <v>-6.2165375996846703E-3</v>
      </c>
      <c r="J153" s="17">
        <f t="shared" si="38"/>
        <v>-6.4651991036720569E-4</v>
      </c>
      <c r="K153" s="17">
        <f t="shared" ca="1" si="30"/>
        <v>-1.4809104977936263E-2</v>
      </c>
      <c r="L153" s="17">
        <f t="shared" ca="1" si="39"/>
        <v>2.0218777561485592E-3</v>
      </c>
      <c r="M153" s="17">
        <f t="shared" ca="1" si="31"/>
        <v>1.2627302387887755E-2</v>
      </c>
      <c r="N153" s="17">
        <f t="shared" ca="1" si="32"/>
        <v>1537.0631785744115</v>
      </c>
      <c r="O153" s="17">
        <f t="shared" ca="1" si="33"/>
        <v>4493.7786212019455</v>
      </c>
      <c r="P153" s="15">
        <f t="shared" ca="1" si="40"/>
        <v>-4.4965295019031723E-2</v>
      </c>
      <c r="Q153" s="15"/>
      <c r="R153" s="15"/>
      <c r="S153" s="15"/>
    </row>
    <row r="154" spans="1:19" x14ac:dyDescent="0.2">
      <c r="A154" s="58">
        <v>1059</v>
      </c>
      <c r="B154" s="58">
        <v>-5.5322489999525715E-2</v>
      </c>
      <c r="C154" s="15"/>
      <c r="D154" s="57">
        <f t="shared" si="29"/>
        <v>0.10589999999999999</v>
      </c>
      <c r="E154" s="57">
        <f t="shared" si="29"/>
        <v>-5.5322489999525715E-2</v>
      </c>
      <c r="F154" s="17">
        <f t="shared" si="34"/>
        <v>1.1214809999999999E-2</v>
      </c>
      <c r="G154" s="17">
        <f t="shared" si="35"/>
        <v>1.1876483789999997E-3</v>
      </c>
      <c r="H154" s="17">
        <f t="shared" si="36"/>
        <v>1.2577196333609996E-4</v>
      </c>
      <c r="I154" s="17">
        <f t="shared" si="37"/>
        <v>-5.8586516909497725E-3</v>
      </c>
      <c r="J154" s="17">
        <f t="shared" si="38"/>
        <v>-6.2043121407158084E-4</v>
      </c>
      <c r="K154" s="17">
        <f t="shared" ca="1" si="30"/>
        <v>-1.5190799856175833E-2</v>
      </c>
      <c r="L154" s="17">
        <f t="shared" ca="1" si="39"/>
        <v>1.6105525537618464E-3</v>
      </c>
      <c r="M154" s="17">
        <f t="shared" ca="1" si="31"/>
        <v>2.5736730982186425E-2</v>
      </c>
      <c r="N154" s="17">
        <f t="shared" ca="1" si="32"/>
        <v>1633.1573334005882</v>
      </c>
      <c r="O154" s="17">
        <f t="shared" ca="1" si="33"/>
        <v>4793.0993588841275</v>
      </c>
      <c r="P154" s="15">
        <f t="shared" ca="1" si="40"/>
        <v>-4.0131690143349885E-2</v>
      </c>
      <c r="Q154" s="15"/>
      <c r="R154" s="15"/>
      <c r="S154" s="15"/>
    </row>
    <row r="155" spans="1:19" x14ac:dyDescent="0.2">
      <c r="A155" s="58">
        <v>1067</v>
      </c>
      <c r="B155" s="58">
        <v>-5.5395370000042021E-2</v>
      </c>
      <c r="C155" s="15"/>
      <c r="D155" s="57">
        <f t="shared" si="29"/>
        <v>0.1067</v>
      </c>
      <c r="E155" s="57">
        <f t="shared" si="29"/>
        <v>-5.5395370000042021E-2</v>
      </c>
      <c r="F155" s="17">
        <f t="shared" si="34"/>
        <v>1.138489E-2</v>
      </c>
      <c r="G155" s="17">
        <f t="shared" si="35"/>
        <v>1.214767763E-3</v>
      </c>
      <c r="H155" s="17">
        <f t="shared" si="36"/>
        <v>1.296157203121E-4</v>
      </c>
      <c r="I155" s="17">
        <f t="shared" si="37"/>
        <v>-5.910685979004484E-3</v>
      </c>
      <c r="J155" s="17">
        <f t="shared" si="38"/>
        <v>-6.3067019395977842E-4</v>
      </c>
      <c r="K155" s="17">
        <f t="shared" ca="1" si="30"/>
        <v>-1.5356401039388901E-2</v>
      </c>
      <c r="L155" s="17">
        <f t="shared" ca="1" si="39"/>
        <v>1.6031190354321441E-3</v>
      </c>
      <c r="M155" s="17">
        <f t="shared" ca="1" si="31"/>
        <v>3.2666527430756126E-2</v>
      </c>
      <c r="N155" s="17">
        <f t="shared" ca="1" si="32"/>
        <v>1674.6368366741265</v>
      </c>
      <c r="O155" s="17">
        <f t="shared" ca="1" si="33"/>
        <v>4922.4830541023312</v>
      </c>
      <c r="P155" s="15">
        <f t="shared" ca="1" si="40"/>
        <v>-4.0038968960653121E-2</v>
      </c>
      <c r="Q155" s="15"/>
      <c r="R155" s="15"/>
      <c r="S155" s="15"/>
    </row>
    <row r="156" spans="1:19" x14ac:dyDescent="0.2">
      <c r="A156" s="58">
        <v>1067</v>
      </c>
      <c r="B156" s="58">
        <v>-4.0395370000624098E-2</v>
      </c>
      <c r="C156" s="15"/>
      <c r="D156" s="57">
        <f t="shared" si="29"/>
        <v>0.1067</v>
      </c>
      <c r="E156" s="57">
        <f t="shared" si="29"/>
        <v>-4.0395370000624098E-2</v>
      </c>
      <c r="F156" s="17">
        <f t="shared" si="34"/>
        <v>1.138489E-2</v>
      </c>
      <c r="G156" s="17">
        <f t="shared" si="35"/>
        <v>1.214767763E-3</v>
      </c>
      <c r="H156" s="17">
        <f t="shared" si="36"/>
        <v>1.296157203121E-4</v>
      </c>
      <c r="I156" s="17">
        <f t="shared" si="37"/>
        <v>-4.3101859790665911E-3</v>
      </c>
      <c r="J156" s="17">
        <f t="shared" si="38"/>
        <v>-4.5989684396640528E-4</v>
      </c>
      <c r="K156" s="17">
        <f t="shared" ca="1" si="30"/>
        <v>-1.5356401039388901E-2</v>
      </c>
      <c r="L156" s="17">
        <f t="shared" ca="1" si="39"/>
        <v>6.2694996664169964E-4</v>
      </c>
      <c r="M156" s="17">
        <f t="shared" ca="1" si="31"/>
        <v>3.2666527430756126E-2</v>
      </c>
      <c r="N156" s="17">
        <f t="shared" ca="1" si="32"/>
        <v>1674.6368366741265</v>
      </c>
      <c r="O156" s="17">
        <f t="shared" ca="1" si="33"/>
        <v>4922.4830541023312</v>
      </c>
      <c r="P156" s="15">
        <f t="shared" ca="1" si="40"/>
        <v>-2.5038968961235197E-2</v>
      </c>
      <c r="Q156" s="15"/>
      <c r="R156" s="15"/>
      <c r="S156" s="15"/>
    </row>
    <row r="157" spans="1:19" x14ac:dyDescent="0.2">
      <c r="A157" s="58">
        <v>1092</v>
      </c>
      <c r="B157" s="58">
        <v>-6.5748120003263466E-2</v>
      </c>
      <c r="C157" s="15"/>
      <c r="D157" s="57">
        <f t="shared" si="29"/>
        <v>0.10920000000000001</v>
      </c>
      <c r="E157" s="57">
        <f t="shared" si="29"/>
        <v>-6.5748120003263466E-2</v>
      </c>
      <c r="F157" s="17">
        <f t="shared" si="34"/>
        <v>1.1924640000000002E-2</v>
      </c>
      <c r="G157" s="17">
        <f t="shared" si="35"/>
        <v>1.3021706880000004E-3</v>
      </c>
      <c r="H157" s="17">
        <f t="shared" si="36"/>
        <v>1.4219703912960005E-4</v>
      </c>
      <c r="I157" s="17">
        <f t="shared" si="37"/>
        <v>-7.1796947043563705E-3</v>
      </c>
      <c r="J157" s="17">
        <f t="shared" si="38"/>
        <v>-7.8402266171571575E-4</v>
      </c>
      <c r="K157" s="17">
        <f t="shared" ca="1" si="30"/>
        <v>-1.5892572463655771E-2</v>
      </c>
      <c r="L157" s="17">
        <f t="shared" ca="1" si="39"/>
        <v>2.4855756204740826E-3</v>
      </c>
      <c r="M157" s="17">
        <f t="shared" ca="1" si="31"/>
        <v>5.978665331276134E-2</v>
      </c>
      <c r="N157" s="17">
        <f t="shared" ca="1" si="32"/>
        <v>1808.1971205886014</v>
      </c>
      <c r="O157" s="17">
        <f t="shared" ca="1" si="33"/>
        <v>5339.7706264564576</v>
      </c>
      <c r="P157" s="15">
        <f t="shared" ca="1" si="40"/>
        <v>-4.9855547539607692E-2</v>
      </c>
      <c r="Q157" s="15"/>
      <c r="R157" s="15"/>
      <c r="S157" s="15"/>
    </row>
    <row r="158" spans="1:19" x14ac:dyDescent="0.2">
      <c r="A158" s="58">
        <v>1111</v>
      </c>
      <c r="B158" s="58">
        <v>-8.7296209996566176E-2</v>
      </c>
      <c r="C158" s="15"/>
      <c r="D158" s="57">
        <f t="shared" si="29"/>
        <v>0.1111</v>
      </c>
      <c r="E158" s="57">
        <f t="shared" si="29"/>
        <v>-8.7296209996566176E-2</v>
      </c>
      <c r="F158" s="17">
        <f t="shared" si="34"/>
        <v>1.234321E-2</v>
      </c>
      <c r="G158" s="17">
        <f t="shared" si="35"/>
        <v>1.3713306310000001E-3</v>
      </c>
      <c r="H158" s="17">
        <f t="shared" si="36"/>
        <v>1.523548331041E-4</v>
      </c>
      <c r="I158" s="17">
        <f t="shared" si="37"/>
        <v>-9.6986089306185033E-3</v>
      </c>
      <c r="J158" s="17">
        <f t="shared" si="38"/>
        <v>-1.0775154521917157E-3</v>
      </c>
      <c r="K158" s="17">
        <f t="shared" ca="1" si="30"/>
        <v>-1.6318979375847635E-2</v>
      </c>
      <c r="L158" s="17">
        <f t="shared" ca="1" si="39"/>
        <v>5.0377672665866645E-3</v>
      </c>
      <c r="M158" s="17">
        <f t="shared" ca="1" si="31"/>
        <v>8.6015732757520974E-2</v>
      </c>
      <c r="N158" s="17">
        <f t="shared" ca="1" si="32"/>
        <v>1913.7386465208874</v>
      </c>
      <c r="O158" s="17">
        <f t="shared" ca="1" si="33"/>
        <v>5670.2017803201879</v>
      </c>
      <c r="P158" s="15">
        <f t="shared" ca="1" si="40"/>
        <v>-7.0977230620718534E-2</v>
      </c>
      <c r="Q158" s="15"/>
      <c r="R158" s="15"/>
      <c r="S158" s="15"/>
    </row>
    <row r="159" spans="1:19" x14ac:dyDescent="0.2">
      <c r="A159" s="58">
        <v>1141</v>
      </c>
      <c r="B159" s="58">
        <v>-6.1319510008615907E-2</v>
      </c>
      <c r="C159" s="15"/>
      <c r="D159" s="57">
        <f t="shared" si="29"/>
        <v>0.11409999999999999</v>
      </c>
      <c r="E159" s="57">
        <f t="shared" si="29"/>
        <v>-6.1319510008615907E-2</v>
      </c>
      <c r="F159" s="17">
        <f t="shared" si="34"/>
        <v>1.3018809999999999E-2</v>
      </c>
      <c r="G159" s="17">
        <f t="shared" si="35"/>
        <v>1.4854462209999998E-3</v>
      </c>
      <c r="H159" s="17">
        <f t="shared" si="36"/>
        <v>1.6948941381609997E-4</v>
      </c>
      <c r="I159" s="17">
        <f t="shared" si="37"/>
        <v>-6.9965560919830749E-3</v>
      </c>
      <c r="J159" s="17">
        <f t="shared" si="38"/>
        <v>-7.9830705009526881E-4</v>
      </c>
      <c r="K159" s="17">
        <f t="shared" ca="1" si="30"/>
        <v>-1.7025515942623196E-2</v>
      </c>
      <c r="L159" s="17">
        <f t="shared" ca="1" si="39"/>
        <v>1.9619579103181978E-3</v>
      </c>
      <c r="M159" s="17">
        <f t="shared" ca="1" si="31"/>
        <v>0.13751061391174585</v>
      </c>
      <c r="N159" s="17">
        <f t="shared" ca="1" si="32"/>
        <v>2087.5961279631188</v>
      </c>
      <c r="O159" s="17">
        <f t="shared" ca="1" si="33"/>
        <v>6215.701575640589</v>
      </c>
      <c r="P159" s="15">
        <f t="shared" ca="1" si="40"/>
        <v>-4.4293994065992714E-2</v>
      </c>
      <c r="Q159" s="15"/>
      <c r="R159" s="15"/>
      <c r="S159" s="15"/>
    </row>
    <row r="160" spans="1:19" x14ac:dyDescent="0.2">
      <c r="A160">
        <v>1216</v>
      </c>
      <c r="B160">
        <v>-5.4377759995986708E-2</v>
      </c>
      <c r="C160" s="15"/>
      <c r="D160" s="57">
        <f t="shared" si="29"/>
        <v>0.1216</v>
      </c>
      <c r="E160" s="57">
        <f t="shared" si="29"/>
        <v>-5.4377759995986708E-2</v>
      </c>
      <c r="F160" s="17">
        <f t="shared" si="34"/>
        <v>1.4786560000000001E-2</v>
      </c>
      <c r="G160" s="17">
        <f t="shared" si="35"/>
        <v>1.7980456960000001E-3</v>
      </c>
      <c r="H160" s="17">
        <f t="shared" si="36"/>
        <v>2.1864235663360002E-4</v>
      </c>
      <c r="I160" s="17">
        <f t="shared" si="37"/>
        <v>-6.6123356155119838E-3</v>
      </c>
      <c r="J160" s="17">
        <f t="shared" si="38"/>
        <v>-8.0406001084625727E-4</v>
      </c>
      <c r="K160" s="17">
        <f t="shared" ca="1" si="30"/>
        <v>-1.897004929649241E-2</v>
      </c>
      <c r="L160" s="17">
        <f t="shared" ca="1" si="39"/>
        <v>1.2537059769790831E-3</v>
      </c>
      <c r="M160" s="17">
        <f t="shared" ca="1" si="31"/>
        <v>0.32208660689125806</v>
      </c>
      <c r="N160" s="17">
        <f t="shared" ca="1" si="32"/>
        <v>2561.9382498971363</v>
      </c>
      <c r="O160" s="17">
        <f t="shared" ca="1" si="33"/>
        <v>7710.333875397605</v>
      </c>
      <c r="P160" s="15">
        <f t="shared" ca="1" si="40"/>
        <v>-3.5407710699494298E-2</v>
      </c>
      <c r="Q160" s="15"/>
      <c r="R160" s="15"/>
      <c r="S160" s="15"/>
    </row>
    <row r="161" spans="1:19" x14ac:dyDescent="0.2">
      <c r="A161">
        <v>1275</v>
      </c>
      <c r="B161">
        <v>-7.6290249999146909E-2</v>
      </c>
      <c r="C161" s="15"/>
      <c r="D161" s="57">
        <f t="shared" si="29"/>
        <v>0.1275</v>
      </c>
      <c r="E161" s="57">
        <f t="shared" si="29"/>
        <v>-7.6290249999146909E-2</v>
      </c>
      <c r="F161" s="17">
        <f t="shared" si="34"/>
        <v>1.625625E-2</v>
      </c>
      <c r="G161" s="17">
        <f t="shared" si="35"/>
        <v>2.0726718749999999E-3</v>
      </c>
      <c r="H161" s="17">
        <f t="shared" si="36"/>
        <v>2.6426566406249999E-4</v>
      </c>
      <c r="I161" s="17">
        <f t="shared" si="37"/>
        <v>-9.7270068748912305E-3</v>
      </c>
      <c r="J161" s="17">
        <f t="shared" si="38"/>
        <v>-1.240193376548632E-3</v>
      </c>
      <c r="K161" s="17">
        <f t="shared" ca="1" si="30"/>
        <v>-2.0678642259107129E-2</v>
      </c>
      <c r="L161" s="17">
        <f t="shared" ca="1" si="39"/>
        <v>3.0926509154320524E-3</v>
      </c>
      <c r="M161" s="17">
        <f t="shared" ca="1" si="31"/>
        <v>0.52581377173004173</v>
      </c>
      <c r="N161" s="17">
        <f t="shared" ca="1" si="32"/>
        <v>2976.3626958867094</v>
      </c>
      <c r="O161" s="17">
        <f t="shared" ca="1" si="33"/>
        <v>9022.2963432809665</v>
      </c>
      <c r="P161" s="15">
        <f t="shared" ca="1" si="40"/>
        <v>-5.561160774003978E-2</v>
      </c>
      <c r="Q161" s="15"/>
      <c r="R161" s="15"/>
      <c r="S161" s="15"/>
    </row>
    <row r="162" spans="1:19" x14ac:dyDescent="0.2">
      <c r="A162">
        <v>1277</v>
      </c>
      <c r="B162">
        <v>-6.6558470003656112E-2</v>
      </c>
      <c r="C162" s="15"/>
      <c r="D162" s="57">
        <f t="shared" si="29"/>
        <v>0.12770000000000001</v>
      </c>
      <c r="E162" s="57">
        <f t="shared" si="29"/>
        <v>-6.6558470003656112E-2</v>
      </c>
      <c r="F162" s="17">
        <f t="shared" si="34"/>
        <v>1.6307290000000002E-2</v>
      </c>
      <c r="G162" s="17">
        <f t="shared" si="35"/>
        <v>2.0824409330000002E-3</v>
      </c>
      <c r="H162" s="17">
        <f t="shared" si="36"/>
        <v>2.6592770714410006E-4</v>
      </c>
      <c r="I162" s="17">
        <f t="shared" si="37"/>
        <v>-8.4995166194668861E-3</v>
      </c>
      <c r="J162" s="17">
        <f t="shared" si="38"/>
        <v>-1.0853882723059214E-3</v>
      </c>
      <c r="K162" s="17">
        <f t="shared" ca="1" si="30"/>
        <v>-2.0739321225420194E-2</v>
      </c>
      <c r="L162" s="17">
        <f t="shared" ca="1" si="39"/>
        <v>2.099394394762118E-3</v>
      </c>
      <c r="M162" s="17">
        <f t="shared" ca="1" si="31"/>
        <v>0.53365488575182307</v>
      </c>
      <c r="N162" s="17">
        <f t="shared" ca="1" si="32"/>
        <v>2991.0662848230013</v>
      </c>
      <c r="O162" s="17">
        <f t="shared" ca="1" si="33"/>
        <v>9068.933074272365</v>
      </c>
      <c r="P162" s="15">
        <f t="shared" ca="1" si="40"/>
        <v>-4.5819148778235917E-2</v>
      </c>
      <c r="Q162" s="15"/>
      <c r="R162" s="15"/>
      <c r="S162" s="15"/>
    </row>
    <row r="163" spans="1:19" x14ac:dyDescent="0.2">
      <c r="A163">
        <v>1279</v>
      </c>
      <c r="B163">
        <v>-7.3826690000714734E-2</v>
      </c>
      <c r="D163" s="57">
        <f t="shared" si="29"/>
        <v>0.12790000000000001</v>
      </c>
      <c r="E163" s="57">
        <f t="shared" si="29"/>
        <v>-7.3826690000714734E-2</v>
      </c>
      <c r="F163" s="17">
        <f t="shared" si="34"/>
        <v>1.6358410000000004E-2</v>
      </c>
      <c r="G163" s="17">
        <f t="shared" si="35"/>
        <v>2.0922406390000009E-3</v>
      </c>
      <c r="H163" s="17">
        <f t="shared" si="36"/>
        <v>2.6759757772810012E-4</v>
      </c>
      <c r="I163" s="17">
        <f t="shared" si="37"/>
        <v>-9.4424336510914152E-3</v>
      </c>
      <c r="J163" s="17">
        <f t="shared" si="38"/>
        <v>-1.2076872639745922E-3</v>
      </c>
      <c r="K163" s="17">
        <f t="shared" ca="1" si="30"/>
        <v>-2.0800181212113633E-2</v>
      </c>
      <c r="L163" s="17">
        <f t="shared" ca="1" si="39"/>
        <v>2.8118106343075896E-3</v>
      </c>
      <c r="M163" s="17">
        <f t="shared" ca="1" si="31"/>
        <v>0.54155829811780509</v>
      </c>
      <c r="N163" s="17">
        <f t="shared" ca="1" si="32"/>
        <v>3005.8134072605926</v>
      </c>
      <c r="O163" s="17">
        <f t="shared" ca="1" si="33"/>
        <v>9115.7135664872203</v>
      </c>
      <c r="P163" s="15">
        <f t="shared" ca="1" si="40"/>
        <v>-5.3026508788601101E-2</v>
      </c>
    </row>
    <row r="164" spans="1:19" x14ac:dyDescent="0.2">
      <c r="A164">
        <v>1298</v>
      </c>
      <c r="B164">
        <v>-9.3374780000885949E-2</v>
      </c>
      <c r="D164" s="57">
        <f t="shared" si="29"/>
        <v>0.1298</v>
      </c>
      <c r="E164" s="57">
        <f t="shared" si="29"/>
        <v>-9.3374780000885949E-2</v>
      </c>
      <c r="F164" s="17">
        <f t="shared" si="34"/>
        <v>1.6848039999999998E-2</v>
      </c>
      <c r="G164" s="17">
        <f t="shared" si="35"/>
        <v>2.1868755919999998E-3</v>
      </c>
      <c r="H164" s="17">
        <f t="shared" si="36"/>
        <v>2.8385645184159992E-4</v>
      </c>
      <c r="I164" s="17">
        <f t="shared" si="37"/>
        <v>-1.2120046444114995E-2</v>
      </c>
      <c r="J164" s="17">
        <f t="shared" si="38"/>
        <v>-1.5731820284461263E-3</v>
      </c>
      <c r="K164" s="17">
        <f t="shared" ca="1" si="30"/>
        <v>-2.138737947717239E-2</v>
      </c>
      <c r="L164" s="17">
        <f t="shared" ca="1" si="39"/>
        <v>5.1821858341615538E-3</v>
      </c>
      <c r="M164" s="17">
        <f t="shared" ca="1" si="31"/>
        <v>0.61976578403914728</v>
      </c>
      <c r="N164" s="17">
        <f t="shared" ca="1" si="32"/>
        <v>3148.0926042919532</v>
      </c>
      <c r="O164" s="17">
        <f t="shared" ca="1" si="33"/>
        <v>9567.3330562935098</v>
      </c>
      <c r="P164" s="15">
        <f t="shared" ca="1" si="40"/>
        <v>-7.1987400523713552E-2</v>
      </c>
    </row>
    <row r="165" spans="1:19" x14ac:dyDescent="0.2">
      <c r="A165">
        <v>1301</v>
      </c>
      <c r="B165">
        <v>-8.8777110002411064E-2</v>
      </c>
      <c r="D165" s="57">
        <f t="shared" si="29"/>
        <v>0.13009999999999999</v>
      </c>
      <c r="E165" s="57">
        <f t="shared" si="29"/>
        <v>-8.8777110002411064E-2</v>
      </c>
      <c r="F165" s="17">
        <f t="shared" si="34"/>
        <v>1.6926009999999998E-2</v>
      </c>
      <c r="G165" s="17">
        <f t="shared" si="35"/>
        <v>2.2020739009999996E-3</v>
      </c>
      <c r="H165" s="17">
        <f t="shared" si="36"/>
        <v>2.8648981452009993E-4</v>
      </c>
      <c r="I165" s="17">
        <f t="shared" si="37"/>
        <v>-1.1549902011313678E-2</v>
      </c>
      <c r="J165" s="17">
        <f t="shared" si="38"/>
        <v>-1.5026422516719094E-3</v>
      </c>
      <c r="K165" s="17">
        <f t="shared" ca="1" si="30"/>
        <v>-2.1481588410846075E-2</v>
      </c>
      <c r="L165" s="17">
        <f t="shared" ca="1" si="39"/>
        <v>4.5286872262807892E-3</v>
      </c>
      <c r="M165" s="17">
        <f t="shared" ca="1" si="31"/>
        <v>0.6326343647548931</v>
      </c>
      <c r="N165" s="17">
        <f t="shared" ca="1" si="32"/>
        <v>3170.9203766697296</v>
      </c>
      <c r="O165" s="17">
        <f t="shared" ca="1" si="33"/>
        <v>9639.8391736066169</v>
      </c>
      <c r="P165" s="15">
        <f t="shared" ca="1" si="40"/>
        <v>-6.7295521591564988E-2</v>
      </c>
    </row>
    <row r="166" spans="1:19" x14ac:dyDescent="0.2">
      <c r="A166">
        <v>1305</v>
      </c>
      <c r="B166">
        <v>-0.11631354999553878</v>
      </c>
      <c r="D166" s="57">
        <f t="shared" si="29"/>
        <v>0.1305</v>
      </c>
      <c r="E166" s="57">
        <f t="shared" si="29"/>
        <v>-0.11631354999553878</v>
      </c>
      <c r="F166" s="17">
        <f t="shared" si="34"/>
        <v>1.703025E-2</v>
      </c>
      <c r="G166" s="17">
        <f t="shared" si="35"/>
        <v>2.2224476250000003E-3</v>
      </c>
      <c r="H166" s="17">
        <f t="shared" si="36"/>
        <v>2.9002941506250002E-4</v>
      </c>
      <c r="I166" s="17">
        <f t="shared" si="37"/>
        <v>-1.5178918274417811E-2</v>
      </c>
      <c r="J166" s="17">
        <f t="shared" si="38"/>
        <v>-1.9808488348115245E-3</v>
      </c>
      <c r="K166" s="17">
        <f t="shared" ca="1" si="30"/>
        <v>-2.1607833893742288E-2</v>
      </c>
      <c r="L166" s="17">
        <f t="shared" ca="1" si="39"/>
        <v>8.9691726623540736E-3</v>
      </c>
      <c r="M166" s="17">
        <f t="shared" ca="1" si="31"/>
        <v>0.65001451949449107</v>
      </c>
      <c r="N166" s="17">
        <f t="shared" ca="1" si="32"/>
        <v>3201.5120719356355</v>
      </c>
      <c r="O166" s="17">
        <f t="shared" ca="1" si="33"/>
        <v>9737.0249082768405</v>
      </c>
      <c r="P166" s="15">
        <f t="shared" ca="1" si="40"/>
        <v>-9.4705716101796483E-2</v>
      </c>
    </row>
    <row r="167" spans="1:19" x14ac:dyDescent="0.2">
      <c r="A167">
        <v>1350</v>
      </c>
      <c r="B167">
        <v>-8.6348500000895001E-2</v>
      </c>
      <c r="D167" s="57">
        <f t="shared" si="29"/>
        <v>0.13500000000000001</v>
      </c>
      <c r="E167" s="57">
        <f t="shared" si="29"/>
        <v>-8.6348500000895001E-2</v>
      </c>
      <c r="F167" s="17">
        <f t="shared" si="34"/>
        <v>1.8225000000000002E-2</v>
      </c>
      <c r="G167" s="17">
        <f t="shared" si="35"/>
        <v>2.4603750000000003E-3</v>
      </c>
      <c r="H167" s="17">
        <f t="shared" si="36"/>
        <v>3.3215062500000007E-4</v>
      </c>
      <c r="I167" s="17">
        <f t="shared" si="37"/>
        <v>-1.1657047500120825E-2</v>
      </c>
      <c r="J167" s="17">
        <f t="shared" si="38"/>
        <v>-1.5737014125163115E-3</v>
      </c>
      <c r="K167" s="17">
        <f t="shared" ca="1" si="30"/>
        <v>-2.3077989318665178E-2</v>
      </c>
      <c r="L167" s="17">
        <f t="shared" ca="1" si="39"/>
        <v>4.0031575219901588E-3</v>
      </c>
      <c r="M167" s="17">
        <f t="shared" ca="1" si="31"/>
        <v>0.86325348088798082</v>
      </c>
      <c r="N167" s="17">
        <f t="shared" ca="1" si="32"/>
        <v>3557.9782372050577</v>
      </c>
      <c r="O167" s="17">
        <f t="shared" ca="1" si="33"/>
        <v>10871.035949112515</v>
      </c>
      <c r="P167" s="15">
        <f t="shared" ca="1" si="40"/>
        <v>-6.327051068222983E-2</v>
      </c>
    </row>
    <row r="168" spans="1:19" x14ac:dyDescent="0.2">
      <c r="A168">
        <v>1439</v>
      </c>
      <c r="B168">
        <v>-9.7284290000970941E-2</v>
      </c>
      <c r="D168" s="57">
        <f t="shared" si="29"/>
        <v>0.1439</v>
      </c>
      <c r="E168" s="57">
        <f t="shared" si="29"/>
        <v>-9.7284290000970941E-2</v>
      </c>
      <c r="F168" s="17">
        <f t="shared" si="34"/>
        <v>2.070721E-2</v>
      </c>
      <c r="G168" s="17">
        <f t="shared" si="35"/>
        <v>2.979767519E-3</v>
      </c>
      <c r="H168" s="17">
        <f t="shared" si="36"/>
        <v>4.2878854598409999E-4</v>
      </c>
      <c r="I168" s="17">
        <f t="shared" si="37"/>
        <v>-1.3999209331139718E-2</v>
      </c>
      <c r="J168" s="17">
        <f t="shared" si="38"/>
        <v>-2.0144862227510054E-3</v>
      </c>
      <c r="K168" s="17">
        <f t="shared" ca="1" si="30"/>
        <v>-2.6255486179999135E-2</v>
      </c>
      <c r="L168" s="17">
        <f t="shared" ca="1" si="39"/>
        <v>5.0450909722380994E-3</v>
      </c>
      <c r="M168" s="17">
        <f t="shared" ca="1" si="31"/>
        <v>1.3840658939896961</v>
      </c>
      <c r="N168" s="17">
        <f t="shared" ca="1" si="32"/>
        <v>4331.4445983299156</v>
      </c>
      <c r="O168" s="17">
        <f t="shared" ca="1" si="33"/>
        <v>13340.165536505623</v>
      </c>
      <c r="P168" s="15">
        <f t="shared" ca="1" si="40"/>
        <v>-7.1028803820971806E-2</v>
      </c>
    </row>
    <row r="169" spans="1:19" x14ac:dyDescent="0.2">
      <c r="A169">
        <v>1506</v>
      </c>
      <c r="B169">
        <v>-0.11926965999737149</v>
      </c>
      <c r="D169" s="57">
        <f t="shared" si="29"/>
        <v>0.15060000000000001</v>
      </c>
      <c r="E169" s="57">
        <f t="shared" si="29"/>
        <v>-0.11926965999737149</v>
      </c>
      <c r="F169" s="17">
        <f t="shared" si="34"/>
        <v>2.2680360000000004E-2</v>
      </c>
      <c r="G169" s="17">
        <f t="shared" si="35"/>
        <v>3.4156622160000007E-3</v>
      </c>
      <c r="H169" s="17">
        <f t="shared" si="36"/>
        <v>5.1439872972960021E-4</v>
      </c>
      <c r="I169" s="17">
        <f t="shared" si="37"/>
        <v>-1.7962010795604149E-2</v>
      </c>
      <c r="J169" s="17">
        <f t="shared" si="38"/>
        <v>-2.7050788258179853E-3</v>
      </c>
      <c r="K169" s="17">
        <f t="shared" ca="1" si="30"/>
        <v>-2.888403750593907E-2</v>
      </c>
      <c r="L169" s="17">
        <f t="shared" ca="1" si="39"/>
        <v>8.1695607531637338E-3</v>
      </c>
      <c r="M169" s="17">
        <f t="shared" ca="1" si="31"/>
        <v>1.8672027546506427</v>
      </c>
      <c r="N169" s="17">
        <f t="shared" ca="1" si="32"/>
        <v>4976.1383910552613</v>
      </c>
      <c r="O169" s="17">
        <f t="shared" ca="1" si="33"/>
        <v>15405.469466751438</v>
      </c>
      <c r="P169" s="15">
        <f t="shared" ca="1" si="40"/>
        <v>-9.0385622491432421E-2</v>
      </c>
    </row>
    <row r="170" spans="1:19" x14ac:dyDescent="0.2">
      <c r="A170">
        <v>1521</v>
      </c>
      <c r="B170">
        <v>-0.12728131000039866</v>
      </c>
      <c r="D170" s="57">
        <f t="shared" si="29"/>
        <v>0.15210000000000001</v>
      </c>
      <c r="E170" s="57">
        <f t="shared" si="29"/>
        <v>-0.12728131000039866</v>
      </c>
      <c r="F170" s="17">
        <f t="shared" si="34"/>
        <v>2.3134410000000005E-2</v>
      </c>
      <c r="G170" s="17">
        <f t="shared" si="35"/>
        <v>3.5187437610000008E-3</v>
      </c>
      <c r="H170" s="17">
        <f t="shared" si="36"/>
        <v>5.3520092604810018E-4</v>
      </c>
      <c r="I170" s="17">
        <f t="shared" si="37"/>
        <v>-1.9359487251060639E-2</v>
      </c>
      <c r="J170" s="17">
        <f t="shared" si="38"/>
        <v>-2.9445780108863233E-3</v>
      </c>
      <c r="K170" s="17">
        <f t="shared" ca="1" si="30"/>
        <v>-2.950035102955733E-2</v>
      </c>
      <c r="L170" s="17">
        <f t="shared" ca="1" si="39"/>
        <v>9.5611159372573553E-3</v>
      </c>
      <c r="M170" s="17">
        <f t="shared" ca="1" si="31"/>
        <v>1.9865143818033821</v>
      </c>
      <c r="N170" s="17">
        <f t="shared" ca="1" si="32"/>
        <v>5128.0647180834594</v>
      </c>
      <c r="O170" s="17">
        <f t="shared" ca="1" si="33"/>
        <v>15892.984628415979</v>
      </c>
      <c r="P170" s="15">
        <f t="shared" ca="1" si="40"/>
        <v>-9.7780958970841325E-2</v>
      </c>
    </row>
    <row r="171" spans="1:19" x14ac:dyDescent="0.2">
      <c r="A171">
        <v>1521</v>
      </c>
      <c r="B171">
        <v>-0.11028131000057328</v>
      </c>
      <c r="D171" s="57">
        <f t="shared" si="29"/>
        <v>0.15210000000000001</v>
      </c>
      <c r="E171" s="57">
        <f t="shared" si="29"/>
        <v>-0.11028131000057328</v>
      </c>
      <c r="F171" s="17">
        <f t="shared" si="34"/>
        <v>2.3134410000000005E-2</v>
      </c>
      <c r="G171" s="17">
        <f t="shared" si="35"/>
        <v>3.5187437610000008E-3</v>
      </c>
      <c r="H171" s="17">
        <f t="shared" si="36"/>
        <v>5.3520092604810018E-4</v>
      </c>
      <c r="I171" s="17">
        <f t="shared" si="37"/>
        <v>-1.6773787251087198E-2</v>
      </c>
      <c r="J171" s="17">
        <f t="shared" si="38"/>
        <v>-2.5512930408903632E-3</v>
      </c>
      <c r="K171" s="17">
        <f t="shared" ca="1" si="30"/>
        <v>-2.950035102955733E-2</v>
      </c>
      <c r="L171" s="17">
        <f t="shared" ca="1" si="39"/>
        <v>6.5255633322769619E-3</v>
      </c>
      <c r="M171" s="17">
        <f t="shared" ca="1" si="31"/>
        <v>1.9865143818033821</v>
      </c>
      <c r="N171" s="17">
        <f t="shared" ca="1" si="32"/>
        <v>5128.0647180834594</v>
      </c>
      <c r="O171" s="17">
        <f t="shared" ca="1" si="33"/>
        <v>15892.984628415979</v>
      </c>
      <c r="P171" s="15">
        <f t="shared" ca="1" si="40"/>
        <v>-8.0780958971015948E-2</v>
      </c>
    </row>
    <row r="172" spans="1:19" x14ac:dyDescent="0.2">
      <c r="A172">
        <v>1537</v>
      </c>
      <c r="B172">
        <v>-9.5427070002187975E-2</v>
      </c>
      <c r="D172" s="57">
        <f t="shared" si="29"/>
        <v>0.1537</v>
      </c>
      <c r="E172" s="57">
        <f t="shared" si="29"/>
        <v>-9.5427070002187975E-2</v>
      </c>
      <c r="F172" s="17">
        <f t="shared" si="34"/>
        <v>2.3623690000000003E-2</v>
      </c>
      <c r="G172" s="17">
        <f t="shared" si="35"/>
        <v>3.6309611530000005E-3</v>
      </c>
      <c r="H172" s="17">
        <f t="shared" si="36"/>
        <v>5.5807872921610009E-4</v>
      </c>
      <c r="I172" s="17">
        <f t="shared" si="37"/>
        <v>-1.4667140659336293E-2</v>
      </c>
      <c r="J172" s="17">
        <f t="shared" si="38"/>
        <v>-2.2543395193399883E-3</v>
      </c>
      <c r="K172" s="17">
        <f t="shared" ca="1" si="30"/>
        <v>-3.0168975384999977E-2</v>
      </c>
      <c r="L172" s="17">
        <f t="shared" ca="1" si="39"/>
        <v>4.2586189130658612E-3</v>
      </c>
      <c r="M172" s="17">
        <f t="shared" ca="1" si="31"/>
        <v>2.1183756209898963</v>
      </c>
      <c r="N172" s="17">
        <f t="shared" ca="1" si="32"/>
        <v>5293.2384186998643</v>
      </c>
      <c r="O172" s="17">
        <f t="shared" ca="1" si="33"/>
        <v>16423.330013079514</v>
      </c>
      <c r="P172" s="15">
        <f t="shared" ca="1" si="40"/>
        <v>-6.5258094617187998E-2</v>
      </c>
    </row>
    <row r="173" spans="1:19" x14ac:dyDescent="0.2">
      <c r="A173">
        <v>1596</v>
      </c>
      <c r="B173">
        <v>-0.11533956000494072</v>
      </c>
      <c r="D173" s="57">
        <f t="shared" si="29"/>
        <v>0.15959999999999999</v>
      </c>
      <c r="E173" s="57">
        <f t="shared" si="29"/>
        <v>-0.11533956000494072</v>
      </c>
      <c r="F173" s="17">
        <f t="shared" si="34"/>
        <v>2.5472159999999997E-2</v>
      </c>
      <c r="G173" s="17">
        <f t="shared" si="35"/>
        <v>4.0653567359999997E-3</v>
      </c>
      <c r="H173" s="17">
        <f t="shared" si="36"/>
        <v>6.4883093506559991E-4</v>
      </c>
      <c r="I173" s="17">
        <f t="shared" si="37"/>
        <v>-1.840819377678854E-2</v>
      </c>
      <c r="J173" s="17">
        <f t="shared" si="38"/>
        <v>-2.9379477267754508E-3</v>
      </c>
      <c r="K173" s="17">
        <f t="shared" ca="1" si="30"/>
        <v>-3.2734654593588888E-2</v>
      </c>
      <c r="L173" s="17">
        <f t="shared" ca="1" si="39"/>
        <v>6.8235703980183832E-3</v>
      </c>
      <c r="M173" s="17">
        <f t="shared" ca="1" si="31"/>
        <v>2.6464444894438341</v>
      </c>
      <c r="N173" s="17">
        <f t="shared" ca="1" si="32"/>
        <v>5930.6172395036829</v>
      </c>
      <c r="O173" s="17">
        <f t="shared" ca="1" si="33"/>
        <v>18472.733680580317</v>
      </c>
      <c r="P173" s="15">
        <f t="shared" ca="1" si="40"/>
        <v>-8.2604905411351834E-2</v>
      </c>
    </row>
    <row r="174" spans="1:19" x14ac:dyDescent="0.2">
      <c r="A174">
        <v>1598</v>
      </c>
      <c r="B174">
        <v>-0.12760778000665596</v>
      </c>
      <c r="D174" s="57">
        <f t="shared" si="29"/>
        <v>0.1598</v>
      </c>
      <c r="E174" s="57">
        <f t="shared" si="29"/>
        <v>-0.12760778000665596</v>
      </c>
      <c r="F174" s="17">
        <f t="shared" si="34"/>
        <v>2.5536039999999999E-2</v>
      </c>
      <c r="G174" s="17">
        <f t="shared" si="35"/>
        <v>4.0806591919999996E-3</v>
      </c>
      <c r="H174" s="17">
        <f t="shared" si="36"/>
        <v>6.5208933888159998E-4</v>
      </c>
      <c r="I174" s="17">
        <f t="shared" si="37"/>
        <v>-2.0391723245063623E-2</v>
      </c>
      <c r="J174" s="17">
        <f t="shared" si="38"/>
        <v>-3.258597374561167E-3</v>
      </c>
      <c r="K174" s="17">
        <f t="shared" ca="1" si="30"/>
        <v>-3.2824387330951922E-2</v>
      </c>
      <c r="L174" s="17">
        <f t="shared" ca="1" si="39"/>
        <v>8.983891527116707E-3</v>
      </c>
      <c r="M174" s="17">
        <f t="shared" ca="1" si="31"/>
        <v>2.6655181705088506</v>
      </c>
      <c r="N174" s="17">
        <f t="shared" ca="1" si="32"/>
        <v>5953.0148473569434</v>
      </c>
      <c r="O174" s="17">
        <f t="shared" ca="1" si="33"/>
        <v>18544.827925035392</v>
      </c>
      <c r="P174" s="15">
        <f t="shared" ca="1" si="40"/>
        <v>-9.4783392675704042E-2</v>
      </c>
    </row>
    <row r="175" spans="1:19" x14ac:dyDescent="0.2">
      <c r="A175">
        <v>1603</v>
      </c>
      <c r="B175">
        <v>-0.13027832999796374</v>
      </c>
      <c r="D175" s="57">
        <f t="shared" si="29"/>
        <v>0.1603</v>
      </c>
      <c r="E175" s="57">
        <f t="shared" si="29"/>
        <v>-0.13027832999796374</v>
      </c>
      <c r="F175" s="17">
        <f t="shared" si="34"/>
        <v>2.5696089999999998E-2</v>
      </c>
      <c r="G175" s="17">
        <f t="shared" si="35"/>
        <v>4.1190832269999995E-3</v>
      </c>
      <c r="H175" s="17">
        <f t="shared" si="36"/>
        <v>6.6028904128809989E-4</v>
      </c>
      <c r="I175" s="17">
        <f t="shared" si="37"/>
        <v>-2.0883616298673587E-2</v>
      </c>
      <c r="J175" s="17">
        <f t="shared" si="38"/>
        <v>-3.3476436926773759E-3</v>
      </c>
      <c r="K175" s="17">
        <f t="shared" ca="1" si="30"/>
        <v>-3.3049511138523641E-2</v>
      </c>
      <c r="L175" s="17">
        <f t="shared" ca="1" si="39"/>
        <v>9.453443216801815E-3</v>
      </c>
      <c r="M175" s="17">
        <f t="shared" ca="1" si="31"/>
        <v>2.7135437821928332</v>
      </c>
      <c r="N175" s="17">
        <f t="shared" ca="1" si="32"/>
        <v>6009.2387356919171</v>
      </c>
      <c r="O175" s="17">
        <f t="shared" ca="1" si="33"/>
        <v>18725.825418279983</v>
      </c>
      <c r="P175" s="15">
        <f t="shared" ca="1" si="40"/>
        <v>-9.7228818859440097E-2</v>
      </c>
    </row>
    <row r="176" spans="1:19" x14ac:dyDescent="0.2">
      <c r="A176">
        <v>1692</v>
      </c>
      <c r="B176">
        <v>-0.14621412000269629</v>
      </c>
      <c r="D176" s="57">
        <f t="shared" si="29"/>
        <v>0.16919999999999999</v>
      </c>
      <c r="E176" s="57">
        <f t="shared" si="29"/>
        <v>-0.14621412000269629</v>
      </c>
      <c r="F176" s="17">
        <f t="shared" si="34"/>
        <v>2.8628639999999997E-2</v>
      </c>
      <c r="G176" s="17">
        <f t="shared" si="35"/>
        <v>4.8439658879999995E-3</v>
      </c>
      <c r="H176" s="17">
        <f t="shared" si="36"/>
        <v>8.1959902824959977E-4</v>
      </c>
      <c r="I176" s="17">
        <f t="shared" si="37"/>
        <v>-2.4739429104456211E-2</v>
      </c>
      <c r="J176" s="17">
        <f t="shared" si="38"/>
        <v>-4.1859114044739904E-3</v>
      </c>
      <c r="K176" s="17">
        <f t="shared" ca="1" si="30"/>
        <v>-3.7246016976076053E-2</v>
      </c>
      <c r="L176" s="17">
        <f t="shared" ca="1" si="39"/>
        <v>1.1874047477220123E-2</v>
      </c>
      <c r="M176" s="17">
        <f t="shared" ca="1" si="31"/>
        <v>3.6517194422357901</v>
      </c>
      <c r="N176" s="17">
        <f t="shared" ca="1" si="32"/>
        <v>7065.9463260508637</v>
      </c>
      <c r="O176" s="17">
        <f t="shared" ca="1" si="33"/>
        <v>22132.990509451141</v>
      </c>
      <c r="P176" s="15">
        <f t="shared" ca="1" si="40"/>
        <v>-0.10896810302662024</v>
      </c>
    </row>
    <row r="177" spans="1:16" x14ac:dyDescent="0.2">
      <c r="A177">
        <v>1767</v>
      </c>
      <c r="B177">
        <v>-0.14627237000240711</v>
      </c>
      <c r="D177" s="57">
        <f t="shared" si="29"/>
        <v>0.1767</v>
      </c>
      <c r="E177" s="57">
        <f t="shared" si="29"/>
        <v>-0.14627237000240711</v>
      </c>
      <c r="F177" s="17">
        <f t="shared" si="34"/>
        <v>3.122289E-2</v>
      </c>
      <c r="G177" s="17">
        <f t="shared" si="35"/>
        <v>5.5170846629999997E-3</v>
      </c>
      <c r="H177" s="17">
        <f t="shared" si="36"/>
        <v>9.7486885995210003E-4</v>
      </c>
      <c r="I177" s="17">
        <f t="shared" si="37"/>
        <v>-2.5846327779425336E-2</v>
      </c>
      <c r="J177" s="17">
        <f t="shared" si="38"/>
        <v>-4.5670461186244566E-3</v>
      </c>
      <c r="K177" s="17">
        <f t="shared" ca="1" si="30"/>
        <v>-4.1060717134680666E-2</v>
      </c>
      <c r="L177" s="17">
        <f t="shared" ca="1" si="39"/>
        <v>1.106949189915897E-2</v>
      </c>
      <c r="M177" s="17">
        <f t="shared" ca="1" si="31"/>
        <v>4.5692976566963148</v>
      </c>
      <c r="N177" s="17">
        <f t="shared" ca="1" si="32"/>
        <v>8041.2032196706468</v>
      </c>
      <c r="O177" s="17">
        <f t="shared" ca="1" si="33"/>
        <v>25285.413884080179</v>
      </c>
      <c r="P177" s="15">
        <f t="shared" ca="1" si="40"/>
        <v>-0.10521165286772645</v>
      </c>
    </row>
    <row r="178" spans="1:16" x14ac:dyDescent="0.2">
      <c r="A178">
        <v>1781</v>
      </c>
      <c r="B178">
        <v>-0.13714990999869769</v>
      </c>
      <c r="D178" s="57">
        <f t="shared" si="29"/>
        <v>0.17810000000000001</v>
      </c>
      <c r="E178" s="57">
        <f t="shared" si="29"/>
        <v>-0.13714990999869769</v>
      </c>
      <c r="F178" s="17">
        <f t="shared" si="34"/>
        <v>3.1719610000000002E-2</v>
      </c>
      <c r="G178" s="17">
        <f t="shared" si="35"/>
        <v>5.6492625410000004E-3</v>
      </c>
      <c r="H178" s="17">
        <f t="shared" si="36"/>
        <v>1.0061336585521002E-3</v>
      </c>
      <c r="I178" s="17">
        <f t="shared" si="37"/>
        <v>-2.4426398970768062E-2</v>
      </c>
      <c r="J178" s="17">
        <f t="shared" si="38"/>
        <v>-4.350341656693792E-3</v>
      </c>
      <c r="K178" s="17">
        <f t="shared" ca="1" si="30"/>
        <v>-4.1800988421863396E-2</v>
      </c>
      <c r="L178" s="17">
        <f t="shared" ca="1" si="39"/>
        <v>9.0914168458652994E-3</v>
      </c>
      <c r="M178" s="17">
        <f t="shared" ca="1" si="31"/>
        <v>4.7539256019259835</v>
      </c>
      <c r="N178" s="17">
        <f t="shared" ca="1" si="32"/>
        <v>8232.1140410173157</v>
      </c>
      <c r="O178" s="17">
        <f t="shared" ca="1" si="33"/>
        <v>25903.283165529843</v>
      </c>
      <c r="P178" s="15">
        <f t="shared" ca="1" si="40"/>
        <v>-9.5348921576834306E-2</v>
      </c>
    </row>
    <row r="179" spans="1:16" x14ac:dyDescent="0.2">
      <c r="A179">
        <v>1856</v>
      </c>
      <c r="B179">
        <v>-0.15320816000166815</v>
      </c>
      <c r="D179" s="57">
        <f t="shared" si="29"/>
        <v>0.18559999999999999</v>
      </c>
      <c r="E179" s="57">
        <f t="shared" si="29"/>
        <v>-0.15320816000166815</v>
      </c>
      <c r="F179" s="17">
        <f t="shared" si="34"/>
        <v>3.4447359999999996E-2</v>
      </c>
      <c r="G179" s="17">
        <f t="shared" si="35"/>
        <v>6.3934300159999985E-3</v>
      </c>
      <c r="H179" s="17">
        <f t="shared" si="36"/>
        <v>1.1866206109695998E-3</v>
      </c>
      <c r="I179" s="17">
        <f t="shared" si="37"/>
        <v>-2.8435434496309607E-2</v>
      </c>
      <c r="J179" s="17">
        <f t="shared" si="38"/>
        <v>-5.2776166425150626E-3</v>
      </c>
      <c r="K179" s="17">
        <f t="shared" ca="1" si="30"/>
        <v>-4.5917766340216569E-2</v>
      </c>
      <c r="L179" s="17">
        <f t="shared" ca="1" si="39"/>
        <v>1.1511228572029247E-2</v>
      </c>
      <c r="M179" s="17">
        <f t="shared" ca="1" si="31"/>
        <v>5.8169263808764731</v>
      </c>
      <c r="N179" s="17">
        <f t="shared" ca="1" si="32"/>
        <v>9303.7082460550864</v>
      </c>
      <c r="O179" s="17">
        <f t="shared" ca="1" si="33"/>
        <v>29375.541005754807</v>
      </c>
      <c r="P179" s="15">
        <f t="shared" ca="1" si="40"/>
        <v>-0.10729039366145157</v>
      </c>
    </row>
    <row r="180" spans="1:16" x14ac:dyDescent="0.2">
      <c r="A180">
        <v>2327</v>
      </c>
      <c r="B180">
        <v>-0.20947397000418277</v>
      </c>
      <c r="D180" s="57">
        <f t="shared" si="29"/>
        <v>0.23269999999999999</v>
      </c>
      <c r="E180" s="57">
        <f t="shared" si="29"/>
        <v>-0.20947397000418277</v>
      </c>
      <c r="F180" s="17">
        <f t="shared" si="34"/>
        <v>5.4149289999999996E-2</v>
      </c>
      <c r="G180" s="17">
        <f t="shared" si="35"/>
        <v>1.2600539782999999E-2</v>
      </c>
      <c r="H180" s="17">
        <f t="shared" si="36"/>
        <v>2.9321456075040997E-3</v>
      </c>
      <c r="I180" s="17">
        <f t="shared" si="37"/>
        <v>-4.8744592819973329E-2</v>
      </c>
      <c r="J180" s="17">
        <f t="shared" si="38"/>
        <v>-1.1342866749207793E-2</v>
      </c>
      <c r="K180" s="17">
        <f t="shared" ca="1" si="30"/>
        <v>-7.7590167559871165E-2</v>
      </c>
      <c r="L180" s="17">
        <f t="shared" ca="1" si="39"/>
        <v>1.7393337347170214E-2</v>
      </c>
      <c r="M180" s="17">
        <f t="shared" ca="1" si="31"/>
        <v>15.671249210043039</v>
      </c>
      <c r="N180" s="17">
        <f t="shared" ca="1" si="32"/>
        <v>18103.270889080584</v>
      </c>
      <c r="O180" s="17">
        <f t="shared" ca="1" si="33"/>
        <v>58065.907799022418</v>
      </c>
      <c r="P180" s="15">
        <f t="shared" ca="1" si="40"/>
        <v>-0.13188380244431161</v>
      </c>
    </row>
    <row r="181" spans="1:16" x14ac:dyDescent="0.2">
      <c r="A181">
        <v>2397</v>
      </c>
      <c r="B181">
        <v>-0.21466166999744019</v>
      </c>
      <c r="D181" s="57">
        <f t="shared" si="29"/>
        <v>0.2397</v>
      </c>
      <c r="E181" s="57">
        <f t="shared" si="29"/>
        <v>-0.21466166999744019</v>
      </c>
      <c r="F181" s="17">
        <f t="shared" si="34"/>
        <v>5.7456090000000001E-2</v>
      </c>
      <c r="G181" s="17">
        <f t="shared" si="35"/>
        <v>1.3772224773E-2</v>
      </c>
      <c r="H181" s="17">
        <f t="shared" si="36"/>
        <v>3.3012022780881003E-3</v>
      </c>
      <c r="I181" s="17">
        <f t="shared" si="37"/>
        <v>-5.1454402298386409E-2</v>
      </c>
      <c r="J181" s="17">
        <f t="shared" si="38"/>
        <v>-1.2333620230923222E-2</v>
      </c>
      <c r="K181" s="17">
        <f t="shared" ca="1" si="30"/>
        <v>-8.3154223709829805E-2</v>
      </c>
      <c r="L181" s="17">
        <f t="shared" ca="1" si="39"/>
        <v>1.7294208429088728E-2</v>
      </c>
      <c r="M181" s="17">
        <f t="shared" ca="1" si="31"/>
        <v>17.65938182202936</v>
      </c>
      <c r="N181" s="17">
        <f t="shared" ca="1" si="32"/>
        <v>19747.291666533452</v>
      </c>
      <c r="O181" s="17">
        <f t="shared" ca="1" si="33"/>
        <v>63449.851263600962</v>
      </c>
      <c r="P181" s="15">
        <f t="shared" ca="1" si="40"/>
        <v>-0.13150744628761038</v>
      </c>
    </row>
    <row r="182" spans="1:16" x14ac:dyDescent="0.2">
      <c r="D182" s="57">
        <f t="shared" si="29"/>
        <v>0</v>
      </c>
      <c r="E182" s="57">
        <f t="shared" si="29"/>
        <v>0</v>
      </c>
      <c r="F182" s="17">
        <f t="shared" si="34"/>
        <v>0</v>
      </c>
      <c r="G182" s="17">
        <f t="shared" si="35"/>
        <v>0</v>
      </c>
      <c r="H182" s="17">
        <f t="shared" si="36"/>
        <v>0</v>
      </c>
      <c r="I182" s="17">
        <f t="shared" si="37"/>
        <v>0</v>
      </c>
      <c r="J182" s="17">
        <f t="shared" si="38"/>
        <v>0</v>
      </c>
      <c r="K182" s="17">
        <f t="shared" ca="1" si="30"/>
        <v>-1.8837408461391342E-2</v>
      </c>
      <c r="L182" s="17">
        <f t="shared" ca="1" si="39"/>
        <v>3.5484795754129814E-4</v>
      </c>
      <c r="M182" s="17">
        <f t="shared" ca="1" si="31"/>
        <v>4.4903310450972684</v>
      </c>
      <c r="N182" s="17">
        <f t="shared" ca="1" si="32"/>
        <v>312.87418031108086</v>
      </c>
      <c r="O182" s="17">
        <f t="shared" ca="1" si="33"/>
        <v>1312.4101632329205</v>
      </c>
      <c r="P182" s="15">
        <f t="shared" ca="1" si="40"/>
        <v>1.8837408461391342E-2</v>
      </c>
    </row>
    <row r="183" spans="1:16" x14ac:dyDescent="0.2">
      <c r="D183" s="57">
        <f t="shared" si="29"/>
        <v>0</v>
      </c>
      <c r="E183" s="57">
        <f t="shared" si="29"/>
        <v>0</v>
      </c>
      <c r="F183" s="17">
        <f t="shared" si="34"/>
        <v>0</v>
      </c>
      <c r="G183" s="17">
        <f t="shared" si="35"/>
        <v>0</v>
      </c>
      <c r="H183" s="17">
        <f t="shared" si="36"/>
        <v>0</v>
      </c>
      <c r="I183" s="17">
        <f t="shared" si="37"/>
        <v>0</v>
      </c>
      <c r="J183" s="17">
        <f t="shared" si="38"/>
        <v>0</v>
      </c>
      <c r="K183" s="17">
        <f t="shared" ca="1" si="30"/>
        <v>-1.8837408461391342E-2</v>
      </c>
      <c r="L183" s="17">
        <f t="shared" ca="1" si="39"/>
        <v>3.5484795754129814E-4</v>
      </c>
      <c r="M183" s="17">
        <f t="shared" ca="1" si="31"/>
        <v>4.4903310450972684</v>
      </c>
      <c r="N183" s="17">
        <f t="shared" ca="1" si="32"/>
        <v>312.87418031108086</v>
      </c>
      <c r="O183" s="17">
        <f t="shared" ca="1" si="33"/>
        <v>1312.4101632329205</v>
      </c>
      <c r="P183" s="15">
        <f t="shared" ca="1" si="40"/>
        <v>1.8837408461391342E-2</v>
      </c>
    </row>
    <row r="184" spans="1:16" x14ac:dyDescent="0.2">
      <c r="D184" s="57">
        <f t="shared" si="29"/>
        <v>0</v>
      </c>
      <c r="E184" s="57">
        <f t="shared" si="29"/>
        <v>0</v>
      </c>
      <c r="F184" s="17">
        <f t="shared" si="34"/>
        <v>0</v>
      </c>
      <c r="G184" s="17">
        <f t="shared" si="35"/>
        <v>0</v>
      </c>
      <c r="H184" s="17">
        <f t="shared" si="36"/>
        <v>0</v>
      </c>
      <c r="I184" s="17">
        <f t="shared" si="37"/>
        <v>0</v>
      </c>
      <c r="J184" s="17">
        <f t="shared" si="38"/>
        <v>0</v>
      </c>
      <c r="K184" s="17">
        <f t="shared" ca="1" si="30"/>
        <v>-1.8837408461391342E-2</v>
      </c>
      <c r="L184" s="17">
        <f t="shared" ca="1" si="39"/>
        <v>3.5484795754129814E-4</v>
      </c>
      <c r="M184" s="17">
        <f t="shared" ca="1" si="31"/>
        <v>4.4903310450972684</v>
      </c>
      <c r="N184" s="17">
        <f t="shared" ca="1" si="32"/>
        <v>312.87418031108086</v>
      </c>
      <c r="O184" s="17">
        <f t="shared" ca="1" si="33"/>
        <v>1312.4101632329205</v>
      </c>
      <c r="P184" s="15">
        <f t="shared" ca="1" si="40"/>
        <v>1.8837408461391342E-2</v>
      </c>
    </row>
    <row r="185" spans="1:16" x14ac:dyDescent="0.2">
      <c r="D185" s="57">
        <f t="shared" si="29"/>
        <v>0</v>
      </c>
      <c r="E185" s="57">
        <f t="shared" si="29"/>
        <v>0</v>
      </c>
      <c r="F185" s="17">
        <f t="shared" si="34"/>
        <v>0</v>
      </c>
      <c r="G185" s="17">
        <f t="shared" si="35"/>
        <v>0</v>
      </c>
      <c r="H185" s="17">
        <f t="shared" si="36"/>
        <v>0</v>
      </c>
      <c r="I185" s="17">
        <f t="shared" si="37"/>
        <v>0</v>
      </c>
      <c r="J185" s="17">
        <f t="shared" si="38"/>
        <v>0</v>
      </c>
      <c r="K185" s="17">
        <f t="shared" ca="1" si="30"/>
        <v>-1.8837408461391342E-2</v>
      </c>
      <c r="L185" s="17">
        <f t="shared" ca="1" si="39"/>
        <v>3.5484795754129814E-4</v>
      </c>
      <c r="M185" s="17">
        <f t="shared" ca="1" si="31"/>
        <v>4.4903310450972684</v>
      </c>
      <c r="N185" s="17">
        <f t="shared" ca="1" si="32"/>
        <v>312.87418031108086</v>
      </c>
      <c r="O185" s="17">
        <f t="shared" ca="1" si="33"/>
        <v>1312.4101632329205</v>
      </c>
      <c r="P185" s="15">
        <f t="shared" ca="1" si="40"/>
        <v>1.8837408461391342E-2</v>
      </c>
    </row>
    <row r="186" spans="1:16" x14ac:dyDescent="0.2">
      <c r="D186" s="57">
        <f t="shared" si="29"/>
        <v>0</v>
      </c>
      <c r="E186" s="57">
        <f t="shared" si="29"/>
        <v>0</v>
      </c>
      <c r="F186" s="17">
        <f t="shared" si="34"/>
        <v>0</v>
      </c>
      <c r="G186" s="17">
        <f t="shared" si="35"/>
        <v>0</v>
      </c>
      <c r="H186" s="17">
        <f t="shared" si="36"/>
        <v>0</v>
      </c>
      <c r="I186" s="17">
        <f t="shared" si="37"/>
        <v>0</v>
      </c>
      <c r="J186" s="17">
        <f t="shared" si="38"/>
        <v>0</v>
      </c>
      <c r="K186" s="17">
        <f t="shared" ca="1" si="30"/>
        <v>-1.8837408461391342E-2</v>
      </c>
      <c r="L186" s="17">
        <f t="shared" ca="1" si="39"/>
        <v>3.5484795754129814E-4</v>
      </c>
      <c r="M186" s="17">
        <f t="shared" ca="1" si="31"/>
        <v>4.4903310450972684</v>
      </c>
      <c r="N186" s="17">
        <f t="shared" ca="1" si="32"/>
        <v>312.87418031108086</v>
      </c>
      <c r="O186" s="17">
        <f t="shared" ca="1" si="33"/>
        <v>1312.4101632329205</v>
      </c>
      <c r="P186" s="15">
        <f t="shared" ca="1" si="40"/>
        <v>1.8837408461391342E-2</v>
      </c>
    </row>
    <row r="187" spans="1:16" x14ac:dyDescent="0.2">
      <c r="D187" s="57">
        <f t="shared" si="29"/>
        <v>0</v>
      </c>
      <c r="E187" s="57">
        <f t="shared" si="29"/>
        <v>0</v>
      </c>
      <c r="F187" s="17">
        <f t="shared" si="34"/>
        <v>0</v>
      </c>
      <c r="G187" s="17">
        <f t="shared" si="35"/>
        <v>0</v>
      </c>
      <c r="H187" s="17">
        <f t="shared" si="36"/>
        <v>0</v>
      </c>
      <c r="I187" s="17">
        <f t="shared" si="37"/>
        <v>0</v>
      </c>
      <c r="J187" s="17">
        <f t="shared" si="38"/>
        <v>0</v>
      </c>
      <c r="K187" s="17">
        <f t="shared" ca="1" si="30"/>
        <v>-1.8837408461391342E-2</v>
      </c>
      <c r="L187" s="17">
        <f t="shared" ca="1" si="39"/>
        <v>3.5484795754129814E-4</v>
      </c>
      <c r="M187" s="17">
        <f t="shared" ca="1" si="31"/>
        <v>4.4903310450972684</v>
      </c>
      <c r="N187" s="17">
        <f t="shared" ca="1" si="32"/>
        <v>312.87418031108086</v>
      </c>
      <c r="O187" s="17">
        <f t="shared" ca="1" si="33"/>
        <v>1312.4101632329205</v>
      </c>
      <c r="P187" s="15">
        <f t="shared" ca="1" si="40"/>
        <v>1.8837408461391342E-2</v>
      </c>
    </row>
    <row r="188" spans="1:16" x14ac:dyDescent="0.2">
      <c r="D188" s="57">
        <f t="shared" si="29"/>
        <v>0</v>
      </c>
      <c r="E188" s="57">
        <f t="shared" si="29"/>
        <v>0</v>
      </c>
      <c r="F188" s="17">
        <f t="shared" si="34"/>
        <v>0</v>
      </c>
      <c r="G188" s="17">
        <f t="shared" si="35"/>
        <v>0</v>
      </c>
      <c r="H188" s="17">
        <f t="shared" si="36"/>
        <v>0</v>
      </c>
      <c r="I188" s="17">
        <f t="shared" si="37"/>
        <v>0</v>
      </c>
      <c r="J188" s="17">
        <f t="shared" si="38"/>
        <v>0</v>
      </c>
      <c r="K188" s="17">
        <f t="shared" ca="1" si="30"/>
        <v>-1.8837408461391342E-2</v>
      </c>
      <c r="L188" s="17">
        <f t="shared" ca="1" si="39"/>
        <v>3.5484795754129814E-4</v>
      </c>
      <c r="M188" s="17">
        <f t="shared" ca="1" si="31"/>
        <v>4.4903310450972684</v>
      </c>
      <c r="N188" s="17">
        <f t="shared" ca="1" si="32"/>
        <v>312.87418031108086</v>
      </c>
      <c r="O188" s="17">
        <f t="shared" ca="1" si="33"/>
        <v>1312.4101632329205</v>
      </c>
      <c r="P188" s="15">
        <f t="shared" ca="1" si="40"/>
        <v>1.8837408461391342E-2</v>
      </c>
    </row>
    <row r="189" spans="1:16" x14ac:dyDescent="0.2">
      <c r="D189" s="57">
        <f t="shared" si="29"/>
        <v>0</v>
      </c>
      <c r="E189" s="57">
        <f t="shared" si="29"/>
        <v>0</v>
      </c>
      <c r="F189" s="17">
        <f t="shared" si="34"/>
        <v>0</v>
      </c>
      <c r="G189" s="17">
        <f t="shared" si="35"/>
        <v>0</v>
      </c>
      <c r="H189" s="17">
        <f t="shared" si="36"/>
        <v>0</v>
      </c>
      <c r="I189" s="17">
        <f t="shared" si="37"/>
        <v>0</v>
      </c>
      <c r="J189" s="17">
        <f t="shared" si="38"/>
        <v>0</v>
      </c>
      <c r="K189" s="17">
        <f t="shared" ca="1" si="30"/>
        <v>-1.8837408461391342E-2</v>
      </c>
      <c r="L189" s="17">
        <f t="shared" ca="1" si="39"/>
        <v>3.5484795754129814E-4</v>
      </c>
      <c r="M189" s="17">
        <f t="shared" ca="1" si="31"/>
        <v>4.4903310450972684</v>
      </c>
      <c r="N189" s="17">
        <f t="shared" ca="1" si="32"/>
        <v>312.87418031108086</v>
      </c>
      <c r="O189" s="17">
        <f t="shared" ca="1" si="33"/>
        <v>1312.4101632329205</v>
      </c>
      <c r="P189" s="15">
        <f t="shared" ca="1" si="40"/>
        <v>1.8837408461391342E-2</v>
      </c>
    </row>
    <row r="190" spans="1:16" x14ac:dyDescent="0.2">
      <c r="D190" s="57">
        <f t="shared" si="29"/>
        <v>0</v>
      </c>
      <c r="E190" s="57">
        <f t="shared" si="29"/>
        <v>0</v>
      </c>
      <c r="F190" s="17">
        <f t="shared" si="34"/>
        <v>0</v>
      </c>
      <c r="G190" s="17">
        <f t="shared" si="35"/>
        <v>0</v>
      </c>
      <c r="H190" s="17">
        <f t="shared" si="36"/>
        <v>0</v>
      </c>
      <c r="I190" s="17">
        <f t="shared" si="37"/>
        <v>0</v>
      </c>
      <c r="J190" s="17">
        <f t="shared" si="38"/>
        <v>0</v>
      </c>
      <c r="K190" s="17">
        <f t="shared" ca="1" si="30"/>
        <v>-1.8837408461391342E-2</v>
      </c>
      <c r="L190" s="17">
        <f t="shared" ca="1" si="39"/>
        <v>3.5484795754129814E-4</v>
      </c>
      <c r="M190" s="17">
        <f t="shared" ca="1" si="31"/>
        <v>4.4903310450972684</v>
      </c>
      <c r="N190" s="17">
        <f t="shared" ca="1" si="32"/>
        <v>312.87418031108086</v>
      </c>
      <c r="O190" s="17">
        <f t="shared" ca="1" si="33"/>
        <v>1312.4101632329205</v>
      </c>
      <c r="P190" s="15">
        <f t="shared" ca="1" si="40"/>
        <v>1.8837408461391342E-2</v>
      </c>
    </row>
    <row r="191" spans="1:16" x14ac:dyDescent="0.2">
      <c r="D191" s="57">
        <f t="shared" si="29"/>
        <v>0</v>
      </c>
      <c r="E191" s="57">
        <f t="shared" si="29"/>
        <v>0</v>
      </c>
      <c r="F191" s="17">
        <f t="shared" si="34"/>
        <v>0</v>
      </c>
      <c r="G191" s="17">
        <f t="shared" si="35"/>
        <v>0</v>
      </c>
      <c r="H191" s="17">
        <f t="shared" si="36"/>
        <v>0</v>
      </c>
      <c r="I191" s="17">
        <f t="shared" si="37"/>
        <v>0</v>
      </c>
      <c r="J191" s="17">
        <f t="shared" si="38"/>
        <v>0</v>
      </c>
      <c r="K191" s="17">
        <f t="shared" ca="1" si="30"/>
        <v>-1.8837408461391342E-2</v>
      </c>
      <c r="L191" s="17">
        <f t="shared" ca="1" si="39"/>
        <v>3.5484795754129814E-4</v>
      </c>
      <c r="M191" s="17">
        <f t="shared" ca="1" si="31"/>
        <v>4.4903310450972684</v>
      </c>
      <c r="N191" s="17">
        <f t="shared" ca="1" si="32"/>
        <v>312.87418031108086</v>
      </c>
      <c r="O191" s="17">
        <f t="shared" ca="1" si="33"/>
        <v>1312.4101632329205</v>
      </c>
      <c r="P191" s="15">
        <f t="shared" ca="1" si="40"/>
        <v>1.8837408461391342E-2</v>
      </c>
    </row>
    <row r="192" spans="1:16" x14ac:dyDescent="0.2">
      <c r="D192" s="57">
        <f t="shared" si="29"/>
        <v>0</v>
      </c>
      <c r="E192" s="57">
        <f t="shared" si="29"/>
        <v>0</v>
      </c>
      <c r="F192" s="17">
        <f t="shared" si="34"/>
        <v>0</v>
      </c>
      <c r="G192" s="17">
        <f t="shared" si="35"/>
        <v>0</v>
      </c>
      <c r="H192" s="17">
        <f t="shared" si="36"/>
        <v>0</v>
      </c>
      <c r="I192" s="17">
        <f t="shared" si="37"/>
        <v>0</v>
      </c>
      <c r="J192" s="17">
        <f t="shared" si="38"/>
        <v>0</v>
      </c>
      <c r="K192" s="17">
        <f t="shared" ca="1" si="30"/>
        <v>-1.8837408461391342E-2</v>
      </c>
      <c r="L192" s="17">
        <f t="shared" ca="1" si="39"/>
        <v>3.5484795754129814E-4</v>
      </c>
      <c r="M192" s="17">
        <f t="shared" ca="1" si="31"/>
        <v>4.4903310450972684</v>
      </c>
      <c r="N192" s="17">
        <f t="shared" ca="1" si="32"/>
        <v>312.87418031108086</v>
      </c>
      <c r="O192" s="17">
        <f t="shared" ca="1" si="33"/>
        <v>1312.4101632329205</v>
      </c>
      <c r="P192" s="15">
        <f t="shared" ca="1" si="40"/>
        <v>1.8837408461391342E-2</v>
      </c>
    </row>
    <row r="193" spans="4:16" x14ac:dyDescent="0.2">
      <c r="D193" s="57">
        <f t="shared" si="29"/>
        <v>0</v>
      </c>
      <c r="E193" s="57">
        <f t="shared" si="29"/>
        <v>0</v>
      </c>
      <c r="F193" s="17">
        <f t="shared" si="34"/>
        <v>0</v>
      </c>
      <c r="G193" s="17">
        <f t="shared" si="35"/>
        <v>0</v>
      </c>
      <c r="H193" s="17">
        <f t="shared" si="36"/>
        <v>0</v>
      </c>
      <c r="I193" s="17">
        <f t="shared" si="37"/>
        <v>0</v>
      </c>
      <c r="J193" s="17">
        <f t="shared" si="38"/>
        <v>0</v>
      </c>
      <c r="K193" s="17">
        <f t="shared" ca="1" si="30"/>
        <v>-1.8837408461391342E-2</v>
      </c>
      <c r="L193" s="17">
        <f t="shared" ca="1" si="39"/>
        <v>3.5484795754129814E-4</v>
      </c>
      <c r="M193" s="17">
        <f t="shared" ca="1" si="31"/>
        <v>4.4903310450972684</v>
      </c>
      <c r="N193" s="17">
        <f t="shared" ca="1" si="32"/>
        <v>312.87418031108086</v>
      </c>
      <c r="O193" s="17">
        <f t="shared" ca="1" si="33"/>
        <v>1312.4101632329205</v>
      </c>
      <c r="P193" s="15">
        <f t="shared" ca="1" si="40"/>
        <v>1.8837408461391342E-2</v>
      </c>
    </row>
    <row r="194" spans="4:16" x14ac:dyDescent="0.2">
      <c r="D194" s="57">
        <f t="shared" ref="D194:E209" si="41">A194/A$18</f>
        <v>0</v>
      </c>
      <c r="E194" s="57">
        <f t="shared" si="41"/>
        <v>0</v>
      </c>
      <c r="F194" s="17">
        <f t="shared" si="34"/>
        <v>0</v>
      </c>
      <c r="G194" s="17">
        <f t="shared" si="35"/>
        <v>0</v>
      </c>
      <c r="H194" s="17">
        <f t="shared" si="36"/>
        <v>0</v>
      </c>
      <c r="I194" s="17">
        <f t="shared" si="37"/>
        <v>0</v>
      </c>
      <c r="J194" s="17">
        <f t="shared" si="38"/>
        <v>0</v>
      </c>
      <c r="K194" s="17">
        <f t="shared" ca="1" si="30"/>
        <v>-1.8837408461391342E-2</v>
      </c>
      <c r="L194" s="17">
        <f t="shared" ca="1" si="39"/>
        <v>3.5484795754129814E-4</v>
      </c>
      <c r="M194" s="17">
        <f t="shared" ca="1" si="31"/>
        <v>4.4903310450972684</v>
      </c>
      <c r="N194" s="17">
        <f t="shared" ca="1" si="32"/>
        <v>312.87418031108086</v>
      </c>
      <c r="O194" s="17">
        <f t="shared" ca="1" si="33"/>
        <v>1312.4101632329205</v>
      </c>
      <c r="P194" s="15">
        <f t="shared" ca="1" si="40"/>
        <v>1.8837408461391342E-2</v>
      </c>
    </row>
    <row r="195" spans="4:16" x14ac:dyDescent="0.2">
      <c r="D195" s="57">
        <f t="shared" si="41"/>
        <v>0</v>
      </c>
      <c r="E195" s="57">
        <f t="shared" si="41"/>
        <v>0</v>
      </c>
      <c r="F195" s="17">
        <f t="shared" si="34"/>
        <v>0</v>
      </c>
      <c r="G195" s="17">
        <f t="shared" si="35"/>
        <v>0</v>
      </c>
      <c r="H195" s="17">
        <f t="shared" si="36"/>
        <v>0</v>
      </c>
      <c r="I195" s="17">
        <f t="shared" si="37"/>
        <v>0</v>
      </c>
      <c r="J195" s="17">
        <f t="shared" si="38"/>
        <v>0</v>
      </c>
      <c r="K195" s="17">
        <f t="shared" ca="1" si="30"/>
        <v>-1.8837408461391342E-2</v>
      </c>
      <c r="L195" s="17">
        <f t="shared" ca="1" si="39"/>
        <v>3.5484795754129814E-4</v>
      </c>
      <c r="M195" s="17">
        <f t="shared" ca="1" si="31"/>
        <v>4.4903310450972684</v>
      </c>
      <c r="N195" s="17">
        <f t="shared" ca="1" si="32"/>
        <v>312.87418031108086</v>
      </c>
      <c r="O195" s="17">
        <f t="shared" ca="1" si="33"/>
        <v>1312.4101632329205</v>
      </c>
      <c r="P195" s="15">
        <f t="shared" ca="1" si="40"/>
        <v>1.8837408461391342E-2</v>
      </c>
    </row>
    <row r="196" spans="4:16" x14ac:dyDescent="0.2">
      <c r="D196" s="57">
        <f t="shared" si="41"/>
        <v>0</v>
      </c>
      <c r="E196" s="57">
        <f t="shared" si="41"/>
        <v>0</v>
      </c>
      <c r="F196" s="17">
        <f t="shared" si="34"/>
        <v>0</v>
      </c>
      <c r="G196" s="17">
        <f t="shared" si="35"/>
        <v>0</v>
      </c>
      <c r="H196" s="17">
        <f t="shared" si="36"/>
        <v>0</v>
      </c>
      <c r="I196" s="17">
        <f t="shared" si="37"/>
        <v>0</v>
      </c>
      <c r="J196" s="17">
        <f t="shared" si="38"/>
        <v>0</v>
      </c>
      <c r="K196" s="17">
        <f t="shared" ca="1" si="30"/>
        <v>-1.8837408461391342E-2</v>
      </c>
      <c r="L196" s="17">
        <f t="shared" ca="1" si="39"/>
        <v>3.5484795754129814E-4</v>
      </c>
      <c r="M196" s="17">
        <f t="shared" ca="1" si="31"/>
        <v>4.4903310450972684</v>
      </c>
      <c r="N196" s="17">
        <f t="shared" ca="1" si="32"/>
        <v>312.87418031108086</v>
      </c>
      <c r="O196" s="17">
        <f t="shared" ca="1" si="33"/>
        <v>1312.4101632329205</v>
      </c>
      <c r="P196" s="15">
        <f t="shared" ca="1" si="40"/>
        <v>1.8837408461391342E-2</v>
      </c>
    </row>
    <row r="197" spans="4:16" x14ac:dyDescent="0.2">
      <c r="D197" s="57">
        <f t="shared" si="41"/>
        <v>0</v>
      </c>
      <c r="E197" s="57">
        <f t="shared" si="41"/>
        <v>0</v>
      </c>
      <c r="F197" s="17">
        <f t="shared" si="34"/>
        <v>0</v>
      </c>
      <c r="G197" s="17">
        <f t="shared" si="35"/>
        <v>0</v>
      </c>
      <c r="H197" s="17">
        <f t="shared" si="36"/>
        <v>0</v>
      </c>
      <c r="I197" s="17">
        <f t="shared" si="37"/>
        <v>0</v>
      </c>
      <c r="J197" s="17">
        <f t="shared" si="38"/>
        <v>0</v>
      </c>
      <c r="K197" s="17">
        <f t="shared" ca="1" si="30"/>
        <v>-1.8837408461391342E-2</v>
      </c>
      <c r="L197" s="17">
        <f t="shared" ca="1" si="39"/>
        <v>3.5484795754129814E-4</v>
      </c>
      <c r="M197" s="17">
        <f t="shared" ca="1" si="31"/>
        <v>4.4903310450972684</v>
      </c>
      <c r="N197" s="17">
        <f t="shared" ca="1" si="32"/>
        <v>312.87418031108086</v>
      </c>
      <c r="O197" s="17">
        <f t="shared" ca="1" si="33"/>
        <v>1312.4101632329205</v>
      </c>
      <c r="P197" s="15">
        <f t="shared" ca="1" si="40"/>
        <v>1.8837408461391342E-2</v>
      </c>
    </row>
    <row r="198" spans="4:16" x14ac:dyDescent="0.2">
      <c r="D198" s="57">
        <f t="shared" si="41"/>
        <v>0</v>
      </c>
      <c r="E198" s="57">
        <f t="shared" si="41"/>
        <v>0</v>
      </c>
      <c r="F198" s="17">
        <f t="shared" si="34"/>
        <v>0</v>
      </c>
      <c r="G198" s="17">
        <f t="shared" si="35"/>
        <v>0</v>
      </c>
      <c r="H198" s="17">
        <f t="shared" si="36"/>
        <v>0</v>
      </c>
      <c r="I198" s="17">
        <f t="shared" si="37"/>
        <v>0</v>
      </c>
      <c r="J198" s="17">
        <f t="shared" si="38"/>
        <v>0</v>
      </c>
      <c r="K198" s="17">
        <f t="shared" ca="1" si="30"/>
        <v>-1.8837408461391342E-2</v>
      </c>
      <c r="L198" s="17">
        <f t="shared" ca="1" si="39"/>
        <v>3.5484795754129814E-4</v>
      </c>
      <c r="M198" s="17">
        <f t="shared" ca="1" si="31"/>
        <v>4.4903310450972684</v>
      </c>
      <c r="N198" s="17">
        <f t="shared" ca="1" si="32"/>
        <v>312.87418031108086</v>
      </c>
      <c r="O198" s="17">
        <f t="shared" ca="1" si="33"/>
        <v>1312.4101632329205</v>
      </c>
      <c r="P198" s="15">
        <f t="shared" ca="1" si="40"/>
        <v>1.8837408461391342E-2</v>
      </c>
    </row>
    <row r="199" spans="4:16" x14ac:dyDescent="0.2">
      <c r="D199" s="57">
        <f t="shared" si="41"/>
        <v>0</v>
      </c>
      <c r="E199" s="57">
        <f t="shared" si="41"/>
        <v>0</v>
      </c>
      <c r="F199" s="17">
        <f t="shared" si="34"/>
        <v>0</v>
      </c>
      <c r="G199" s="17">
        <f t="shared" si="35"/>
        <v>0</v>
      </c>
      <c r="H199" s="17">
        <f t="shared" si="36"/>
        <v>0</v>
      </c>
      <c r="I199" s="17">
        <f t="shared" si="37"/>
        <v>0</v>
      </c>
      <c r="J199" s="17">
        <f t="shared" si="38"/>
        <v>0</v>
      </c>
      <c r="K199" s="17">
        <f t="shared" ca="1" si="30"/>
        <v>-1.8837408461391342E-2</v>
      </c>
      <c r="L199" s="17">
        <f t="shared" ca="1" si="39"/>
        <v>3.5484795754129814E-4</v>
      </c>
      <c r="M199" s="17">
        <f t="shared" ca="1" si="31"/>
        <v>4.4903310450972684</v>
      </c>
      <c r="N199" s="17">
        <f t="shared" ca="1" si="32"/>
        <v>312.87418031108086</v>
      </c>
      <c r="O199" s="17">
        <f t="shared" ca="1" si="33"/>
        <v>1312.4101632329205</v>
      </c>
      <c r="P199" s="15">
        <f t="shared" ca="1" si="40"/>
        <v>1.8837408461391342E-2</v>
      </c>
    </row>
    <row r="200" spans="4:16" x14ac:dyDescent="0.2">
      <c r="D200" s="57">
        <f t="shared" si="41"/>
        <v>0</v>
      </c>
      <c r="E200" s="57">
        <f t="shared" si="41"/>
        <v>0</v>
      </c>
      <c r="F200" s="17">
        <f t="shared" si="34"/>
        <v>0</v>
      </c>
      <c r="G200" s="17">
        <f t="shared" si="35"/>
        <v>0</v>
      </c>
      <c r="H200" s="17">
        <f t="shared" si="36"/>
        <v>0</v>
      </c>
      <c r="I200" s="17">
        <f t="shared" si="37"/>
        <v>0</v>
      </c>
      <c r="J200" s="17">
        <f t="shared" si="38"/>
        <v>0</v>
      </c>
      <c r="K200" s="17">
        <f t="shared" ca="1" si="30"/>
        <v>-1.8837408461391342E-2</v>
      </c>
      <c r="L200" s="17">
        <f t="shared" ca="1" si="39"/>
        <v>3.5484795754129814E-4</v>
      </c>
      <c r="M200" s="17">
        <f t="shared" ca="1" si="31"/>
        <v>4.4903310450972684</v>
      </c>
      <c r="N200" s="17">
        <f t="shared" ca="1" si="32"/>
        <v>312.87418031108086</v>
      </c>
      <c r="O200" s="17">
        <f t="shared" ca="1" si="33"/>
        <v>1312.4101632329205</v>
      </c>
      <c r="P200" s="15">
        <f t="shared" ca="1" si="40"/>
        <v>1.8837408461391342E-2</v>
      </c>
    </row>
    <row r="201" spans="4:16" x14ac:dyDescent="0.2">
      <c r="D201" s="57">
        <f t="shared" si="41"/>
        <v>0</v>
      </c>
      <c r="E201" s="57">
        <f t="shared" si="41"/>
        <v>0</v>
      </c>
      <c r="F201" s="17">
        <f t="shared" si="34"/>
        <v>0</v>
      </c>
      <c r="G201" s="17">
        <f t="shared" si="35"/>
        <v>0</v>
      </c>
      <c r="H201" s="17">
        <f t="shared" si="36"/>
        <v>0</v>
      </c>
      <c r="I201" s="17">
        <f t="shared" si="37"/>
        <v>0</v>
      </c>
      <c r="J201" s="17">
        <f t="shared" si="38"/>
        <v>0</v>
      </c>
      <c r="K201" s="17">
        <f t="shared" ca="1" si="30"/>
        <v>-1.8837408461391342E-2</v>
      </c>
      <c r="L201" s="17">
        <f t="shared" ca="1" si="39"/>
        <v>3.5484795754129814E-4</v>
      </c>
      <c r="M201" s="17">
        <f t="shared" ca="1" si="31"/>
        <v>4.4903310450972684</v>
      </c>
      <c r="N201" s="17">
        <f t="shared" ca="1" si="32"/>
        <v>312.87418031108086</v>
      </c>
      <c r="O201" s="17">
        <f t="shared" ca="1" si="33"/>
        <v>1312.4101632329205</v>
      </c>
      <c r="P201" s="15">
        <f t="shared" ca="1" si="40"/>
        <v>1.8837408461391342E-2</v>
      </c>
    </row>
    <row r="202" spans="4:16" x14ac:dyDescent="0.2">
      <c r="D202" s="57">
        <f t="shared" si="41"/>
        <v>0</v>
      </c>
      <c r="E202" s="57">
        <f t="shared" si="41"/>
        <v>0</v>
      </c>
      <c r="F202" s="17">
        <f t="shared" si="34"/>
        <v>0</v>
      </c>
      <c r="G202" s="17">
        <f t="shared" si="35"/>
        <v>0</v>
      </c>
      <c r="H202" s="17">
        <f t="shared" si="36"/>
        <v>0</v>
      </c>
      <c r="I202" s="17">
        <f t="shared" si="37"/>
        <v>0</v>
      </c>
      <c r="J202" s="17">
        <f t="shared" si="38"/>
        <v>0</v>
      </c>
      <c r="K202" s="17">
        <f t="shared" ca="1" si="30"/>
        <v>-1.8837408461391342E-2</v>
      </c>
      <c r="L202" s="17">
        <f t="shared" ca="1" si="39"/>
        <v>3.5484795754129814E-4</v>
      </c>
      <c r="M202" s="17">
        <f t="shared" ca="1" si="31"/>
        <v>4.4903310450972684</v>
      </c>
      <c r="N202" s="17">
        <f t="shared" ca="1" si="32"/>
        <v>312.87418031108086</v>
      </c>
      <c r="O202" s="17">
        <f t="shared" ca="1" si="33"/>
        <v>1312.4101632329205</v>
      </c>
      <c r="P202" s="15">
        <f t="shared" ca="1" si="40"/>
        <v>1.8837408461391342E-2</v>
      </c>
    </row>
    <row r="203" spans="4:16" x14ac:dyDescent="0.2">
      <c r="D203" s="57">
        <f t="shared" si="41"/>
        <v>0</v>
      </c>
      <c r="E203" s="57">
        <f t="shared" si="41"/>
        <v>0</v>
      </c>
      <c r="F203" s="17">
        <f t="shared" si="34"/>
        <v>0</v>
      </c>
      <c r="G203" s="17">
        <f t="shared" si="35"/>
        <v>0</v>
      </c>
      <c r="H203" s="17">
        <f t="shared" si="36"/>
        <v>0</v>
      </c>
      <c r="I203" s="17">
        <f t="shared" si="37"/>
        <v>0</v>
      </c>
      <c r="J203" s="17">
        <f t="shared" si="38"/>
        <v>0</v>
      </c>
      <c r="K203" s="17">
        <f t="shared" ca="1" si="30"/>
        <v>-1.8837408461391342E-2</v>
      </c>
      <c r="L203" s="17">
        <f t="shared" ca="1" si="39"/>
        <v>3.5484795754129814E-4</v>
      </c>
      <c r="M203" s="17">
        <f t="shared" ca="1" si="31"/>
        <v>4.4903310450972684</v>
      </c>
      <c r="N203" s="17">
        <f t="shared" ca="1" si="32"/>
        <v>312.87418031108086</v>
      </c>
      <c r="O203" s="17">
        <f t="shared" ca="1" si="33"/>
        <v>1312.4101632329205</v>
      </c>
      <c r="P203" s="15">
        <f t="shared" ca="1" si="40"/>
        <v>1.8837408461391342E-2</v>
      </c>
    </row>
    <row r="204" spans="4:16" x14ac:dyDescent="0.2">
      <c r="D204" s="57">
        <f t="shared" si="41"/>
        <v>0</v>
      </c>
      <c r="E204" s="57">
        <f t="shared" si="41"/>
        <v>0</v>
      </c>
      <c r="F204" s="17">
        <f t="shared" si="34"/>
        <v>0</v>
      </c>
      <c r="G204" s="17">
        <f t="shared" si="35"/>
        <v>0</v>
      </c>
      <c r="H204" s="17">
        <f t="shared" si="36"/>
        <v>0</v>
      </c>
      <c r="I204" s="17">
        <f t="shared" si="37"/>
        <v>0</v>
      </c>
      <c r="J204" s="17">
        <f t="shared" si="38"/>
        <v>0</v>
      </c>
      <c r="K204" s="17">
        <f t="shared" ca="1" si="30"/>
        <v>-1.8837408461391342E-2</v>
      </c>
      <c r="L204" s="17">
        <f t="shared" ca="1" si="39"/>
        <v>3.5484795754129814E-4</v>
      </c>
      <c r="M204" s="17">
        <f t="shared" ca="1" si="31"/>
        <v>4.4903310450972684</v>
      </c>
      <c r="N204" s="17">
        <f t="shared" ca="1" si="32"/>
        <v>312.87418031108086</v>
      </c>
      <c r="O204" s="17">
        <f t="shared" ca="1" si="33"/>
        <v>1312.4101632329205</v>
      </c>
      <c r="P204" s="15">
        <f t="shared" ca="1" si="40"/>
        <v>1.8837408461391342E-2</v>
      </c>
    </row>
    <row r="205" spans="4:16" x14ac:dyDescent="0.2">
      <c r="D205" s="57">
        <f t="shared" si="41"/>
        <v>0</v>
      </c>
      <c r="E205" s="57">
        <f t="shared" si="41"/>
        <v>0</v>
      </c>
      <c r="F205" s="17">
        <f t="shared" si="34"/>
        <v>0</v>
      </c>
      <c r="G205" s="17">
        <f t="shared" si="35"/>
        <v>0</v>
      </c>
      <c r="H205" s="17">
        <f t="shared" si="36"/>
        <v>0</v>
      </c>
      <c r="I205" s="17">
        <f t="shared" si="37"/>
        <v>0</v>
      </c>
      <c r="J205" s="17">
        <f t="shared" si="38"/>
        <v>0</v>
      </c>
      <c r="K205" s="17">
        <f t="shared" ca="1" si="30"/>
        <v>-1.8837408461391342E-2</v>
      </c>
      <c r="L205" s="17">
        <f t="shared" ca="1" si="39"/>
        <v>3.5484795754129814E-4</v>
      </c>
      <c r="M205" s="17">
        <f t="shared" ca="1" si="31"/>
        <v>4.4903310450972684</v>
      </c>
      <c r="N205" s="17">
        <f t="shared" ca="1" si="32"/>
        <v>312.87418031108086</v>
      </c>
      <c r="O205" s="17">
        <f t="shared" ca="1" si="33"/>
        <v>1312.4101632329205</v>
      </c>
      <c r="P205" s="15">
        <f t="shared" ca="1" si="40"/>
        <v>1.8837408461391342E-2</v>
      </c>
    </row>
    <row r="206" spans="4:16" x14ac:dyDescent="0.2">
      <c r="D206" s="57">
        <f t="shared" si="41"/>
        <v>0</v>
      </c>
      <c r="E206" s="57">
        <f t="shared" si="41"/>
        <v>0</v>
      </c>
      <c r="F206" s="17">
        <f t="shared" si="34"/>
        <v>0</v>
      </c>
      <c r="G206" s="17">
        <f t="shared" si="35"/>
        <v>0</v>
      </c>
      <c r="H206" s="17">
        <f t="shared" si="36"/>
        <v>0</v>
      </c>
      <c r="I206" s="17">
        <f t="shared" si="37"/>
        <v>0</v>
      </c>
      <c r="J206" s="17">
        <f t="shared" si="38"/>
        <v>0</v>
      </c>
      <c r="K206" s="17">
        <f t="shared" ca="1" si="30"/>
        <v>-1.8837408461391342E-2</v>
      </c>
      <c r="L206" s="17">
        <f t="shared" ca="1" si="39"/>
        <v>3.5484795754129814E-4</v>
      </c>
      <c r="M206" s="17">
        <f t="shared" ca="1" si="31"/>
        <v>4.4903310450972684</v>
      </c>
      <c r="N206" s="17">
        <f t="shared" ca="1" si="32"/>
        <v>312.87418031108086</v>
      </c>
      <c r="O206" s="17">
        <f t="shared" ca="1" si="33"/>
        <v>1312.4101632329205</v>
      </c>
      <c r="P206" s="15">
        <f t="shared" ca="1" si="40"/>
        <v>1.8837408461391342E-2</v>
      </c>
    </row>
    <row r="207" spans="4:16" x14ac:dyDescent="0.2">
      <c r="D207" s="57">
        <f t="shared" si="41"/>
        <v>0</v>
      </c>
      <c r="E207" s="57">
        <f t="shared" si="41"/>
        <v>0</v>
      </c>
      <c r="F207" s="17">
        <f t="shared" si="34"/>
        <v>0</v>
      </c>
      <c r="G207" s="17">
        <f t="shared" si="35"/>
        <v>0</v>
      </c>
      <c r="H207" s="17">
        <f t="shared" si="36"/>
        <v>0</v>
      </c>
      <c r="I207" s="17">
        <f t="shared" si="37"/>
        <v>0</v>
      </c>
      <c r="J207" s="17">
        <f t="shared" si="38"/>
        <v>0</v>
      </c>
      <c r="K207" s="17">
        <f t="shared" ca="1" si="30"/>
        <v>-1.8837408461391342E-2</v>
      </c>
      <c r="L207" s="17">
        <f t="shared" ca="1" si="39"/>
        <v>3.5484795754129814E-4</v>
      </c>
      <c r="M207" s="17">
        <f t="shared" ca="1" si="31"/>
        <v>4.4903310450972684</v>
      </c>
      <c r="N207" s="17">
        <f t="shared" ca="1" si="32"/>
        <v>312.87418031108086</v>
      </c>
      <c r="O207" s="17">
        <f t="shared" ca="1" si="33"/>
        <v>1312.4101632329205</v>
      </c>
      <c r="P207" s="15">
        <f t="shared" ca="1" si="40"/>
        <v>1.8837408461391342E-2</v>
      </c>
    </row>
    <row r="208" spans="4:16" x14ac:dyDescent="0.2">
      <c r="D208" s="57">
        <f t="shared" si="41"/>
        <v>0</v>
      </c>
      <c r="E208" s="57">
        <f t="shared" si="41"/>
        <v>0</v>
      </c>
      <c r="F208" s="17">
        <f t="shared" si="34"/>
        <v>0</v>
      </c>
      <c r="G208" s="17">
        <f t="shared" si="35"/>
        <v>0</v>
      </c>
      <c r="H208" s="17">
        <f t="shared" si="36"/>
        <v>0</v>
      </c>
      <c r="I208" s="17">
        <f t="shared" si="37"/>
        <v>0</v>
      </c>
      <c r="J208" s="17">
        <f t="shared" si="38"/>
        <v>0</v>
      </c>
      <c r="K208" s="17">
        <f t="shared" ca="1" si="30"/>
        <v>-1.8837408461391342E-2</v>
      </c>
      <c r="L208" s="17">
        <f t="shared" ca="1" si="39"/>
        <v>3.5484795754129814E-4</v>
      </c>
      <c r="M208" s="17">
        <f t="shared" ca="1" si="31"/>
        <v>4.4903310450972684</v>
      </c>
      <c r="N208" s="17">
        <f t="shared" ca="1" si="32"/>
        <v>312.87418031108086</v>
      </c>
      <c r="O208" s="17">
        <f t="shared" ca="1" si="33"/>
        <v>1312.4101632329205</v>
      </c>
      <c r="P208" s="15">
        <f t="shared" ca="1" si="40"/>
        <v>1.8837408461391342E-2</v>
      </c>
    </row>
    <row r="209" spans="4:16" x14ac:dyDescent="0.2">
      <c r="D209" s="57">
        <f t="shared" si="41"/>
        <v>0</v>
      </c>
      <c r="E209" s="57">
        <f t="shared" si="41"/>
        <v>0</v>
      </c>
      <c r="F209" s="17">
        <f t="shared" si="34"/>
        <v>0</v>
      </c>
      <c r="G209" s="17">
        <f t="shared" si="35"/>
        <v>0</v>
      </c>
      <c r="H209" s="17">
        <f t="shared" si="36"/>
        <v>0</v>
      </c>
      <c r="I209" s="17">
        <f t="shared" si="37"/>
        <v>0</v>
      </c>
      <c r="J209" s="17">
        <f t="shared" si="38"/>
        <v>0</v>
      </c>
      <c r="K209" s="17">
        <f t="shared" ca="1" si="30"/>
        <v>-1.8837408461391342E-2</v>
      </c>
      <c r="L209" s="17">
        <f t="shared" ca="1" si="39"/>
        <v>3.5484795754129814E-4</v>
      </c>
      <c r="M209" s="17">
        <f t="shared" ca="1" si="31"/>
        <v>4.4903310450972684</v>
      </c>
      <c r="N209" s="17">
        <f t="shared" ca="1" si="32"/>
        <v>312.87418031108086</v>
      </c>
      <c r="O209" s="17">
        <f t="shared" ca="1" si="33"/>
        <v>1312.4101632329205</v>
      </c>
      <c r="P209" s="15">
        <f t="shared" ca="1" si="40"/>
        <v>1.8837408461391342E-2</v>
      </c>
    </row>
    <row r="210" spans="4:16" x14ac:dyDescent="0.2">
      <c r="D210" s="57">
        <f t="shared" ref="D210:E273" si="42">A210/A$18</f>
        <v>0</v>
      </c>
      <c r="E210" s="57">
        <f t="shared" si="42"/>
        <v>0</v>
      </c>
      <c r="F210" s="17">
        <f t="shared" si="34"/>
        <v>0</v>
      </c>
      <c r="G210" s="17">
        <f t="shared" si="35"/>
        <v>0</v>
      </c>
      <c r="H210" s="17">
        <f t="shared" si="36"/>
        <v>0</v>
      </c>
      <c r="I210" s="17">
        <f t="shared" si="37"/>
        <v>0</v>
      </c>
      <c r="J210" s="17">
        <f t="shared" si="38"/>
        <v>0</v>
      </c>
      <c r="K210" s="17">
        <f t="shared" ref="K210:K273" ca="1" si="43">+E$4+E$5*D210+E$6*D210^2</f>
        <v>-1.8837408461391342E-2</v>
      </c>
      <c r="L210" s="17">
        <f t="shared" ca="1" si="39"/>
        <v>3.5484795754129814E-4</v>
      </c>
      <c r="M210" s="17">
        <f t="shared" ref="M210:M273" ca="1" si="44">(M$1-M$2*D210+M$3*F210)^2</f>
        <v>4.4903310450972684</v>
      </c>
      <c r="N210" s="17">
        <f t="shared" ref="N210:N273" ca="1" si="45">(-M$2+M$4*D210-M$5*F210)^2</f>
        <v>312.87418031108086</v>
      </c>
      <c r="O210" s="17">
        <f t="shared" ref="O210:O273" ca="1" si="46">+(M$3-D210*M$5+F210*M$6)^2</f>
        <v>1312.4101632329205</v>
      </c>
      <c r="P210" s="15">
        <f t="shared" ca="1" si="40"/>
        <v>1.8837408461391342E-2</v>
      </c>
    </row>
    <row r="211" spans="4:16" x14ac:dyDescent="0.2">
      <c r="D211" s="57">
        <f t="shared" si="42"/>
        <v>0</v>
      </c>
      <c r="E211" s="57">
        <f t="shared" si="42"/>
        <v>0</v>
      </c>
      <c r="F211" s="17">
        <f t="shared" ref="F211:F274" si="47">D211*D211</f>
        <v>0</v>
      </c>
      <c r="G211" s="17">
        <f t="shared" ref="G211:G274" si="48">D211*F211</f>
        <v>0</v>
      </c>
      <c r="H211" s="17">
        <f t="shared" ref="H211:H274" si="49">F211*F211</f>
        <v>0</v>
      </c>
      <c r="I211" s="17">
        <f t="shared" ref="I211:I274" si="50">E211*D211</f>
        <v>0</v>
      </c>
      <c r="J211" s="17">
        <f t="shared" ref="J211:J274" si="51">I211*D211</f>
        <v>0</v>
      </c>
      <c r="K211" s="17">
        <f t="shared" ca="1" si="43"/>
        <v>-1.8837408461391342E-2</v>
      </c>
      <c r="L211" s="17">
        <f t="shared" ref="L211:L274" ca="1" si="52">+(K211-E211)^2</f>
        <v>3.5484795754129814E-4</v>
      </c>
      <c r="M211" s="17">
        <f t="shared" ca="1" si="44"/>
        <v>4.4903310450972684</v>
      </c>
      <c r="N211" s="17">
        <f t="shared" ca="1" si="45"/>
        <v>312.87418031108086</v>
      </c>
      <c r="O211" s="17">
        <f t="shared" ca="1" si="46"/>
        <v>1312.4101632329205</v>
      </c>
      <c r="P211" s="15">
        <f t="shared" ref="P211:P274" ca="1" si="53">+E211-K211</f>
        <v>1.8837408461391342E-2</v>
      </c>
    </row>
    <row r="212" spans="4:16" x14ac:dyDescent="0.2">
      <c r="D212" s="57">
        <f t="shared" si="42"/>
        <v>0</v>
      </c>
      <c r="E212" s="57">
        <f t="shared" si="42"/>
        <v>0</v>
      </c>
      <c r="F212" s="17">
        <f t="shared" si="47"/>
        <v>0</v>
      </c>
      <c r="G212" s="17">
        <f t="shared" si="48"/>
        <v>0</v>
      </c>
      <c r="H212" s="17">
        <f t="shared" si="49"/>
        <v>0</v>
      </c>
      <c r="I212" s="17">
        <f t="shared" si="50"/>
        <v>0</v>
      </c>
      <c r="J212" s="17">
        <f t="shared" si="51"/>
        <v>0</v>
      </c>
      <c r="K212" s="17">
        <f t="shared" ca="1" si="43"/>
        <v>-1.8837408461391342E-2</v>
      </c>
      <c r="L212" s="17">
        <f t="shared" ca="1" si="52"/>
        <v>3.5484795754129814E-4</v>
      </c>
      <c r="M212" s="17">
        <f t="shared" ca="1" si="44"/>
        <v>4.4903310450972684</v>
      </c>
      <c r="N212" s="17">
        <f t="shared" ca="1" si="45"/>
        <v>312.87418031108086</v>
      </c>
      <c r="O212" s="17">
        <f t="shared" ca="1" si="46"/>
        <v>1312.4101632329205</v>
      </c>
      <c r="P212" s="15">
        <f t="shared" ca="1" si="53"/>
        <v>1.8837408461391342E-2</v>
      </c>
    </row>
    <row r="213" spans="4:16" x14ac:dyDescent="0.2">
      <c r="D213" s="57">
        <f t="shared" si="42"/>
        <v>0</v>
      </c>
      <c r="E213" s="57">
        <f t="shared" si="42"/>
        <v>0</v>
      </c>
      <c r="F213" s="17">
        <f t="shared" si="47"/>
        <v>0</v>
      </c>
      <c r="G213" s="17">
        <f t="shared" si="48"/>
        <v>0</v>
      </c>
      <c r="H213" s="17">
        <f t="shared" si="49"/>
        <v>0</v>
      </c>
      <c r="I213" s="17">
        <f t="shared" si="50"/>
        <v>0</v>
      </c>
      <c r="J213" s="17">
        <f t="shared" si="51"/>
        <v>0</v>
      </c>
      <c r="K213" s="17">
        <f t="shared" ca="1" si="43"/>
        <v>-1.8837408461391342E-2</v>
      </c>
      <c r="L213" s="17">
        <f t="shared" ca="1" si="52"/>
        <v>3.5484795754129814E-4</v>
      </c>
      <c r="M213" s="17">
        <f t="shared" ca="1" si="44"/>
        <v>4.4903310450972684</v>
      </c>
      <c r="N213" s="17">
        <f t="shared" ca="1" si="45"/>
        <v>312.87418031108086</v>
      </c>
      <c r="O213" s="17">
        <f t="shared" ca="1" si="46"/>
        <v>1312.4101632329205</v>
      </c>
      <c r="P213" s="15">
        <f t="shared" ca="1" si="53"/>
        <v>1.8837408461391342E-2</v>
      </c>
    </row>
    <row r="214" spans="4:16" x14ac:dyDescent="0.2">
      <c r="D214" s="57">
        <f t="shared" si="42"/>
        <v>0</v>
      </c>
      <c r="E214" s="57">
        <f t="shared" si="42"/>
        <v>0</v>
      </c>
      <c r="F214" s="17">
        <f t="shared" si="47"/>
        <v>0</v>
      </c>
      <c r="G214" s="17">
        <f t="shared" si="48"/>
        <v>0</v>
      </c>
      <c r="H214" s="17">
        <f t="shared" si="49"/>
        <v>0</v>
      </c>
      <c r="I214" s="17">
        <f t="shared" si="50"/>
        <v>0</v>
      </c>
      <c r="J214" s="17">
        <f t="shared" si="51"/>
        <v>0</v>
      </c>
      <c r="K214" s="17">
        <f t="shared" ca="1" si="43"/>
        <v>-1.8837408461391342E-2</v>
      </c>
      <c r="L214" s="17">
        <f t="shared" ca="1" si="52"/>
        <v>3.5484795754129814E-4</v>
      </c>
      <c r="M214" s="17">
        <f t="shared" ca="1" si="44"/>
        <v>4.4903310450972684</v>
      </c>
      <c r="N214" s="17">
        <f t="shared" ca="1" si="45"/>
        <v>312.87418031108086</v>
      </c>
      <c r="O214" s="17">
        <f t="shared" ca="1" si="46"/>
        <v>1312.4101632329205</v>
      </c>
      <c r="P214" s="15">
        <f t="shared" ca="1" si="53"/>
        <v>1.8837408461391342E-2</v>
      </c>
    </row>
    <row r="215" spans="4:16" x14ac:dyDescent="0.2">
      <c r="D215" s="57">
        <f t="shared" si="42"/>
        <v>0</v>
      </c>
      <c r="E215" s="57">
        <f t="shared" si="42"/>
        <v>0</v>
      </c>
      <c r="F215" s="17">
        <f t="shared" si="47"/>
        <v>0</v>
      </c>
      <c r="G215" s="17">
        <f t="shared" si="48"/>
        <v>0</v>
      </c>
      <c r="H215" s="17">
        <f t="shared" si="49"/>
        <v>0</v>
      </c>
      <c r="I215" s="17">
        <f t="shared" si="50"/>
        <v>0</v>
      </c>
      <c r="J215" s="17">
        <f t="shared" si="51"/>
        <v>0</v>
      </c>
      <c r="K215" s="17">
        <f t="shared" ca="1" si="43"/>
        <v>-1.8837408461391342E-2</v>
      </c>
      <c r="L215" s="17">
        <f t="shared" ca="1" si="52"/>
        <v>3.5484795754129814E-4</v>
      </c>
      <c r="M215" s="17">
        <f t="shared" ca="1" si="44"/>
        <v>4.4903310450972684</v>
      </c>
      <c r="N215" s="17">
        <f t="shared" ca="1" si="45"/>
        <v>312.87418031108086</v>
      </c>
      <c r="O215" s="17">
        <f t="shared" ca="1" si="46"/>
        <v>1312.4101632329205</v>
      </c>
      <c r="P215" s="15">
        <f t="shared" ca="1" si="53"/>
        <v>1.8837408461391342E-2</v>
      </c>
    </row>
    <row r="216" spans="4:16" x14ac:dyDescent="0.2">
      <c r="D216" s="57">
        <f t="shared" si="42"/>
        <v>0</v>
      </c>
      <c r="E216" s="57">
        <f t="shared" si="42"/>
        <v>0</v>
      </c>
      <c r="F216" s="17">
        <f t="shared" si="47"/>
        <v>0</v>
      </c>
      <c r="G216" s="17">
        <f t="shared" si="48"/>
        <v>0</v>
      </c>
      <c r="H216" s="17">
        <f t="shared" si="49"/>
        <v>0</v>
      </c>
      <c r="I216" s="17">
        <f t="shared" si="50"/>
        <v>0</v>
      </c>
      <c r="J216" s="17">
        <f t="shared" si="51"/>
        <v>0</v>
      </c>
      <c r="K216" s="17">
        <f t="shared" ca="1" si="43"/>
        <v>-1.8837408461391342E-2</v>
      </c>
      <c r="L216" s="17">
        <f t="shared" ca="1" si="52"/>
        <v>3.5484795754129814E-4</v>
      </c>
      <c r="M216" s="17">
        <f t="shared" ca="1" si="44"/>
        <v>4.4903310450972684</v>
      </c>
      <c r="N216" s="17">
        <f t="shared" ca="1" si="45"/>
        <v>312.87418031108086</v>
      </c>
      <c r="O216" s="17">
        <f t="shared" ca="1" si="46"/>
        <v>1312.4101632329205</v>
      </c>
      <c r="P216" s="15">
        <f t="shared" ca="1" si="53"/>
        <v>1.8837408461391342E-2</v>
      </c>
    </row>
    <row r="217" spans="4:16" x14ac:dyDescent="0.2">
      <c r="D217" s="57">
        <f t="shared" si="42"/>
        <v>0</v>
      </c>
      <c r="E217" s="57">
        <f t="shared" si="42"/>
        <v>0</v>
      </c>
      <c r="F217" s="17">
        <f t="shared" si="47"/>
        <v>0</v>
      </c>
      <c r="G217" s="17">
        <f t="shared" si="48"/>
        <v>0</v>
      </c>
      <c r="H217" s="17">
        <f t="shared" si="49"/>
        <v>0</v>
      </c>
      <c r="I217" s="17">
        <f t="shared" si="50"/>
        <v>0</v>
      </c>
      <c r="J217" s="17">
        <f t="shared" si="51"/>
        <v>0</v>
      </c>
      <c r="K217" s="17">
        <f t="shared" ca="1" si="43"/>
        <v>-1.8837408461391342E-2</v>
      </c>
      <c r="L217" s="17">
        <f t="shared" ca="1" si="52"/>
        <v>3.5484795754129814E-4</v>
      </c>
      <c r="M217" s="17">
        <f t="shared" ca="1" si="44"/>
        <v>4.4903310450972684</v>
      </c>
      <c r="N217" s="17">
        <f t="shared" ca="1" si="45"/>
        <v>312.87418031108086</v>
      </c>
      <c r="O217" s="17">
        <f t="shared" ca="1" si="46"/>
        <v>1312.4101632329205</v>
      </c>
      <c r="P217" s="15">
        <f t="shared" ca="1" si="53"/>
        <v>1.8837408461391342E-2</v>
      </c>
    </row>
    <row r="218" spans="4:16" x14ac:dyDescent="0.2">
      <c r="D218" s="57">
        <f t="shared" si="42"/>
        <v>0</v>
      </c>
      <c r="E218" s="57">
        <f t="shared" si="42"/>
        <v>0</v>
      </c>
      <c r="F218" s="17">
        <f t="shared" si="47"/>
        <v>0</v>
      </c>
      <c r="G218" s="17">
        <f t="shared" si="48"/>
        <v>0</v>
      </c>
      <c r="H218" s="17">
        <f t="shared" si="49"/>
        <v>0</v>
      </c>
      <c r="I218" s="17">
        <f t="shared" si="50"/>
        <v>0</v>
      </c>
      <c r="J218" s="17">
        <f t="shared" si="51"/>
        <v>0</v>
      </c>
      <c r="K218" s="17">
        <f t="shared" ca="1" si="43"/>
        <v>-1.8837408461391342E-2</v>
      </c>
      <c r="L218" s="17">
        <f t="shared" ca="1" si="52"/>
        <v>3.5484795754129814E-4</v>
      </c>
      <c r="M218" s="17">
        <f t="shared" ca="1" si="44"/>
        <v>4.4903310450972684</v>
      </c>
      <c r="N218" s="17">
        <f t="shared" ca="1" si="45"/>
        <v>312.87418031108086</v>
      </c>
      <c r="O218" s="17">
        <f t="shared" ca="1" si="46"/>
        <v>1312.4101632329205</v>
      </c>
      <c r="P218" s="15">
        <f t="shared" ca="1" si="53"/>
        <v>1.8837408461391342E-2</v>
      </c>
    </row>
    <row r="219" spans="4:16" x14ac:dyDescent="0.2">
      <c r="D219" s="57">
        <f t="shared" si="42"/>
        <v>0</v>
      </c>
      <c r="E219" s="57">
        <f t="shared" si="42"/>
        <v>0</v>
      </c>
      <c r="F219" s="17">
        <f t="shared" si="47"/>
        <v>0</v>
      </c>
      <c r="G219" s="17">
        <f t="shared" si="48"/>
        <v>0</v>
      </c>
      <c r="H219" s="17">
        <f t="shared" si="49"/>
        <v>0</v>
      </c>
      <c r="I219" s="17">
        <f t="shared" si="50"/>
        <v>0</v>
      </c>
      <c r="J219" s="17">
        <f t="shared" si="51"/>
        <v>0</v>
      </c>
      <c r="K219" s="17">
        <f t="shared" ca="1" si="43"/>
        <v>-1.8837408461391342E-2</v>
      </c>
      <c r="L219" s="17">
        <f t="shared" ca="1" si="52"/>
        <v>3.5484795754129814E-4</v>
      </c>
      <c r="M219" s="17">
        <f t="shared" ca="1" si="44"/>
        <v>4.4903310450972684</v>
      </c>
      <c r="N219" s="17">
        <f t="shared" ca="1" si="45"/>
        <v>312.87418031108086</v>
      </c>
      <c r="O219" s="17">
        <f t="shared" ca="1" si="46"/>
        <v>1312.4101632329205</v>
      </c>
      <c r="P219" s="15">
        <f t="shared" ca="1" si="53"/>
        <v>1.8837408461391342E-2</v>
      </c>
    </row>
    <row r="220" spans="4:16" x14ac:dyDescent="0.2">
      <c r="D220" s="57">
        <f t="shared" si="42"/>
        <v>0</v>
      </c>
      <c r="E220" s="57">
        <f t="shared" si="42"/>
        <v>0</v>
      </c>
      <c r="F220" s="17">
        <f t="shared" si="47"/>
        <v>0</v>
      </c>
      <c r="G220" s="17">
        <f t="shared" si="48"/>
        <v>0</v>
      </c>
      <c r="H220" s="17">
        <f t="shared" si="49"/>
        <v>0</v>
      </c>
      <c r="I220" s="17">
        <f t="shared" si="50"/>
        <v>0</v>
      </c>
      <c r="J220" s="17">
        <f t="shared" si="51"/>
        <v>0</v>
      </c>
      <c r="K220" s="17">
        <f t="shared" ca="1" si="43"/>
        <v>-1.8837408461391342E-2</v>
      </c>
      <c r="L220" s="17">
        <f t="shared" ca="1" si="52"/>
        <v>3.5484795754129814E-4</v>
      </c>
      <c r="M220" s="17">
        <f t="shared" ca="1" si="44"/>
        <v>4.4903310450972684</v>
      </c>
      <c r="N220" s="17">
        <f t="shared" ca="1" si="45"/>
        <v>312.87418031108086</v>
      </c>
      <c r="O220" s="17">
        <f t="shared" ca="1" si="46"/>
        <v>1312.4101632329205</v>
      </c>
      <c r="P220" s="15">
        <f t="shared" ca="1" si="53"/>
        <v>1.8837408461391342E-2</v>
      </c>
    </row>
    <row r="221" spans="4:16" x14ac:dyDescent="0.2">
      <c r="D221" s="57">
        <f t="shared" si="42"/>
        <v>0</v>
      </c>
      <c r="E221" s="57">
        <f t="shared" si="42"/>
        <v>0</v>
      </c>
      <c r="F221" s="17">
        <f t="shared" si="47"/>
        <v>0</v>
      </c>
      <c r="G221" s="17">
        <f t="shared" si="48"/>
        <v>0</v>
      </c>
      <c r="H221" s="17">
        <f t="shared" si="49"/>
        <v>0</v>
      </c>
      <c r="I221" s="17">
        <f t="shared" si="50"/>
        <v>0</v>
      </c>
      <c r="J221" s="17">
        <f t="shared" si="51"/>
        <v>0</v>
      </c>
      <c r="K221" s="17">
        <f t="shared" ca="1" si="43"/>
        <v>-1.8837408461391342E-2</v>
      </c>
      <c r="L221" s="17">
        <f t="shared" ca="1" si="52"/>
        <v>3.5484795754129814E-4</v>
      </c>
      <c r="M221" s="17">
        <f t="shared" ca="1" si="44"/>
        <v>4.4903310450972684</v>
      </c>
      <c r="N221" s="17">
        <f t="shared" ca="1" si="45"/>
        <v>312.87418031108086</v>
      </c>
      <c r="O221" s="17">
        <f t="shared" ca="1" si="46"/>
        <v>1312.4101632329205</v>
      </c>
      <c r="P221" s="15">
        <f t="shared" ca="1" si="53"/>
        <v>1.8837408461391342E-2</v>
      </c>
    </row>
    <row r="222" spans="4:16" x14ac:dyDescent="0.2">
      <c r="D222" s="57">
        <f t="shared" si="42"/>
        <v>0</v>
      </c>
      <c r="E222" s="57">
        <f t="shared" si="42"/>
        <v>0</v>
      </c>
      <c r="F222" s="17">
        <f t="shared" si="47"/>
        <v>0</v>
      </c>
      <c r="G222" s="17">
        <f t="shared" si="48"/>
        <v>0</v>
      </c>
      <c r="H222" s="17">
        <f t="shared" si="49"/>
        <v>0</v>
      </c>
      <c r="I222" s="17">
        <f t="shared" si="50"/>
        <v>0</v>
      </c>
      <c r="J222" s="17">
        <f t="shared" si="51"/>
        <v>0</v>
      </c>
      <c r="K222" s="17">
        <f t="shared" ca="1" si="43"/>
        <v>-1.8837408461391342E-2</v>
      </c>
      <c r="L222" s="17">
        <f t="shared" ca="1" si="52"/>
        <v>3.5484795754129814E-4</v>
      </c>
      <c r="M222" s="17">
        <f t="shared" ca="1" si="44"/>
        <v>4.4903310450972684</v>
      </c>
      <c r="N222" s="17">
        <f t="shared" ca="1" si="45"/>
        <v>312.87418031108086</v>
      </c>
      <c r="O222" s="17">
        <f t="shared" ca="1" si="46"/>
        <v>1312.4101632329205</v>
      </c>
      <c r="P222" s="15">
        <f t="shared" ca="1" si="53"/>
        <v>1.8837408461391342E-2</v>
      </c>
    </row>
    <row r="223" spans="4:16" x14ac:dyDescent="0.2">
      <c r="D223" s="57">
        <f t="shared" si="42"/>
        <v>0</v>
      </c>
      <c r="E223" s="57">
        <f t="shared" si="42"/>
        <v>0</v>
      </c>
      <c r="F223" s="17">
        <f t="shared" si="47"/>
        <v>0</v>
      </c>
      <c r="G223" s="17">
        <f t="shared" si="48"/>
        <v>0</v>
      </c>
      <c r="H223" s="17">
        <f t="shared" si="49"/>
        <v>0</v>
      </c>
      <c r="I223" s="17">
        <f t="shared" si="50"/>
        <v>0</v>
      </c>
      <c r="J223" s="17">
        <f t="shared" si="51"/>
        <v>0</v>
      </c>
      <c r="K223" s="17">
        <f t="shared" ca="1" si="43"/>
        <v>-1.8837408461391342E-2</v>
      </c>
      <c r="L223" s="17">
        <f t="shared" ca="1" si="52"/>
        <v>3.5484795754129814E-4</v>
      </c>
      <c r="M223" s="17">
        <f t="shared" ca="1" si="44"/>
        <v>4.4903310450972684</v>
      </c>
      <c r="N223" s="17">
        <f t="shared" ca="1" si="45"/>
        <v>312.87418031108086</v>
      </c>
      <c r="O223" s="17">
        <f t="shared" ca="1" si="46"/>
        <v>1312.4101632329205</v>
      </c>
      <c r="P223" s="15">
        <f t="shared" ca="1" si="53"/>
        <v>1.8837408461391342E-2</v>
      </c>
    </row>
    <row r="224" spans="4:16" x14ac:dyDescent="0.2">
      <c r="D224" s="57">
        <f t="shared" si="42"/>
        <v>0</v>
      </c>
      <c r="E224" s="57">
        <f t="shared" si="42"/>
        <v>0</v>
      </c>
      <c r="F224" s="17">
        <f t="shared" si="47"/>
        <v>0</v>
      </c>
      <c r="G224" s="17">
        <f t="shared" si="48"/>
        <v>0</v>
      </c>
      <c r="H224" s="17">
        <f t="shared" si="49"/>
        <v>0</v>
      </c>
      <c r="I224" s="17">
        <f t="shared" si="50"/>
        <v>0</v>
      </c>
      <c r="J224" s="17">
        <f t="shared" si="51"/>
        <v>0</v>
      </c>
      <c r="K224" s="17">
        <f t="shared" ca="1" si="43"/>
        <v>-1.8837408461391342E-2</v>
      </c>
      <c r="L224" s="17">
        <f t="shared" ca="1" si="52"/>
        <v>3.5484795754129814E-4</v>
      </c>
      <c r="M224" s="17">
        <f t="shared" ca="1" si="44"/>
        <v>4.4903310450972684</v>
      </c>
      <c r="N224" s="17">
        <f t="shared" ca="1" si="45"/>
        <v>312.87418031108086</v>
      </c>
      <c r="O224" s="17">
        <f t="shared" ca="1" si="46"/>
        <v>1312.4101632329205</v>
      </c>
      <c r="P224" s="15">
        <f t="shared" ca="1" si="53"/>
        <v>1.8837408461391342E-2</v>
      </c>
    </row>
    <row r="225" spans="4:16" x14ac:dyDescent="0.2">
      <c r="D225" s="57">
        <f t="shared" si="42"/>
        <v>0</v>
      </c>
      <c r="E225" s="57">
        <f t="shared" si="42"/>
        <v>0</v>
      </c>
      <c r="F225" s="17">
        <f t="shared" si="47"/>
        <v>0</v>
      </c>
      <c r="G225" s="17">
        <f t="shared" si="48"/>
        <v>0</v>
      </c>
      <c r="H225" s="17">
        <f t="shared" si="49"/>
        <v>0</v>
      </c>
      <c r="I225" s="17">
        <f t="shared" si="50"/>
        <v>0</v>
      </c>
      <c r="J225" s="17">
        <f t="shared" si="51"/>
        <v>0</v>
      </c>
      <c r="K225" s="17">
        <f t="shared" ca="1" si="43"/>
        <v>-1.8837408461391342E-2</v>
      </c>
      <c r="L225" s="17">
        <f t="shared" ca="1" si="52"/>
        <v>3.5484795754129814E-4</v>
      </c>
      <c r="M225" s="17">
        <f t="shared" ca="1" si="44"/>
        <v>4.4903310450972684</v>
      </c>
      <c r="N225" s="17">
        <f t="shared" ca="1" si="45"/>
        <v>312.87418031108086</v>
      </c>
      <c r="O225" s="17">
        <f t="shared" ca="1" si="46"/>
        <v>1312.4101632329205</v>
      </c>
      <c r="P225" s="15">
        <f t="shared" ca="1" si="53"/>
        <v>1.8837408461391342E-2</v>
      </c>
    </row>
    <row r="226" spans="4:16" x14ac:dyDescent="0.2">
      <c r="D226" s="57">
        <f t="shared" si="42"/>
        <v>0</v>
      </c>
      <c r="E226" s="57">
        <f t="shared" si="42"/>
        <v>0</v>
      </c>
      <c r="F226" s="17">
        <f t="shared" si="47"/>
        <v>0</v>
      </c>
      <c r="G226" s="17">
        <f t="shared" si="48"/>
        <v>0</v>
      </c>
      <c r="H226" s="17">
        <f t="shared" si="49"/>
        <v>0</v>
      </c>
      <c r="I226" s="17">
        <f t="shared" si="50"/>
        <v>0</v>
      </c>
      <c r="J226" s="17">
        <f t="shared" si="51"/>
        <v>0</v>
      </c>
      <c r="K226" s="17">
        <f t="shared" ca="1" si="43"/>
        <v>-1.8837408461391342E-2</v>
      </c>
      <c r="L226" s="17">
        <f t="shared" ca="1" si="52"/>
        <v>3.5484795754129814E-4</v>
      </c>
      <c r="M226" s="17">
        <f t="shared" ca="1" si="44"/>
        <v>4.4903310450972684</v>
      </c>
      <c r="N226" s="17">
        <f t="shared" ca="1" si="45"/>
        <v>312.87418031108086</v>
      </c>
      <c r="O226" s="17">
        <f t="shared" ca="1" si="46"/>
        <v>1312.4101632329205</v>
      </c>
      <c r="P226" s="15">
        <f t="shared" ca="1" si="53"/>
        <v>1.8837408461391342E-2</v>
      </c>
    </row>
    <row r="227" spans="4:16" x14ac:dyDescent="0.2">
      <c r="D227" s="57">
        <f t="shared" si="42"/>
        <v>0</v>
      </c>
      <c r="E227" s="57">
        <f t="shared" si="42"/>
        <v>0</v>
      </c>
      <c r="F227" s="17">
        <f t="shared" si="47"/>
        <v>0</v>
      </c>
      <c r="G227" s="17">
        <f t="shared" si="48"/>
        <v>0</v>
      </c>
      <c r="H227" s="17">
        <f t="shared" si="49"/>
        <v>0</v>
      </c>
      <c r="I227" s="17">
        <f t="shared" si="50"/>
        <v>0</v>
      </c>
      <c r="J227" s="17">
        <f t="shared" si="51"/>
        <v>0</v>
      </c>
      <c r="K227" s="17">
        <f t="shared" ca="1" si="43"/>
        <v>-1.8837408461391342E-2</v>
      </c>
      <c r="L227" s="17">
        <f t="shared" ca="1" si="52"/>
        <v>3.5484795754129814E-4</v>
      </c>
      <c r="M227" s="17">
        <f t="shared" ca="1" si="44"/>
        <v>4.4903310450972684</v>
      </c>
      <c r="N227" s="17">
        <f t="shared" ca="1" si="45"/>
        <v>312.87418031108086</v>
      </c>
      <c r="O227" s="17">
        <f t="shared" ca="1" si="46"/>
        <v>1312.4101632329205</v>
      </c>
      <c r="P227" s="15">
        <f t="shared" ca="1" si="53"/>
        <v>1.8837408461391342E-2</v>
      </c>
    </row>
    <row r="228" spans="4:16" x14ac:dyDescent="0.2">
      <c r="D228" s="57">
        <f t="shared" si="42"/>
        <v>0</v>
      </c>
      <c r="E228" s="57">
        <f t="shared" si="42"/>
        <v>0</v>
      </c>
      <c r="F228" s="17">
        <f t="shared" si="47"/>
        <v>0</v>
      </c>
      <c r="G228" s="17">
        <f t="shared" si="48"/>
        <v>0</v>
      </c>
      <c r="H228" s="17">
        <f t="shared" si="49"/>
        <v>0</v>
      </c>
      <c r="I228" s="17">
        <f t="shared" si="50"/>
        <v>0</v>
      </c>
      <c r="J228" s="17">
        <f t="shared" si="51"/>
        <v>0</v>
      </c>
      <c r="K228" s="17">
        <f t="shared" ca="1" si="43"/>
        <v>-1.8837408461391342E-2</v>
      </c>
      <c r="L228" s="17">
        <f t="shared" ca="1" si="52"/>
        <v>3.5484795754129814E-4</v>
      </c>
      <c r="M228" s="17">
        <f t="shared" ca="1" si="44"/>
        <v>4.4903310450972684</v>
      </c>
      <c r="N228" s="17">
        <f t="shared" ca="1" si="45"/>
        <v>312.87418031108086</v>
      </c>
      <c r="O228" s="17">
        <f t="shared" ca="1" si="46"/>
        <v>1312.4101632329205</v>
      </c>
      <c r="P228" s="15">
        <f t="shared" ca="1" si="53"/>
        <v>1.8837408461391342E-2</v>
      </c>
    </row>
    <row r="229" spans="4:16" x14ac:dyDescent="0.2">
      <c r="D229" s="57">
        <f t="shared" si="42"/>
        <v>0</v>
      </c>
      <c r="E229" s="57">
        <f t="shared" si="42"/>
        <v>0</v>
      </c>
      <c r="F229" s="17">
        <f t="shared" si="47"/>
        <v>0</v>
      </c>
      <c r="G229" s="17">
        <f t="shared" si="48"/>
        <v>0</v>
      </c>
      <c r="H229" s="17">
        <f t="shared" si="49"/>
        <v>0</v>
      </c>
      <c r="I229" s="17">
        <f t="shared" si="50"/>
        <v>0</v>
      </c>
      <c r="J229" s="17">
        <f t="shared" si="51"/>
        <v>0</v>
      </c>
      <c r="K229" s="17">
        <f t="shared" ca="1" si="43"/>
        <v>-1.8837408461391342E-2</v>
      </c>
      <c r="L229" s="17">
        <f t="shared" ca="1" si="52"/>
        <v>3.5484795754129814E-4</v>
      </c>
      <c r="M229" s="17">
        <f t="shared" ca="1" si="44"/>
        <v>4.4903310450972684</v>
      </c>
      <c r="N229" s="17">
        <f t="shared" ca="1" si="45"/>
        <v>312.87418031108086</v>
      </c>
      <c r="O229" s="17">
        <f t="shared" ca="1" si="46"/>
        <v>1312.4101632329205</v>
      </c>
      <c r="P229" s="15">
        <f t="shared" ca="1" si="53"/>
        <v>1.8837408461391342E-2</v>
      </c>
    </row>
    <row r="230" spans="4:16" x14ac:dyDescent="0.2">
      <c r="D230" s="57">
        <f t="shared" si="42"/>
        <v>0</v>
      </c>
      <c r="E230" s="57">
        <f t="shared" si="42"/>
        <v>0</v>
      </c>
      <c r="F230" s="17">
        <f t="shared" si="47"/>
        <v>0</v>
      </c>
      <c r="G230" s="17">
        <f t="shared" si="48"/>
        <v>0</v>
      </c>
      <c r="H230" s="17">
        <f t="shared" si="49"/>
        <v>0</v>
      </c>
      <c r="I230" s="17">
        <f t="shared" si="50"/>
        <v>0</v>
      </c>
      <c r="J230" s="17">
        <f t="shared" si="51"/>
        <v>0</v>
      </c>
      <c r="K230" s="17">
        <f t="shared" ca="1" si="43"/>
        <v>-1.8837408461391342E-2</v>
      </c>
      <c r="L230" s="17">
        <f t="shared" ca="1" si="52"/>
        <v>3.5484795754129814E-4</v>
      </c>
      <c r="M230" s="17">
        <f t="shared" ca="1" si="44"/>
        <v>4.4903310450972684</v>
      </c>
      <c r="N230" s="17">
        <f t="shared" ca="1" si="45"/>
        <v>312.87418031108086</v>
      </c>
      <c r="O230" s="17">
        <f t="shared" ca="1" si="46"/>
        <v>1312.4101632329205</v>
      </c>
      <c r="P230" s="15">
        <f t="shared" ca="1" si="53"/>
        <v>1.8837408461391342E-2</v>
      </c>
    </row>
    <row r="231" spans="4:16" x14ac:dyDescent="0.2">
      <c r="D231" s="57">
        <f t="shared" si="42"/>
        <v>0</v>
      </c>
      <c r="E231" s="57">
        <f t="shared" si="42"/>
        <v>0</v>
      </c>
      <c r="F231" s="17">
        <f t="shared" si="47"/>
        <v>0</v>
      </c>
      <c r="G231" s="17">
        <f t="shared" si="48"/>
        <v>0</v>
      </c>
      <c r="H231" s="17">
        <f t="shared" si="49"/>
        <v>0</v>
      </c>
      <c r="I231" s="17">
        <f t="shared" si="50"/>
        <v>0</v>
      </c>
      <c r="J231" s="17">
        <f t="shared" si="51"/>
        <v>0</v>
      </c>
      <c r="K231" s="17">
        <f t="shared" ca="1" si="43"/>
        <v>-1.8837408461391342E-2</v>
      </c>
      <c r="L231" s="17">
        <f t="shared" ca="1" si="52"/>
        <v>3.5484795754129814E-4</v>
      </c>
      <c r="M231" s="17">
        <f t="shared" ca="1" si="44"/>
        <v>4.4903310450972684</v>
      </c>
      <c r="N231" s="17">
        <f t="shared" ca="1" si="45"/>
        <v>312.87418031108086</v>
      </c>
      <c r="O231" s="17">
        <f t="shared" ca="1" si="46"/>
        <v>1312.4101632329205</v>
      </c>
      <c r="P231" s="15">
        <f t="shared" ca="1" si="53"/>
        <v>1.8837408461391342E-2</v>
      </c>
    </row>
    <row r="232" spans="4:16" x14ac:dyDescent="0.2">
      <c r="D232" s="57">
        <f t="shared" si="42"/>
        <v>0</v>
      </c>
      <c r="E232" s="57">
        <f t="shared" si="42"/>
        <v>0</v>
      </c>
      <c r="F232" s="17">
        <f t="shared" si="47"/>
        <v>0</v>
      </c>
      <c r="G232" s="17">
        <f t="shared" si="48"/>
        <v>0</v>
      </c>
      <c r="H232" s="17">
        <f t="shared" si="49"/>
        <v>0</v>
      </c>
      <c r="I232" s="17">
        <f t="shared" si="50"/>
        <v>0</v>
      </c>
      <c r="J232" s="17">
        <f t="shared" si="51"/>
        <v>0</v>
      </c>
      <c r="K232" s="17">
        <f t="shared" ca="1" si="43"/>
        <v>-1.8837408461391342E-2</v>
      </c>
      <c r="L232" s="17">
        <f t="shared" ca="1" si="52"/>
        <v>3.5484795754129814E-4</v>
      </c>
      <c r="M232" s="17">
        <f t="shared" ca="1" si="44"/>
        <v>4.4903310450972684</v>
      </c>
      <c r="N232" s="17">
        <f t="shared" ca="1" si="45"/>
        <v>312.87418031108086</v>
      </c>
      <c r="O232" s="17">
        <f t="shared" ca="1" si="46"/>
        <v>1312.4101632329205</v>
      </c>
      <c r="P232" s="15">
        <f t="shared" ca="1" si="53"/>
        <v>1.8837408461391342E-2</v>
      </c>
    </row>
    <row r="233" spans="4:16" x14ac:dyDescent="0.2">
      <c r="D233" s="57">
        <f t="shared" si="42"/>
        <v>0</v>
      </c>
      <c r="E233" s="57">
        <f t="shared" si="42"/>
        <v>0</v>
      </c>
      <c r="F233" s="17">
        <f t="shared" si="47"/>
        <v>0</v>
      </c>
      <c r="G233" s="17">
        <f t="shared" si="48"/>
        <v>0</v>
      </c>
      <c r="H233" s="17">
        <f t="shared" si="49"/>
        <v>0</v>
      </c>
      <c r="I233" s="17">
        <f t="shared" si="50"/>
        <v>0</v>
      </c>
      <c r="J233" s="17">
        <f t="shared" si="51"/>
        <v>0</v>
      </c>
      <c r="K233" s="17">
        <f t="shared" ca="1" si="43"/>
        <v>-1.8837408461391342E-2</v>
      </c>
      <c r="L233" s="17">
        <f t="shared" ca="1" si="52"/>
        <v>3.5484795754129814E-4</v>
      </c>
      <c r="M233" s="17">
        <f t="shared" ca="1" si="44"/>
        <v>4.4903310450972684</v>
      </c>
      <c r="N233" s="17">
        <f t="shared" ca="1" si="45"/>
        <v>312.87418031108086</v>
      </c>
      <c r="O233" s="17">
        <f t="shared" ca="1" si="46"/>
        <v>1312.4101632329205</v>
      </c>
      <c r="P233" s="15">
        <f t="shared" ca="1" si="53"/>
        <v>1.8837408461391342E-2</v>
      </c>
    </row>
    <row r="234" spans="4:16" x14ac:dyDescent="0.2">
      <c r="D234" s="57">
        <f t="shared" si="42"/>
        <v>0</v>
      </c>
      <c r="E234" s="57">
        <f t="shared" si="42"/>
        <v>0</v>
      </c>
      <c r="F234" s="17">
        <f t="shared" si="47"/>
        <v>0</v>
      </c>
      <c r="G234" s="17">
        <f t="shared" si="48"/>
        <v>0</v>
      </c>
      <c r="H234" s="17">
        <f t="shared" si="49"/>
        <v>0</v>
      </c>
      <c r="I234" s="17">
        <f t="shared" si="50"/>
        <v>0</v>
      </c>
      <c r="J234" s="17">
        <f t="shared" si="51"/>
        <v>0</v>
      </c>
      <c r="K234" s="17">
        <f t="shared" ca="1" si="43"/>
        <v>-1.8837408461391342E-2</v>
      </c>
      <c r="L234" s="17">
        <f t="shared" ca="1" si="52"/>
        <v>3.5484795754129814E-4</v>
      </c>
      <c r="M234" s="17">
        <f t="shared" ca="1" si="44"/>
        <v>4.4903310450972684</v>
      </c>
      <c r="N234" s="17">
        <f t="shared" ca="1" si="45"/>
        <v>312.87418031108086</v>
      </c>
      <c r="O234" s="17">
        <f t="shared" ca="1" si="46"/>
        <v>1312.4101632329205</v>
      </c>
      <c r="P234" s="15">
        <f t="shared" ca="1" si="53"/>
        <v>1.8837408461391342E-2</v>
      </c>
    </row>
    <row r="235" spans="4:16" x14ac:dyDescent="0.2">
      <c r="D235" s="57">
        <f t="shared" si="42"/>
        <v>0</v>
      </c>
      <c r="E235" s="57">
        <f t="shared" si="42"/>
        <v>0</v>
      </c>
      <c r="F235" s="17">
        <f t="shared" si="47"/>
        <v>0</v>
      </c>
      <c r="G235" s="17">
        <f t="shared" si="48"/>
        <v>0</v>
      </c>
      <c r="H235" s="17">
        <f t="shared" si="49"/>
        <v>0</v>
      </c>
      <c r="I235" s="17">
        <f t="shared" si="50"/>
        <v>0</v>
      </c>
      <c r="J235" s="17">
        <f t="shared" si="51"/>
        <v>0</v>
      </c>
      <c r="K235" s="17">
        <f t="shared" ca="1" si="43"/>
        <v>-1.8837408461391342E-2</v>
      </c>
      <c r="L235" s="17">
        <f t="shared" ca="1" si="52"/>
        <v>3.5484795754129814E-4</v>
      </c>
      <c r="M235" s="17">
        <f t="shared" ca="1" si="44"/>
        <v>4.4903310450972684</v>
      </c>
      <c r="N235" s="17">
        <f t="shared" ca="1" si="45"/>
        <v>312.87418031108086</v>
      </c>
      <c r="O235" s="17">
        <f t="shared" ca="1" si="46"/>
        <v>1312.4101632329205</v>
      </c>
      <c r="P235" s="15">
        <f t="shared" ca="1" si="53"/>
        <v>1.8837408461391342E-2</v>
      </c>
    </row>
    <row r="236" spans="4:16" x14ac:dyDescent="0.2">
      <c r="D236" s="57">
        <f t="shared" si="42"/>
        <v>0</v>
      </c>
      <c r="E236" s="57">
        <f t="shared" si="42"/>
        <v>0</v>
      </c>
      <c r="F236" s="17">
        <f t="shared" si="47"/>
        <v>0</v>
      </c>
      <c r="G236" s="17">
        <f t="shared" si="48"/>
        <v>0</v>
      </c>
      <c r="H236" s="17">
        <f t="shared" si="49"/>
        <v>0</v>
      </c>
      <c r="I236" s="17">
        <f t="shared" si="50"/>
        <v>0</v>
      </c>
      <c r="J236" s="17">
        <f t="shared" si="51"/>
        <v>0</v>
      </c>
      <c r="K236" s="17">
        <f t="shared" ca="1" si="43"/>
        <v>-1.8837408461391342E-2</v>
      </c>
      <c r="L236" s="17">
        <f t="shared" ca="1" si="52"/>
        <v>3.5484795754129814E-4</v>
      </c>
      <c r="M236" s="17">
        <f t="shared" ca="1" si="44"/>
        <v>4.4903310450972684</v>
      </c>
      <c r="N236" s="17">
        <f t="shared" ca="1" si="45"/>
        <v>312.87418031108086</v>
      </c>
      <c r="O236" s="17">
        <f t="shared" ca="1" si="46"/>
        <v>1312.4101632329205</v>
      </c>
      <c r="P236" s="15">
        <f t="shared" ca="1" si="53"/>
        <v>1.8837408461391342E-2</v>
      </c>
    </row>
    <row r="237" spans="4:16" x14ac:dyDescent="0.2">
      <c r="D237" s="57">
        <f t="shared" si="42"/>
        <v>0</v>
      </c>
      <c r="E237" s="57">
        <f t="shared" si="42"/>
        <v>0</v>
      </c>
      <c r="F237" s="17">
        <f t="shared" si="47"/>
        <v>0</v>
      </c>
      <c r="G237" s="17">
        <f t="shared" si="48"/>
        <v>0</v>
      </c>
      <c r="H237" s="17">
        <f t="shared" si="49"/>
        <v>0</v>
      </c>
      <c r="I237" s="17">
        <f t="shared" si="50"/>
        <v>0</v>
      </c>
      <c r="J237" s="17">
        <f t="shared" si="51"/>
        <v>0</v>
      </c>
      <c r="K237" s="17">
        <f t="shared" ca="1" si="43"/>
        <v>-1.8837408461391342E-2</v>
      </c>
      <c r="L237" s="17">
        <f t="shared" ca="1" si="52"/>
        <v>3.5484795754129814E-4</v>
      </c>
      <c r="M237" s="17">
        <f t="shared" ca="1" si="44"/>
        <v>4.4903310450972684</v>
      </c>
      <c r="N237" s="17">
        <f t="shared" ca="1" si="45"/>
        <v>312.87418031108086</v>
      </c>
      <c r="O237" s="17">
        <f t="shared" ca="1" si="46"/>
        <v>1312.4101632329205</v>
      </c>
      <c r="P237" s="15">
        <f t="shared" ca="1" si="53"/>
        <v>1.8837408461391342E-2</v>
      </c>
    </row>
    <row r="238" spans="4:16" x14ac:dyDescent="0.2">
      <c r="D238" s="57">
        <f t="shared" si="42"/>
        <v>0</v>
      </c>
      <c r="E238" s="57">
        <f t="shared" si="42"/>
        <v>0</v>
      </c>
      <c r="F238" s="17">
        <f t="shared" si="47"/>
        <v>0</v>
      </c>
      <c r="G238" s="17">
        <f t="shared" si="48"/>
        <v>0</v>
      </c>
      <c r="H238" s="17">
        <f t="shared" si="49"/>
        <v>0</v>
      </c>
      <c r="I238" s="17">
        <f t="shared" si="50"/>
        <v>0</v>
      </c>
      <c r="J238" s="17">
        <f t="shared" si="51"/>
        <v>0</v>
      </c>
      <c r="K238" s="17">
        <f t="shared" ca="1" si="43"/>
        <v>-1.8837408461391342E-2</v>
      </c>
      <c r="L238" s="17">
        <f t="shared" ca="1" si="52"/>
        <v>3.5484795754129814E-4</v>
      </c>
      <c r="M238" s="17">
        <f t="shared" ca="1" si="44"/>
        <v>4.4903310450972684</v>
      </c>
      <c r="N238" s="17">
        <f t="shared" ca="1" si="45"/>
        <v>312.87418031108086</v>
      </c>
      <c r="O238" s="17">
        <f t="shared" ca="1" si="46"/>
        <v>1312.4101632329205</v>
      </c>
      <c r="P238" s="15">
        <f t="shared" ca="1" si="53"/>
        <v>1.8837408461391342E-2</v>
      </c>
    </row>
    <row r="239" spans="4:16" x14ac:dyDescent="0.2">
      <c r="D239" s="57">
        <f t="shared" si="42"/>
        <v>0</v>
      </c>
      <c r="E239" s="57">
        <f t="shared" si="42"/>
        <v>0</v>
      </c>
      <c r="F239" s="17">
        <f t="shared" si="47"/>
        <v>0</v>
      </c>
      <c r="G239" s="17">
        <f t="shared" si="48"/>
        <v>0</v>
      </c>
      <c r="H239" s="17">
        <f t="shared" si="49"/>
        <v>0</v>
      </c>
      <c r="I239" s="17">
        <f t="shared" si="50"/>
        <v>0</v>
      </c>
      <c r="J239" s="17">
        <f t="shared" si="51"/>
        <v>0</v>
      </c>
      <c r="K239" s="17">
        <f t="shared" ca="1" si="43"/>
        <v>-1.8837408461391342E-2</v>
      </c>
      <c r="L239" s="17">
        <f t="shared" ca="1" si="52"/>
        <v>3.5484795754129814E-4</v>
      </c>
      <c r="M239" s="17">
        <f t="shared" ca="1" si="44"/>
        <v>4.4903310450972684</v>
      </c>
      <c r="N239" s="17">
        <f t="shared" ca="1" si="45"/>
        <v>312.87418031108086</v>
      </c>
      <c r="O239" s="17">
        <f t="shared" ca="1" si="46"/>
        <v>1312.4101632329205</v>
      </c>
      <c r="P239" s="15">
        <f t="shared" ca="1" si="53"/>
        <v>1.8837408461391342E-2</v>
      </c>
    </row>
    <row r="240" spans="4:16" x14ac:dyDescent="0.2">
      <c r="D240" s="57">
        <f t="shared" si="42"/>
        <v>0</v>
      </c>
      <c r="E240" s="57">
        <f t="shared" si="42"/>
        <v>0</v>
      </c>
      <c r="F240" s="17">
        <f t="shared" si="47"/>
        <v>0</v>
      </c>
      <c r="G240" s="17">
        <f t="shared" si="48"/>
        <v>0</v>
      </c>
      <c r="H240" s="17">
        <f t="shared" si="49"/>
        <v>0</v>
      </c>
      <c r="I240" s="17">
        <f t="shared" si="50"/>
        <v>0</v>
      </c>
      <c r="J240" s="17">
        <f t="shared" si="51"/>
        <v>0</v>
      </c>
      <c r="K240" s="17">
        <f t="shared" ca="1" si="43"/>
        <v>-1.8837408461391342E-2</v>
      </c>
      <c r="L240" s="17">
        <f t="shared" ca="1" si="52"/>
        <v>3.5484795754129814E-4</v>
      </c>
      <c r="M240" s="17">
        <f t="shared" ca="1" si="44"/>
        <v>4.4903310450972684</v>
      </c>
      <c r="N240" s="17">
        <f t="shared" ca="1" si="45"/>
        <v>312.87418031108086</v>
      </c>
      <c r="O240" s="17">
        <f t="shared" ca="1" si="46"/>
        <v>1312.4101632329205</v>
      </c>
      <c r="P240" s="15">
        <f t="shared" ca="1" si="53"/>
        <v>1.8837408461391342E-2</v>
      </c>
    </row>
    <row r="241" spans="4:16" x14ac:dyDescent="0.2">
      <c r="D241" s="57">
        <f t="shared" si="42"/>
        <v>0</v>
      </c>
      <c r="E241" s="57">
        <f t="shared" si="42"/>
        <v>0</v>
      </c>
      <c r="F241" s="17">
        <f t="shared" si="47"/>
        <v>0</v>
      </c>
      <c r="G241" s="17">
        <f t="shared" si="48"/>
        <v>0</v>
      </c>
      <c r="H241" s="17">
        <f t="shared" si="49"/>
        <v>0</v>
      </c>
      <c r="I241" s="17">
        <f t="shared" si="50"/>
        <v>0</v>
      </c>
      <c r="J241" s="17">
        <f t="shared" si="51"/>
        <v>0</v>
      </c>
      <c r="K241" s="17">
        <f t="shared" ca="1" si="43"/>
        <v>-1.8837408461391342E-2</v>
      </c>
      <c r="L241" s="17">
        <f t="shared" ca="1" si="52"/>
        <v>3.5484795754129814E-4</v>
      </c>
      <c r="M241" s="17">
        <f t="shared" ca="1" si="44"/>
        <v>4.4903310450972684</v>
      </c>
      <c r="N241" s="17">
        <f t="shared" ca="1" si="45"/>
        <v>312.87418031108086</v>
      </c>
      <c r="O241" s="17">
        <f t="shared" ca="1" si="46"/>
        <v>1312.4101632329205</v>
      </c>
      <c r="P241" s="15">
        <f t="shared" ca="1" si="53"/>
        <v>1.8837408461391342E-2</v>
      </c>
    </row>
    <row r="242" spans="4:16" x14ac:dyDescent="0.2">
      <c r="D242" s="57">
        <f t="shared" si="42"/>
        <v>0</v>
      </c>
      <c r="E242" s="57">
        <f t="shared" si="42"/>
        <v>0</v>
      </c>
      <c r="F242" s="17">
        <f t="shared" si="47"/>
        <v>0</v>
      </c>
      <c r="G242" s="17">
        <f t="shared" si="48"/>
        <v>0</v>
      </c>
      <c r="H242" s="17">
        <f t="shared" si="49"/>
        <v>0</v>
      </c>
      <c r="I242" s="17">
        <f t="shared" si="50"/>
        <v>0</v>
      </c>
      <c r="J242" s="17">
        <f t="shared" si="51"/>
        <v>0</v>
      </c>
      <c r="K242" s="17">
        <f t="shared" ca="1" si="43"/>
        <v>-1.8837408461391342E-2</v>
      </c>
      <c r="L242" s="17">
        <f t="shared" ca="1" si="52"/>
        <v>3.5484795754129814E-4</v>
      </c>
      <c r="M242" s="17">
        <f t="shared" ca="1" si="44"/>
        <v>4.4903310450972684</v>
      </c>
      <c r="N242" s="17">
        <f t="shared" ca="1" si="45"/>
        <v>312.87418031108086</v>
      </c>
      <c r="O242" s="17">
        <f t="shared" ca="1" si="46"/>
        <v>1312.4101632329205</v>
      </c>
      <c r="P242" s="15">
        <f t="shared" ca="1" si="53"/>
        <v>1.8837408461391342E-2</v>
      </c>
    </row>
    <row r="243" spans="4:16" x14ac:dyDescent="0.2">
      <c r="D243" s="57">
        <f t="shared" si="42"/>
        <v>0</v>
      </c>
      <c r="E243" s="57">
        <f t="shared" si="42"/>
        <v>0</v>
      </c>
      <c r="F243" s="17">
        <f t="shared" si="47"/>
        <v>0</v>
      </c>
      <c r="G243" s="17">
        <f t="shared" si="48"/>
        <v>0</v>
      </c>
      <c r="H243" s="17">
        <f t="shared" si="49"/>
        <v>0</v>
      </c>
      <c r="I243" s="17">
        <f t="shared" si="50"/>
        <v>0</v>
      </c>
      <c r="J243" s="17">
        <f t="shared" si="51"/>
        <v>0</v>
      </c>
      <c r="K243" s="17">
        <f t="shared" ca="1" si="43"/>
        <v>-1.8837408461391342E-2</v>
      </c>
      <c r="L243" s="17">
        <f t="shared" ca="1" si="52"/>
        <v>3.5484795754129814E-4</v>
      </c>
      <c r="M243" s="17">
        <f t="shared" ca="1" si="44"/>
        <v>4.4903310450972684</v>
      </c>
      <c r="N243" s="17">
        <f t="shared" ca="1" si="45"/>
        <v>312.87418031108086</v>
      </c>
      <c r="O243" s="17">
        <f t="shared" ca="1" si="46"/>
        <v>1312.4101632329205</v>
      </c>
      <c r="P243" s="15">
        <f t="shared" ca="1" si="53"/>
        <v>1.8837408461391342E-2</v>
      </c>
    </row>
    <row r="244" spans="4:16" x14ac:dyDescent="0.2">
      <c r="D244" s="57">
        <f t="shared" si="42"/>
        <v>0</v>
      </c>
      <c r="E244" s="57">
        <f t="shared" si="42"/>
        <v>0</v>
      </c>
      <c r="F244" s="17">
        <f t="shared" si="47"/>
        <v>0</v>
      </c>
      <c r="G244" s="17">
        <f t="shared" si="48"/>
        <v>0</v>
      </c>
      <c r="H244" s="17">
        <f t="shared" si="49"/>
        <v>0</v>
      </c>
      <c r="I244" s="17">
        <f t="shared" si="50"/>
        <v>0</v>
      </c>
      <c r="J244" s="17">
        <f t="shared" si="51"/>
        <v>0</v>
      </c>
      <c r="K244" s="17">
        <f t="shared" ca="1" si="43"/>
        <v>-1.8837408461391342E-2</v>
      </c>
      <c r="L244" s="17">
        <f t="shared" ca="1" si="52"/>
        <v>3.5484795754129814E-4</v>
      </c>
      <c r="M244" s="17">
        <f t="shared" ca="1" si="44"/>
        <v>4.4903310450972684</v>
      </c>
      <c r="N244" s="17">
        <f t="shared" ca="1" si="45"/>
        <v>312.87418031108086</v>
      </c>
      <c r="O244" s="17">
        <f t="shared" ca="1" si="46"/>
        <v>1312.4101632329205</v>
      </c>
      <c r="P244" s="15">
        <f t="shared" ca="1" si="53"/>
        <v>1.8837408461391342E-2</v>
      </c>
    </row>
    <row r="245" spans="4:16" x14ac:dyDescent="0.2">
      <c r="D245" s="57">
        <f t="shared" si="42"/>
        <v>0</v>
      </c>
      <c r="E245" s="57">
        <f t="shared" si="42"/>
        <v>0</v>
      </c>
      <c r="F245" s="17">
        <f t="shared" si="47"/>
        <v>0</v>
      </c>
      <c r="G245" s="17">
        <f t="shared" si="48"/>
        <v>0</v>
      </c>
      <c r="H245" s="17">
        <f t="shared" si="49"/>
        <v>0</v>
      </c>
      <c r="I245" s="17">
        <f t="shared" si="50"/>
        <v>0</v>
      </c>
      <c r="J245" s="17">
        <f t="shared" si="51"/>
        <v>0</v>
      </c>
      <c r="K245" s="17">
        <f t="shared" ca="1" si="43"/>
        <v>-1.8837408461391342E-2</v>
      </c>
      <c r="L245" s="17">
        <f t="shared" ca="1" si="52"/>
        <v>3.5484795754129814E-4</v>
      </c>
      <c r="M245" s="17">
        <f t="shared" ca="1" si="44"/>
        <v>4.4903310450972684</v>
      </c>
      <c r="N245" s="17">
        <f t="shared" ca="1" si="45"/>
        <v>312.87418031108086</v>
      </c>
      <c r="O245" s="17">
        <f t="shared" ca="1" si="46"/>
        <v>1312.4101632329205</v>
      </c>
      <c r="P245" s="15">
        <f t="shared" ca="1" si="53"/>
        <v>1.8837408461391342E-2</v>
      </c>
    </row>
    <row r="246" spans="4:16" x14ac:dyDescent="0.2">
      <c r="D246" s="57">
        <f t="shared" si="42"/>
        <v>0</v>
      </c>
      <c r="E246" s="57">
        <f t="shared" si="42"/>
        <v>0</v>
      </c>
      <c r="F246" s="17">
        <f t="shared" si="47"/>
        <v>0</v>
      </c>
      <c r="G246" s="17">
        <f t="shared" si="48"/>
        <v>0</v>
      </c>
      <c r="H246" s="17">
        <f t="shared" si="49"/>
        <v>0</v>
      </c>
      <c r="I246" s="17">
        <f t="shared" si="50"/>
        <v>0</v>
      </c>
      <c r="J246" s="17">
        <f t="shared" si="51"/>
        <v>0</v>
      </c>
      <c r="K246" s="17">
        <f t="shared" ca="1" si="43"/>
        <v>-1.8837408461391342E-2</v>
      </c>
      <c r="L246" s="17">
        <f t="shared" ca="1" si="52"/>
        <v>3.5484795754129814E-4</v>
      </c>
      <c r="M246" s="17">
        <f t="shared" ca="1" si="44"/>
        <v>4.4903310450972684</v>
      </c>
      <c r="N246" s="17">
        <f t="shared" ca="1" si="45"/>
        <v>312.87418031108086</v>
      </c>
      <c r="O246" s="17">
        <f t="shared" ca="1" si="46"/>
        <v>1312.4101632329205</v>
      </c>
      <c r="P246" s="15">
        <f t="shared" ca="1" si="53"/>
        <v>1.8837408461391342E-2</v>
      </c>
    </row>
    <row r="247" spans="4:16" x14ac:dyDescent="0.2">
      <c r="D247" s="57">
        <f t="shared" si="42"/>
        <v>0</v>
      </c>
      <c r="E247" s="57">
        <f t="shared" si="42"/>
        <v>0</v>
      </c>
      <c r="F247" s="17">
        <f t="shared" si="47"/>
        <v>0</v>
      </c>
      <c r="G247" s="17">
        <f t="shared" si="48"/>
        <v>0</v>
      </c>
      <c r="H247" s="17">
        <f t="shared" si="49"/>
        <v>0</v>
      </c>
      <c r="I247" s="17">
        <f t="shared" si="50"/>
        <v>0</v>
      </c>
      <c r="J247" s="17">
        <f t="shared" si="51"/>
        <v>0</v>
      </c>
      <c r="K247" s="17">
        <f t="shared" ca="1" si="43"/>
        <v>-1.8837408461391342E-2</v>
      </c>
      <c r="L247" s="17">
        <f t="shared" ca="1" si="52"/>
        <v>3.5484795754129814E-4</v>
      </c>
      <c r="M247" s="17">
        <f t="shared" ca="1" si="44"/>
        <v>4.4903310450972684</v>
      </c>
      <c r="N247" s="17">
        <f t="shared" ca="1" si="45"/>
        <v>312.87418031108086</v>
      </c>
      <c r="O247" s="17">
        <f t="shared" ca="1" si="46"/>
        <v>1312.4101632329205</v>
      </c>
      <c r="P247" s="15">
        <f t="shared" ca="1" si="53"/>
        <v>1.8837408461391342E-2</v>
      </c>
    </row>
    <row r="248" spans="4:16" x14ac:dyDescent="0.2">
      <c r="D248" s="57">
        <f t="shared" si="42"/>
        <v>0</v>
      </c>
      <c r="E248" s="57">
        <f t="shared" si="42"/>
        <v>0</v>
      </c>
      <c r="F248" s="17">
        <f t="shared" si="47"/>
        <v>0</v>
      </c>
      <c r="G248" s="17">
        <f t="shared" si="48"/>
        <v>0</v>
      </c>
      <c r="H248" s="17">
        <f t="shared" si="49"/>
        <v>0</v>
      </c>
      <c r="I248" s="17">
        <f t="shared" si="50"/>
        <v>0</v>
      </c>
      <c r="J248" s="17">
        <f t="shared" si="51"/>
        <v>0</v>
      </c>
      <c r="K248" s="17">
        <f t="shared" ca="1" si="43"/>
        <v>-1.8837408461391342E-2</v>
      </c>
      <c r="L248" s="17">
        <f t="shared" ca="1" si="52"/>
        <v>3.5484795754129814E-4</v>
      </c>
      <c r="M248" s="17">
        <f t="shared" ca="1" si="44"/>
        <v>4.4903310450972684</v>
      </c>
      <c r="N248" s="17">
        <f t="shared" ca="1" si="45"/>
        <v>312.87418031108086</v>
      </c>
      <c r="O248" s="17">
        <f t="shared" ca="1" si="46"/>
        <v>1312.4101632329205</v>
      </c>
      <c r="P248" s="15">
        <f t="shared" ca="1" si="53"/>
        <v>1.8837408461391342E-2</v>
      </c>
    </row>
    <row r="249" spans="4:16" x14ac:dyDescent="0.2">
      <c r="D249" s="57">
        <f t="shared" si="42"/>
        <v>0</v>
      </c>
      <c r="E249" s="57">
        <f t="shared" si="42"/>
        <v>0</v>
      </c>
      <c r="F249" s="17">
        <f t="shared" si="47"/>
        <v>0</v>
      </c>
      <c r="G249" s="17">
        <f t="shared" si="48"/>
        <v>0</v>
      </c>
      <c r="H249" s="17">
        <f t="shared" si="49"/>
        <v>0</v>
      </c>
      <c r="I249" s="17">
        <f t="shared" si="50"/>
        <v>0</v>
      </c>
      <c r="J249" s="17">
        <f t="shared" si="51"/>
        <v>0</v>
      </c>
      <c r="K249" s="17">
        <f t="shared" ca="1" si="43"/>
        <v>-1.8837408461391342E-2</v>
      </c>
      <c r="L249" s="17">
        <f t="shared" ca="1" si="52"/>
        <v>3.5484795754129814E-4</v>
      </c>
      <c r="M249" s="17">
        <f t="shared" ca="1" si="44"/>
        <v>4.4903310450972684</v>
      </c>
      <c r="N249" s="17">
        <f t="shared" ca="1" si="45"/>
        <v>312.87418031108086</v>
      </c>
      <c r="O249" s="17">
        <f t="shared" ca="1" si="46"/>
        <v>1312.4101632329205</v>
      </c>
      <c r="P249" s="15">
        <f t="shared" ca="1" si="53"/>
        <v>1.8837408461391342E-2</v>
      </c>
    </row>
    <row r="250" spans="4:16" x14ac:dyDescent="0.2">
      <c r="D250" s="57">
        <f t="shared" si="42"/>
        <v>0</v>
      </c>
      <c r="E250" s="57">
        <f t="shared" si="42"/>
        <v>0</v>
      </c>
      <c r="F250" s="17">
        <f t="shared" si="47"/>
        <v>0</v>
      </c>
      <c r="G250" s="17">
        <f t="shared" si="48"/>
        <v>0</v>
      </c>
      <c r="H250" s="17">
        <f t="shared" si="49"/>
        <v>0</v>
      </c>
      <c r="I250" s="17">
        <f t="shared" si="50"/>
        <v>0</v>
      </c>
      <c r="J250" s="17">
        <f t="shared" si="51"/>
        <v>0</v>
      </c>
      <c r="K250" s="17">
        <f t="shared" ca="1" si="43"/>
        <v>-1.8837408461391342E-2</v>
      </c>
      <c r="L250" s="17">
        <f t="shared" ca="1" si="52"/>
        <v>3.5484795754129814E-4</v>
      </c>
      <c r="M250" s="17">
        <f t="shared" ca="1" si="44"/>
        <v>4.4903310450972684</v>
      </c>
      <c r="N250" s="17">
        <f t="shared" ca="1" si="45"/>
        <v>312.87418031108086</v>
      </c>
      <c r="O250" s="17">
        <f t="shared" ca="1" si="46"/>
        <v>1312.4101632329205</v>
      </c>
      <c r="P250" s="15">
        <f t="shared" ca="1" si="53"/>
        <v>1.8837408461391342E-2</v>
      </c>
    </row>
    <row r="251" spans="4:16" x14ac:dyDescent="0.2">
      <c r="D251" s="57">
        <f t="shared" si="42"/>
        <v>0</v>
      </c>
      <c r="E251" s="57">
        <f t="shared" si="42"/>
        <v>0</v>
      </c>
      <c r="F251" s="17">
        <f t="shared" si="47"/>
        <v>0</v>
      </c>
      <c r="G251" s="17">
        <f t="shared" si="48"/>
        <v>0</v>
      </c>
      <c r="H251" s="17">
        <f t="shared" si="49"/>
        <v>0</v>
      </c>
      <c r="I251" s="17">
        <f t="shared" si="50"/>
        <v>0</v>
      </c>
      <c r="J251" s="17">
        <f t="shared" si="51"/>
        <v>0</v>
      </c>
      <c r="K251" s="17">
        <f t="shared" ca="1" si="43"/>
        <v>-1.8837408461391342E-2</v>
      </c>
      <c r="L251" s="17">
        <f t="shared" ca="1" si="52"/>
        <v>3.5484795754129814E-4</v>
      </c>
      <c r="M251" s="17">
        <f t="shared" ca="1" si="44"/>
        <v>4.4903310450972684</v>
      </c>
      <c r="N251" s="17">
        <f t="shared" ca="1" si="45"/>
        <v>312.87418031108086</v>
      </c>
      <c r="O251" s="17">
        <f t="shared" ca="1" si="46"/>
        <v>1312.4101632329205</v>
      </c>
      <c r="P251" s="15">
        <f t="shared" ca="1" si="53"/>
        <v>1.8837408461391342E-2</v>
      </c>
    </row>
    <row r="252" spans="4:16" x14ac:dyDescent="0.2">
      <c r="D252" s="57">
        <f t="shared" si="42"/>
        <v>0</v>
      </c>
      <c r="E252" s="57">
        <f t="shared" si="42"/>
        <v>0</v>
      </c>
      <c r="F252" s="17">
        <f t="shared" si="47"/>
        <v>0</v>
      </c>
      <c r="G252" s="17">
        <f t="shared" si="48"/>
        <v>0</v>
      </c>
      <c r="H252" s="17">
        <f t="shared" si="49"/>
        <v>0</v>
      </c>
      <c r="I252" s="17">
        <f t="shared" si="50"/>
        <v>0</v>
      </c>
      <c r="J252" s="17">
        <f t="shared" si="51"/>
        <v>0</v>
      </c>
      <c r="K252" s="17">
        <f t="shared" ca="1" si="43"/>
        <v>-1.8837408461391342E-2</v>
      </c>
      <c r="L252" s="17">
        <f t="shared" ca="1" si="52"/>
        <v>3.5484795754129814E-4</v>
      </c>
      <c r="M252" s="17">
        <f t="shared" ca="1" si="44"/>
        <v>4.4903310450972684</v>
      </c>
      <c r="N252" s="17">
        <f t="shared" ca="1" si="45"/>
        <v>312.87418031108086</v>
      </c>
      <c r="O252" s="17">
        <f t="shared" ca="1" si="46"/>
        <v>1312.4101632329205</v>
      </c>
      <c r="P252" s="15">
        <f t="shared" ca="1" si="53"/>
        <v>1.8837408461391342E-2</v>
      </c>
    </row>
    <row r="253" spans="4:16" x14ac:dyDescent="0.2">
      <c r="D253" s="57">
        <f t="shared" si="42"/>
        <v>0</v>
      </c>
      <c r="E253" s="57">
        <f t="shared" si="42"/>
        <v>0</v>
      </c>
      <c r="F253" s="17">
        <f t="shared" si="47"/>
        <v>0</v>
      </c>
      <c r="G253" s="17">
        <f t="shared" si="48"/>
        <v>0</v>
      </c>
      <c r="H253" s="17">
        <f t="shared" si="49"/>
        <v>0</v>
      </c>
      <c r="I253" s="17">
        <f t="shared" si="50"/>
        <v>0</v>
      </c>
      <c r="J253" s="17">
        <f t="shared" si="51"/>
        <v>0</v>
      </c>
      <c r="K253" s="17">
        <f t="shared" ca="1" si="43"/>
        <v>-1.8837408461391342E-2</v>
      </c>
      <c r="L253" s="17">
        <f t="shared" ca="1" si="52"/>
        <v>3.5484795754129814E-4</v>
      </c>
      <c r="M253" s="17">
        <f t="shared" ca="1" si="44"/>
        <v>4.4903310450972684</v>
      </c>
      <c r="N253" s="17">
        <f t="shared" ca="1" si="45"/>
        <v>312.87418031108086</v>
      </c>
      <c r="O253" s="17">
        <f t="shared" ca="1" si="46"/>
        <v>1312.4101632329205</v>
      </c>
      <c r="P253" s="15">
        <f t="shared" ca="1" si="53"/>
        <v>1.8837408461391342E-2</v>
      </c>
    </row>
    <row r="254" spans="4:16" x14ac:dyDescent="0.2">
      <c r="D254" s="57">
        <f t="shared" si="42"/>
        <v>0</v>
      </c>
      <c r="E254" s="57">
        <f t="shared" si="42"/>
        <v>0</v>
      </c>
      <c r="F254" s="17">
        <f t="shared" si="47"/>
        <v>0</v>
      </c>
      <c r="G254" s="17">
        <f t="shared" si="48"/>
        <v>0</v>
      </c>
      <c r="H254" s="17">
        <f t="shared" si="49"/>
        <v>0</v>
      </c>
      <c r="I254" s="17">
        <f t="shared" si="50"/>
        <v>0</v>
      </c>
      <c r="J254" s="17">
        <f t="shared" si="51"/>
        <v>0</v>
      </c>
      <c r="K254" s="17">
        <f t="shared" ca="1" si="43"/>
        <v>-1.8837408461391342E-2</v>
      </c>
      <c r="L254" s="17">
        <f t="shared" ca="1" si="52"/>
        <v>3.5484795754129814E-4</v>
      </c>
      <c r="M254" s="17">
        <f t="shared" ca="1" si="44"/>
        <v>4.4903310450972684</v>
      </c>
      <c r="N254" s="17">
        <f t="shared" ca="1" si="45"/>
        <v>312.87418031108086</v>
      </c>
      <c r="O254" s="17">
        <f t="shared" ca="1" si="46"/>
        <v>1312.4101632329205</v>
      </c>
      <c r="P254" s="15">
        <f t="shared" ca="1" si="53"/>
        <v>1.8837408461391342E-2</v>
      </c>
    </row>
    <row r="255" spans="4:16" x14ac:dyDescent="0.2">
      <c r="D255" s="57">
        <f t="shared" si="42"/>
        <v>0</v>
      </c>
      <c r="E255" s="57">
        <f t="shared" si="42"/>
        <v>0</v>
      </c>
      <c r="F255" s="17">
        <f t="shared" si="47"/>
        <v>0</v>
      </c>
      <c r="G255" s="17">
        <f t="shared" si="48"/>
        <v>0</v>
      </c>
      <c r="H255" s="17">
        <f t="shared" si="49"/>
        <v>0</v>
      </c>
      <c r="I255" s="17">
        <f t="shared" si="50"/>
        <v>0</v>
      </c>
      <c r="J255" s="17">
        <f t="shared" si="51"/>
        <v>0</v>
      </c>
      <c r="K255" s="17">
        <f t="shared" ca="1" si="43"/>
        <v>-1.8837408461391342E-2</v>
      </c>
      <c r="L255" s="17">
        <f t="shared" ca="1" si="52"/>
        <v>3.5484795754129814E-4</v>
      </c>
      <c r="M255" s="17">
        <f t="shared" ca="1" si="44"/>
        <v>4.4903310450972684</v>
      </c>
      <c r="N255" s="17">
        <f t="shared" ca="1" si="45"/>
        <v>312.87418031108086</v>
      </c>
      <c r="O255" s="17">
        <f t="shared" ca="1" si="46"/>
        <v>1312.4101632329205</v>
      </c>
      <c r="P255" s="15">
        <f t="shared" ca="1" si="53"/>
        <v>1.8837408461391342E-2</v>
      </c>
    </row>
    <row r="256" spans="4:16" x14ac:dyDescent="0.2">
      <c r="D256" s="57">
        <f t="shared" si="42"/>
        <v>0</v>
      </c>
      <c r="E256" s="57">
        <f t="shared" si="42"/>
        <v>0</v>
      </c>
      <c r="F256" s="17">
        <f t="shared" si="47"/>
        <v>0</v>
      </c>
      <c r="G256" s="17">
        <f t="shared" si="48"/>
        <v>0</v>
      </c>
      <c r="H256" s="17">
        <f t="shared" si="49"/>
        <v>0</v>
      </c>
      <c r="I256" s="17">
        <f t="shared" si="50"/>
        <v>0</v>
      </c>
      <c r="J256" s="17">
        <f t="shared" si="51"/>
        <v>0</v>
      </c>
      <c r="K256" s="17">
        <f t="shared" ca="1" si="43"/>
        <v>-1.8837408461391342E-2</v>
      </c>
      <c r="L256" s="17">
        <f t="shared" ca="1" si="52"/>
        <v>3.5484795754129814E-4</v>
      </c>
      <c r="M256" s="17">
        <f t="shared" ca="1" si="44"/>
        <v>4.4903310450972684</v>
      </c>
      <c r="N256" s="17">
        <f t="shared" ca="1" si="45"/>
        <v>312.87418031108086</v>
      </c>
      <c r="O256" s="17">
        <f t="shared" ca="1" si="46"/>
        <v>1312.4101632329205</v>
      </c>
      <c r="P256" s="15">
        <f t="shared" ca="1" si="53"/>
        <v>1.8837408461391342E-2</v>
      </c>
    </row>
    <row r="257" spans="4:16" x14ac:dyDescent="0.2">
      <c r="D257" s="57">
        <f t="shared" si="42"/>
        <v>0</v>
      </c>
      <c r="E257" s="57">
        <f t="shared" si="42"/>
        <v>0</v>
      </c>
      <c r="F257" s="17">
        <f t="shared" si="47"/>
        <v>0</v>
      </c>
      <c r="G257" s="17">
        <f t="shared" si="48"/>
        <v>0</v>
      </c>
      <c r="H257" s="17">
        <f t="shared" si="49"/>
        <v>0</v>
      </c>
      <c r="I257" s="17">
        <f t="shared" si="50"/>
        <v>0</v>
      </c>
      <c r="J257" s="17">
        <f t="shared" si="51"/>
        <v>0</v>
      </c>
      <c r="K257" s="17">
        <f t="shared" ca="1" si="43"/>
        <v>-1.8837408461391342E-2</v>
      </c>
      <c r="L257" s="17">
        <f t="shared" ca="1" si="52"/>
        <v>3.5484795754129814E-4</v>
      </c>
      <c r="M257" s="17">
        <f t="shared" ca="1" si="44"/>
        <v>4.4903310450972684</v>
      </c>
      <c r="N257" s="17">
        <f t="shared" ca="1" si="45"/>
        <v>312.87418031108086</v>
      </c>
      <c r="O257" s="17">
        <f t="shared" ca="1" si="46"/>
        <v>1312.4101632329205</v>
      </c>
      <c r="P257" s="15">
        <f t="shared" ca="1" si="53"/>
        <v>1.8837408461391342E-2</v>
      </c>
    </row>
    <row r="258" spans="4:16" x14ac:dyDescent="0.2">
      <c r="D258" s="57">
        <f t="shared" si="42"/>
        <v>0</v>
      </c>
      <c r="E258" s="57">
        <f t="shared" si="42"/>
        <v>0</v>
      </c>
      <c r="F258" s="17">
        <f t="shared" si="47"/>
        <v>0</v>
      </c>
      <c r="G258" s="17">
        <f t="shared" si="48"/>
        <v>0</v>
      </c>
      <c r="H258" s="17">
        <f t="shared" si="49"/>
        <v>0</v>
      </c>
      <c r="I258" s="17">
        <f t="shared" si="50"/>
        <v>0</v>
      </c>
      <c r="J258" s="17">
        <f t="shared" si="51"/>
        <v>0</v>
      </c>
      <c r="K258" s="17">
        <f t="shared" ca="1" si="43"/>
        <v>-1.8837408461391342E-2</v>
      </c>
      <c r="L258" s="17">
        <f t="shared" ca="1" si="52"/>
        <v>3.5484795754129814E-4</v>
      </c>
      <c r="M258" s="17">
        <f t="shared" ca="1" si="44"/>
        <v>4.4903310450972684</v>
      </c>
      <c r="N258" s="17">
        <f t="shared" ca="1" si="45"/>
        <v>312.87418031108086</v>
      </c>
      <c r="O258" s="17">
        <f t="shared" ca="1" si="46"/>
        <v>1312.4101632329205</v>
      </c>
      <c r="P258" s="15">
        <f t="shared" ca="1" si="53"/>
        <v>1.8837408461391342E-2</v>
      </c>
    </row>
    <row r="259" spans="4:16" x14ac:dyDescent="0.2">
      <c r="D259" s="57">
        <f t="shared" si="42"/>
        <v>0</v>
      </c>
      <c r="E259" s="57">
        <f t="shared" si="42"/>
        <v>0</v>
      </c>
      <c r="F259" s="17">
        <f t="shared" si="47"/>
        <v>0</v>
      </c>
      <c r="G259" s="17">
        <f t="shared" si="48"/>
        <v>0</v>
      </c>
      <c r="H259" s="17">
        <f t="shared" si="49"/>
        <v>0</v>
      </c>
      <c r="I259" s="17">
        <f t="shared" si="50"/>
        <v>0</v>
      </c>
      <c r="J259" s="17">
        <f t="shared" si="51"/>
        <v>0</v>
      </c>
      <c r="K259" s="17">
        <f t="shared" ca="1" si="43"/>
        <v>-1.8837408461391342E-2</v>
      </c>
      <c r="L259" s="17">
        <f t="shared" ca="1" si="52"/>
        <v>3.5484795754129814E-4</v>
      </c>
      <c r="M259" s="17">
        <f t="shared" ca="1" si="44"/>
        <v>4.4903310450972684</v>
      </c>
      <c r="N259" s="17">
        <f t="shared" ca="1" si="45"/>
        <v>312.87418031108086</v>
      </c>
      <c r="O259" s="17">
        <f t="shared" ca="1" si="46"/>
        <v>1312.4101632329205</v>
      </c>
      <c r="P259" s="15">
        <f t="shared" ca="1" si="53"/>
        <v>1.8837408461391342E-2</v>
      </c>
    </row>
    <row r="260" spans="4:16" x14ac:dyDescent="0.2">
      <c r="D260" s="57">
        <f t="shared" si="42"/>
        <v>0</v>
      </c>
      <c r="E260" s="57">
        <f t="shared" si="42"/>
        <v>0</v>
      </c>
      <c r="F260" s="17">
        <f t="shared" si="47"/>
        <v>0</v>
      </c>
      <c r="G260" s="17">
        <f t="shared" si="48"/>
        <v>0</v>
      </c>
      <c r="H260" s="17">
        <f t="shared" si="49"/>
        <v>0</v>
      </c>
      <c r="I260" s="17">
        <f t="shared" si="50"/>
        <v>0</v>
      </c>
      <c r="J260" s="17">
        <f t="shared" si="51"/>
        <v>0</v>
      </c>
      <c r="K260" s="17">
        <f t="shared" ca="1" si="43"/>
        <v>-1.8837408461391342E-2</v>
      </c>
      <c r="L260" s="17">
        <f t="shared" ca="1" si="52"/>
        <v>3.5484795754129814E-4</v>
      </c>
      <c r="M260" s="17">
        <f t="shared" ca="1" si="44"/>
        <v>4.4903310450972684</v>
      </c>
      <c r="N260" s="17">
        <f t="shared" ca="1" si="45"/>
        <v>312.87418031108086</v>
      </c>
      <c r="O260" s="17">
        <f t="shared" ca="1" si="46"/>
        <v>1312.4101632329205</v>
      </c>
      <c r="P260" s="15">
        <f t="shared" ca="1" si="53"/>
        <v>1.8837408461391342E-2</v>
      </c>
    </row>
    <row r="261" spans="4:16" x14ac:dyDescent="0.2">
      <c r="D261" s="57">
        <f t="shared" si="42"/>
        <v>0</v>
      </c>
      <c r="E261" s="57">
        <f t="shared" si="42"/>
        <v>0</v>
      </c>
      <c r="F261" s="17">
        <f t="shared" si="47"/>
        <v>0</v>
      </c>
      <c r="G261" s="17">
        <f t="shared" si="48"/>
        <v>0</v>
      </c>
      <c r="H261" s="17">
        <f t="shared" si="49"/>
        <v>0</v>
      </c>
      <c r="I261" s="17">
        <f t="shared" si="50"/>
        <v>0</v>
      </c>
      <c r="J261" s="17">
        <f t="shared" si="51"/>
        <v>0</v>
      </c>
      <c r="K261" s="17">
        <f t="shared" ca="1" si="43"/>
        <v>-1.8837408461391342E-2</v>
      </c>
      <c r="L261" s="17">
        <f t="shared" ca="1" si="52"/>
        <v>3.5484795754129814E-4</v>
      </c>
      <c r="M261" s="17">
        <f t="shared" ca="1" si="44"/>
        <v>4.4903310450972684</v>
      </c>
      <c r="N261" s="17">
        <f t="shared" ca="1" si="45"/>
        <v>312.87418031108086</v>
      </c>
      <c r="O261" s="17">
        <f t="shared" ca="1" si="46"/>
        <v>1312.4101632329205</v>
      </c>
      <c r="P261" s="15">
        <f t="shared" ca="1" si="53"/>
        <v>1.8837408461391342E-2</v>
      </c>
    </row>
    <row r="262" spans="4:16" x14ac:dyDescent="0.2">
      <c r="D262" s="57">
        <f t="shared" si="42"/>
        <v>0</v>
      </c>
      <c r="E262" s="57">
        <f t="shared" si="42"/>
        <v>0</v>
      </c>
      <c r="F262" s="17">
        <f t="shared" si="47"/>
        <v>0</v>
      </c>
      <c r="G262" s="17">
        <f t="shared" si="48"/>
        <v>0</v>
      </c>
      <c r="H262" s="17">
        <f t="shared" si="49"/>
        <v>0</v>
      </c>
      <c r="I262" s="17">
        <f t="shared" si="50"/>
        <v>0</v>
      </c>
      <c r="J262" s="17">
        <f t="shared" si="51"/>
        <v>0</v>
      </c>
      <c r="K262" s="17">
        <f t="shared" ca="1" si="43"/>
        <v>-1.8837408461391342E-2</v>
      </c>
      <c r="L262" s="17">
        <f t="shared" ca="1" si="52"/>
        <v>3.5484795754129814E-4</v>
      </c>
      <c r="M262" s="17">
        <f t="shared" ca="1" si="44"/>
        <v>4.4903310450972684</v>
      </c>
      <c r="N262" s="17">
        <f t="shared" ca="1" si="45"/>
        <v>312.87418031108086</v>
      </c>
      <c r="O262" s="17">
        <f t="shared" ca="1" si="46"/>
        <v>1312.4101632329205</v>
      </c>
      <c r="P262" s="15">
        <f t="shared" ca="1" si="53"/>
        <v>1.8837408461391342E-2</v>
      </c>
    </row>
    <row r="263" spans="4:16" x14ac:dyDescent="0.2">
      <c r="D263" s="57">
        <f t="shared" si="42"/>
        <v>0</v>
      </c>
      <c r="E263" s="57">
        <f t="shared" si="42"/>
        <v>0</v>
      </c>
      <c r="F263" s="17">
        <f t="shared" si="47"/>
        <v>0</v>
      </c>
      <c r="G263" s="17">
        <f t="shared" si="48"/>
        <v>0</v>
      </c>
      <c r="H263" s="17">
        <f t="shared" si="49"/>
        <v>0</v>
      </c>
      <c r="I263" s="17">
        <f t="shared" si="50"/>
        <v>0</v>
      </c>
      <c r="J263" s="17">
        <f t="shared" si="51"/>
        <v>0</v>
      </c>
      <c r="K263" s="17">
        <f t="shared" ca="1" si="43"/>
        <v>-1.8837408461391342E-2</v>
      </c>
      <c r="L263" s="17">
        <f t="shared" ca="1" si="52"/>
        <v>3.5484795754129814E-4</v>
      </c>
      <c r="M263" s="17">
        <f t="shared" ca="1" si="44"/>
        <v>4.4903310450972684</v>
      </c>
      <c r="N263" s="17">
        <f t="shared" ca="1" si="45"/>
        <v>312.87418031108086</v>
      </c>
      <c r="O263" s="17">
        <f t="shared" ca="1" si="46"/>
        <v>1312.4101632329205</v>
      </c>
      <c r="P263" s="15">
        <f t="shared" ca="1" si="53"/>
        <v>1.8837408461391342E-2</v>
      </c>
    </row>
    <row r="264" spans="4:16" x14ac:dyDescent="0.2">
      <c r="D264" s="57">
        <f t="shared" si="42"/>
        <v>0</v>
      </c>
      <c r="E264" s="57">
        <f t="shared" si="42"/>
        <v>0</v>
      </c>
      <c r="F264" s="17">
        <f t="shared" si="47"/>
        <v>0</v>
      </c>
      <c r="G264" s="17">
        <f t="shared" si="48"/>
        <v>0</v>
      </c>
      <c r="H264" s="17">
        <f t="shared" si="49"/>
        <v>0</v>
      </c>
      <c r="I264" s="17">
        <f t="shared" si="50"/>
        <v>0</v>
      </c>
      <c r="J264" s="17">
        <f t="shared" si="51"/>
        <v>0</v>
      </c>
      <c r="K264" s="17">
        <f t="shared" ca="1" si="43"/>
        <v>-1.8837408461391342E-2</v>
      </c>
      <c r="L264" s="17">
        <f t="shared" ca="1" si="52"/>
        <v>3.5484795754129814E-4</v>
      </c>
      <c r="M264" s="17">
        <f t="shared" ca="1" si="44"/>
        <v>4.4903310450972684</v>
      </c>
      <c r="N264" s="17">
        <f t="shared" ca="1" si="45"/>
        <v>312.87418031108086</v>
      </c>
      <c r="O264" s="17">
        <f t="shared" ca="1" si="46"/>
        <v>1312.4101632329205</v>
      </c>
      <c r="P264" s="15">
        <f t="shared" ca="1" si="53"/>
        <v>1.8837408461391342E-2</v>
      </c>
    </row>
    <row r="265" spans="4:16" x14ac:dyDescent="0.2">
      <c r="D265" s="57">
        <f t="shared" si="42"/>
        <v>0</v>
      </c>
      <c r="E265" s="57">
        <f t="shared" si="42"/>
        <v>0</v>
      </c>
      <c r="F265" s="17">
        <f t="shared" si="47"/>
        <v>0</v>
      </c>
      <c r="G265" s="17">
        <f t="shared" si="48"/>
        <v>0</v>
      </c>
      <c r="H265" s="17">
        <f t="shared" si="49"/>
        <v>0</v>
      </c>
      <c r="I265" s="17">
        <f t="shared" si="50"/>
        <v>0</v>
      </c>
      <c r="J265" s="17">
        <f t="shared" si="51"/>
        <v>0</v>
      </c>
      <c r="K265" s="17">
        <f t="shared" ca="1" si="43"/>
        <v>-1.8837408461391342E-2</v>
      </c>
      <c r="L265" s="17">
        <f t="shared" ca="1" si="52"/>
        <v>3.5484795754129814E-4</v>
      </c>
      <c r="M265" s="17">
        <f t="shared" ca="1" si="44"/>
        <v>4.4903310450972684</v>
      </c>
      <c r="N265" s="17">
        <f t="shared" ca="1" si="45"/>
        <v>312.87418031108086</v>
      </c>
      <c r="O265" s="17">
        <f t="shared" ca="1" si="46"/>
        <v>1312.4101632329205</v>
      </c>
      <c r="P265" s="15">
        <f t="shared" ca="1" si="53"/>
        <v>1.8837408461391342E-2</v>
      </c>
    </row>
    <row r="266" spans="4:16" x14ac:dyDescent="0.2">
      <c r="D266" s="57">
        <f t="shared" si="42"/>
        <v>0</v>
      </c>
      <c r="E266" s="57">
        <f t="shared" si="42"/>
        <v>0</v>
      </c>
      <c r="F266" s="17">
        <f t="shared" si="47"/>
        <v>0</v>
      </c>
      <c r="G266" s="17">
        <f t="shared" si="48"/>
        <v>0</v>
      </c>
      <c r="H266" s="17">
        <f t="shared" si="49"/>
        <v>0</v>
      </c>
      <c r="I266" s="17">
        <f t="shared" si="50"/>
        <v>0</v>
      </c>
      <c r="J266" s="17">
        <f t="shared" si="51"/>
        <v>0</v>
      </c>
      <c r="K266" s="17">
        <f t="shared" ca="1" si="43"/>
        <v>-1.8837408461391342E-2</v>
      </c>
      <c r="L266" s="17">
        <f t="shared" ca="1" si="52"/>
        <v>3.5484795754129814E-4</v>
      </c>
      <c r="M266" s="17">
        <f t="shared" ca="1" si="44"/>
        <v>4.4903310450972684</v>
      </c>
      <c r="N266" s="17">
        <f t="shared" ca="1" si="45"/>
        <v>312.87418031108086</v>
      </c>
      <c r="O266" s="17">
        <f t="shared" ca="1" si="46"/>
        <v>1312.4101632329205</v>
      </c>
      <c r="P266" s="15">
        <f t="shared" ca="1" si="53"/>
        <v>1.8837408461391342E-2</v>
      </c>
    </row>
    <row r="267" spans="4:16" x14ac:dyDescent="0.2">
      <c r="D267" s="57">
        <f t="shared" si="42"/>
        <v>0</v>
      </c>
      <c r="E267" s="57">
        <f t="shared" si="42"/>
        <v>0</v>
      </c>
      <c r="F267" s="17">
        <f t="shared" si="47"/>
        <v>0</v>
      </c>
      <c r="G267" s="17">
        <f t="shared" si="48"/>
        <v>0</v>
      </c>
      <c r="H267" s="17">
        <f t="shared" si="49"/>
        <v>0</v>
      </c>
      <c r="I267" s="17">
        <f t="shared" si="50"/>
        <v>0</v>
      </c>
      <c r="J267" s="17">
        <f t="shared" si="51"/>
        <v>0</v>
      </c>
      <c r="K267" s="17">
        <f t="shared" ca="1" si="43"/>
        <v>-1.8837408461391342E-2</v>
      </c>
      <c r="L267" s="17">
        <f t="shared" ca="1" si="52"/>
        <v>3.5484795754129814E-4</v>
      </c>
      <c r="M267" s="17">
        <f t="shared" ca="1" si="44"/>
        <v>4.4903310450972684</v>
      </c>
      <c r="N267" s="17">
        <f t="shared" ca="1" si="45"/>
        <v>312.87418031108086</v>
      </c>
      <c r="O267" s="17">
        <f t="shared" ca="1" si="46"/>
        <v>1312.4101632329205</v>
      </c>
      <c r="P267" s="15">
        <f t="shared" ca="1" si="53"/>
        <v>1.8837408461391342E-2</v>
      </c>
    </row>
    <row r="268" spans="4:16" x14ac:dyDescent="0.2">
      <c r="D268" s="57">
        <f t="shared" si="42"/>
        <v>0</v>
      </c>
      <c r="E268" s="57">
        <f t="shared" si="42"/>
        <v>0</v>
      </c>
      <c r="F268" s="17">
        <f t="shared" si="47"/>
        <v>0</v>
      </c>
      <c r="G268" s="17">
        <f t="shared" si="48"/>
        <v>0</v>
      </c>
      <c r="H268" s="17">
        <f t="shared" si="49"/>
        <v>0</v>
      </c>
      <c r="I268" s="17">
        <f t="shared" si="50"/>
        <v>0</v>
      </c>
      <c r="J268" s="17">
        <f t="shared" si="51"/>
        <v>0</v>
      </c>
      <c r="K268" s="17">
        <f t="shared" ca="1" si="43"/>
        <v>-1.8837408461391342E-2</v>
      </c>
      <c r="L268" s="17">
        <f t="shared" ca="1" si="52"/>
        <v>3.5484795754129814E-4</v>
      </c>
      <c r="M268" s="17">
        <f t="shared" ca="1" si="44"/>
        <v>4.4903310450972684</v>
      </c>
      <c r="N268" s="17">
        <f t="shared" ca="1" si="45"/>
        <v>312.87418031108086</v>
      </c>
      <c r="O268" s="17">
        <f t="shared" ca="1" si="46"/>
        <v>1312.4101632329205</v>
      </c>
      <c r="P268" s="15">
        <f t="shared" ca="1" si="53"/>
        <v>1.8837408461391342E-2</v>
      </c>
    </row>
    <row r="269" spans="4:16" x14ac:dyDescent="0.2">
      <c r="D269" s="57">
        <f t="shared" si="42"/>
        <v>0</v>
      </c>
      <c r="E269" s="57">
        <f t="shared" si="42"/>
        <v>0</v>
      </c>
      <c r="F269" s="17">
        <f t="shared" si="47"/>
        <v>0</v>
      </c>
      <c r="G269" s="17">
        <f t="shared" si="48"/>
        <v>0</v>
      </c>
      <c r="H269" s="17">
        <f t="shared" si="49"/>
        <v>0</v>
      </c>
      <c r="I269" s="17">
        <f t="shared" si="50"/>
        <v>0</v>
      </c>
      <c r="J269" s="17">
        <f t="shared" si="51"/>
        <v>0</v>
      </c>
      <c r="K269" s="17">
        <f t="shared" ca="1" si="43"/>
        <v>-1.8837408461391342E-2</v>
      </c>
      <c r="L269" s="17">
        <f t="shared" ca="1" si="52"/>
        <v>3.5484795754129814E-4</v>
      </c>
      <c r="M269" s="17">
        <f t="shared" ca="1" si="44"/>
        <v>4.4903310450972684</v>
      </c>
      <c r="N269" s="17">
        <f t="shared" ca="1" si="45"/>
        <v>312.87418031108086</v>
      </c>
      <c r="O269" s="17">
        <f t="shared" ca="1" si="46"/>
        <v>1312.4101632329205</v>
      </c>
      <c r="P269" s="15">
        <f t="shared" ca="1" si="53"/>
        <v>1.8837408461391342E-2</v>
      </c>
    </row>
    <row r="270" spans="4:16" x14ac:dyDescent="0.2">
      <c r="D270" s="57">
        <f t="shared" si="42"/>
        <v>0</v>
      </c>
      <c r="E270" s="57">
        <f t="shared" si="42"/>
        <v>0</v>
      </c>
      <c r="F270" s="17">
        <f t="shared" si="47"/>
        <v>0</v>
      </c>
      <c r="G270" s="17">
        <f t="shared" si="48"/>
        <v>0</v>
      </c>
      <c r="H270" s="17">
        <f t="shared" si="49"/>
        <v>0</v>
      </c>
      <c r="I270" s="17">
        <f t="shared" si="50"/>
        <v>0</v>
      </c>
      <c r="J270" s="17">
        <f t="shared" si="51"/>
        <v>0</v>
      </c>
      <c r="K270" s="17">
        <f t="shared" ca="1" si="43"/>
        <v>-1.8837408461391342E-2</v>
      </c>
      <c r="L270" s="17">
        <f t="shared" ca="1" si="52"/>
        <v>3.5484795754129814E-4</v>
      </c>
      <c r="M270" s="17">
        <f t="shared" ca="1" si="44"/>
        <v>4.4903310450972684</v>
      </c>
      <c r="N270" s="17">
        <f t="shared" ca="1" si="45"/>
        <v>312.87418031108086</v>
      </c>
      <c r="O270" s="17">
        <f t="shared" ca="1" si="46"/>
        <v>1312.4101632329205</v>
      </c>
      <c r="P270" s="15">
        <f t="shared" ca="1" si="53"/>
        <v>1.8837408461391342E-2</v>
      </c>
    </row>
    <row r="271" spans="4:16" x14ac:dyDescent="0.2">
      <c r="D271" s="57">
        <f t="shared" si="42"/>
        <v>0</v>
      </c>
      <c r="E271" s="57">
        <f t="shared" si="42"/>
        <v>0</v>
      </c>
      <c r="F271" s="17">
        <f t="shared" si="47"/>
        <v>0</v>
      </c>
      <c r="G271" s="17">
        <f t="shared" si="48"/>
        <v>0</v>
      </c>
      <c r="H271" s="17">
        <f t="shared" si="49"/>
        <v>0</v>
      </c>
      <c r="I271" s="17">
        <f t="shared" si="50"/>
        <v>0</v>
      </c>
      <c r="J271" s="17">
        <f t="shared" si="51"/>
        <v>0</v>
      </c>
      <c r="K271" s="17">
        <f t="shared" ca="1" si="43"/>
        <v>-1.8837408461391342E-2</v>
      </c>
      <c r="L271" s="17">
        <f t="shared" ca="1" si="52"/>
        <v>3.5484795754129814E-4</v>
      </c>
      <c r="M271" s="17">
        <f t="shared" ca="1" si="44"/>
        <v>4.4903310450972684</v>
      </c>
      <c r="N271" s="17">
        <f t="shared" ca="1" si="45"/>
        <v>312.87418031108086</v>
      </c>
      <c r="O271" s="17">
        <f t="shared" ca="1" si="46"/>
        <v>1312.4101632329205</v>
      </c>
      <c r="P271" s="15">
        <f t="shared" ca="1" si="53"/>
        <v>1.8837408461391342E-2</v>
      </c>
    </row>
    <row r="272" spans="4:16" x14ac:dyDescent="0.2">
      <c r="D272" s="57">
        <f t="shared" si="42"/>
        <v>0</v>
      </c>
      <c r="E272" s="57">
        <f t="shared" si="42"/>
        <v>0</v>
      </c>
      <c r="F272" s="17">
        <f t="shared" si="47"/>
        <v>0</v>
      </c>
      <c r="G272" s="17">
        <f t="shared" si="48"/>
        <v>0</v>
      </c>
      <c r="H272" s="17">
        <f t="shared" si="49"/>
        <v>0</v>
      </c>
      <c r="I272" s="17">
        <f t="shared" si="50"/>
        <v>0</v>
      </c>
      <c r="J272" s="17">
        <f t="shared" si="51"/>
        <v>0</v>
      </c>
      <c r="K272" s="17">
        <f t="shared" ca="1" si="43"/>
        <v>-1.8837408461391342E-2</v>
      </c>
      <c r="L272" s="17">
        <f t="shared" ca="1" si="52"/>
        <v>3.5484795754129814E-4</v>
      </c>
      <c r="M272" s="17">
        <f t="shared" ca="1" si="44"/>
        <v>4.4903310450972684</v>
      </c>
      <c r="N272" s="17">
        <f t="shared" ca="1" si="45"/>
        <v>312.87418031108086</v>
      </c>
      <c r="O272" s="17">
        <f t="shared" ca="1" si="46"/>
        <v>1312.4101632329205</v>
      </c>
      <c r="P272" s="15">
        <f t="shared" ca="1" si="53"/>
        <v>1.8837408461391342E-2</v>
      </c>
    </row>
    <row r="273" spans="4:16" x14ac:dyDescent="0.2">
      <c r="D273" s="57">
        <f t="shared" si="42"/>
        <v>0</v>
      </c>
      <c r="E273" s="57">
        <f t="shared" si="42"/>
        <v>0</v>
      </c>
      <c r="F273" s="17">
        <f t="shared" si="47"/>
        <v>0</v>
      </c>
      <c r="G273" s="17">
        <f t="shared" si="48"/>
        <v>0</v>
      </c>
      <c r="H273" s="17">
        <f t="shared" si="49"/>
        <v>0</v>
      </c>
      <c r="I273" s="17">
        <f t="shared" si="50"/>
        <v>0</v>
      </c>
      <c r="J273" s="17">
        <f t="shared" si="51"/>
        <v>0</v>
      </c>
      <c r="K273" s="17">
        <f t="shared" ca="1" si="43"/>
        <v>-1.8837408461391342E-2</v>
      </c>
      <c r="L273" s="17">
        <f t="shared" ca="1" si="52"/>
        <v>3.5484795754129814E-4</v>
      </c>
      <c r="M273" s="17">
        <f t="shared" ca="1" si="44"/>
        <v>4.4903310450972684</v>
      </c>
      <c r="N273" s="17">
        <f t="shared" ca="1" si="45"/>
        <v>312.87418031108086</v>
      </c>
      <c r="O273" s="17">
        <f t="shared" ca="1" si="46"/>
        <v>1312.4101632329205</v>
      </c>
      <c r="P273" s="15">
        <f t="shared" ca="1" si="53"/>
        <v>1.8837408461391342E-2</v>
      </c>
    </row>
    <row r="274" spans="4:16" x14ac:dyDescent="0.2">
      <c r="D274" s="57">
        <f t="shared" ref="D274:E337" si="54">A274/A$18</f>
        <v>0</v>
      </c>
      <c r="E274" s="57">
        <f t="shared" si="54"/>
        <v>0</v>
      </c>
      <c r="F274" s="17">
        <f t="shared" si="47"/>
        <v>0</v>
      </c>
      <c r="G274" s="17">
        <f t="shared" si="48"/>
        <v>0</v>
      </c>
      <c r="H274" s="17">
        <f t="shared" si="49"/>
        <v>0</v>
      </c>
      <c r="I274" s="17">
        <f t="shared" si="50"/>
        <v>0</v>
      </c>
      <c r="J274" s="17">
        <f t="shared" si="51"/>
        <v>0</v>
      </c>
      <c r="K274" s="17">
        <f t="shared" ref="K274:K339" ca="1" si="55">+E$4+E$5*D274+E$6*D274^2</f>
        <v>-1.8837408461391342E-2</v>
      </c>
      <c r="L274" s="17">
        <f t="shared" ca="1" si="52"/>
        <v>3.5484795754129814E-4</v>
      </c>
      <c r="M274" s="17">
        <f t="shared" ref="M274:M337" ca="1" si="56">(M$1-M$2*D274+M$3*F274)^2</f>
        <v>4.4903310450972684</v>
      </c>
      <c r="N274" s="17">
        <f t="shared" ref="N274:N337" ca="1" si="57">(-M$2+M$4*D274-M$5*F274)^2</f>
        <v>312.87418031108086</v>
      </c>
      <c r="O274" s="17">
        <f t="shared" ref="O274:O337" ca="1" si="58">+(M$3-D274*M$5+F274*M$6)^2</f>
        <v>1312.4101632329205</v>
      </c>
      <c r="P274" s="15">
        <f t="shared" ca="1" si="53"/>
        <v>1.8837408461391342E-2</v>
      </c>
    </row>
    <row r="275" spans="4:16" x14ac:dyDescent="0.2">
      <c r="D275" s="57">
        <f t="shared" si="54"/>
        <v>0</v>
      </c>
      <c r="E275" s="57">
        <f t="shared" si="54"/>
        <v>0</v>
      </c>
      <c r="F275" s="17">
        <f t="shared" ref="F275:F338" si="59">D275*D275</f>
        <v>0</v>
      </c>
      <c r="G275" s="17">
        <f t="shared" ref="G275:G338" si="60">D275*F275</f>
        <v>0</v>
      </c>
      <c r="H275" s="17">
        <f t="shared" ref="H275:H338" si="61">F275*F275</f>
        <v>0</v>
      </c>
      <c r="I275" s="17">
        <f t="shared" ref="I275:I338" si="62">E275*D275</f>
        <v>0</v>
      </c>
      <c r="J275" s="17">
        <f t="shared" ref="J275:J338" si="63">I275*D275</f>
        <v>0</v>
      </c>
      <c r="K275" s="17">
        <f t="shared" ca="1" si="55"/>
        <v>-1.8837408461391342E-2</v>
      </c>
      <c r="L275" s="17">
        <f t="shared" ref="L275:L338" ca="1" si="64">+(K275-E275)^2</f>
        <v>3.5484795754129814E-4</v>
      </c>
      <c r="M275" s="17">
        <f t="shared" ca="1" si="56"/>
        <v>4.4903310450972684</v>
      </c>
      <c r="N275" s="17">
        <f t="shared" ca="1" si="57"/>
        <v>312.87418031108086</v>
      </c>
      <c r="O275" s="17">
        <f t="shared" ca="1" si="58"/>
        <v>1312.4101632329205</v>
      </c>
      <c r="P275" s="15">
        <f t="shared" ref="P275:P338" ca="1" si="65">+E275-K275</f>
        <v>1.8837408461391342E-2</v>
      </c>
    </row>
    <row r="276" spans="4:16" x14ac:dyDescent="0.2">
      <c r="D276" s="57">
        <f t="shared" si="54"/>
        <v>0</v>
      </c>
      <c r="E276" s="57">
        <f t="shared" si="54"/>
        <v>0</v>
      </c>
      <c r="F276" s="17">
        <f t="shared" si="59"/>
        <v>0</v>
      </c>
      <c r="G276" s="17">
        <f t="shared" si="60"/>
        <v>0</v>
      </c>
      <c r="H276" s="17">
        <f t="shared" si="61"/>
        <v>0</v>
      </c>
      <c r="I276" s="17">
        <f t="shared" si="62"/>
        <v>0</v>
      </c>
      <c r="J276" s="17">
        <f t="shared" si="63"/>
        <v>0</v>
      </c>
      <c r="K276" s="17">
        <f t="shared" ca="1" si="55"/>
        <v>-1.8837408461391342E-2</v>
      </c>
      <c r="L276" s="17">
        <f t="shared" ca="1" si="64"/>
        <v>3.5484795754129814E-4</v>
      </c>
      <c r="M276" s="17">
        <f t="shared" ca="1" si="56"/>
        <v>4.4903310450972684</v>
      </c>
      <c r="N276" s="17">
        <f t="shared" ca="1" si="57"/>
        <v>312.87418031108086</v>
      </c>
      <c r="O276" s="17">
        <f t="shared" ca="1" si="58"/>
        <v>1312.4101632329205</v>
      </c>
      <c r="P276" s="15">
        <f t="shared" ca="1" si="65"/>
        <v>1.8837408461391342E-2</v>
      </c>
    </row>
    <row r="277" spans="4:16" x14ac:dyDescent="0.2">
      <c r="D277" s="57">
        <f t="shared" si="54"/>
        <v>0</v>
      </c>
      <c r="E277" s="57">
        <f t="shared" si="54"/>
        <v>0</v>
      </c>
      <c r="F277" s="17">
        <f t="shared" si="59"/>
        <v>0</v>
      </c>
      <c r="G277" s="17">
        <f t="shared" si="60"/>
        <v>0</v>
      </c>
      <c r="H277" s="17">
        <f t="shared" si="61"/>
        <v>0</v>
      </c>
      <c r="I277" s="17">
        <f t="shared" si="62"/>
        <v>0</v>
      </c>
      <c r="J277" s="17">
        <f t="shared" si="63"/>
        <v>0</v>
      </c>
      <c r="K277" s="17">
        <f t="shared" ca="1" si="55"/>
        <v>-1.8837408461391342E-2</v>
      </c>
      <c r="L277" s="17">
        <f t="shared" ca="1" si="64"/>
        <v>3.5484795754129814E-4</v>
      </c>
      <c r="M277" s="17">
        <f t="shared" ca="1" si="56"/>
        <v>4.4903310450972684</v>
      </c>
      <c r="N277" s="17">
        <f t="shared" ca="1" si="57"/>
        <v>312.87418031108086</v>
      </c>
      <c r="O277" s="17">
        <f t="shared" ca="1" si="58"/>
        <v>1312.4101632329205</v>
      </c>
      <c r="P277" s="15">
        <f t="shared" ca="1" si="65"/>
        <v>1.8837408461391342E-2</v>
      </c>
    </row>
    <row r="278" spans="4:16" x14ac:dyDescent="0.2">
      <c r="D278" s="57">
        <f t="shared" si="54"/>
        <v>0</v>
      </c>
      <c r="E278" s="57">
        <f t="shared" si="54"/>
        <v>0</v>
      </c>
      <c r="F278" s="17">
        <f t="shared" si="59"/>
        <v>0</v>
      </c>
      <c r="G278" s="17">
        <f t="shared" si="60"/>
        <v>0</v>
      </c>
      <c r="H278" s="17">
        <f t="shared" si="61"/>
        <v>0</v>
      </c>
      <c r="I278" s="17">
        <f t="shared" si="62"/>
        <v>0</v>
      </c>
      <c r="J278" s="17">
        <f t="shared" si="63"/>
        <v>0</v>
      </c>
      <c r="K278" s="17">
        <f t="shared" ca="1" si="55"/>
        <v>-1.8837408461391342E-2</v>
      </c>
      <c r="L278" s="17">
        <f t="shared" ca="1" si="64"/>
        <v>3.5484795754129814E-4</v>
      </c>
      <c r="M278" s="17">
        <f t="shared" ca="1" si="56"/>
        <v>4.4903310450972684</v>
      </c>
      <c r="N278" s="17">
        <f t="shared" ca="1" si="57"/>
        <v>312.87418031108086</v>
      </c>
      <c r="O278" s="17">
        <f t="shared" ca="1" si="58"/>
        <v>1312.4101632329205</v>
      </c>
      <c r="P278" s="15">
        <f t="shared" ca="1" si="65"/>
        <v>1.8837408461391342E-2</v>
      </c>
    </row>
    <row r="279" spans="4:16" x14ac:dyDescent="0.2">
      <c r="D279" s="57">
        <f t="shared" si="54"/>
        <v>0</v>
      </c>
      <c r="E279" s="57">
        <f t="shared" si="54"/>
        <v>0</v>
      </c>
      <c r="F279" s="17">
        <f t="shared" si="59"/>
        <v>0</v>
      </c>
      <c r="G279" s="17">
        <f t="shared" si="60"/>
        <v>0</v>
      </c>
      <c r="H279" s="17">
        <f t="shared" si="61"/>
        <v>0</v>
      </c>
      <c r="I279" s="17">
        <f t="shared" si="62"/>
        <v>0</v>
      </c>
      <c r="J279" s="17">
        <f t="shared" si="63"/>
        <v>0</v>
      </c>
      <c r="K279" s="17">
        <f t="shared" ca="1" si="55"/>
        <v>-1.8837408461391342E-2</v>
      </c>
      <c r="L279" s="17">
        <f t="shared" ca="1" si="64"/>
        <v>3.5484795754129814E-4</v>
      </c>
      <c r="M279" s="17">
        <f t="shared" ca="1" si="56"/>
        <v>4.4903310450972684</v>
      </c>
      <c r="N279" s="17">
        <f t="shared" ca="1" si="57"/>
        <v>312.87418031108086</v>
      </c>
      <c r="O279" s="17">
        <f t="shared" ca="1" si="58"/>
        <v>1312.4101632329205</v>
      </c>
      <c r="P279" s="15">
        <f t="shared" ca="1" si="65"/>
        <v>1.8837408461391342E-2</v>
      </c>
    </row>
    <row r="280" spans="4:16" x14ac:dyDescent="0.2">
      <c r="D280" s="57">
        <f t="shared" si="54"/>
        <v>0</v>
      </c>
      <c r="E280" s="57">
        <f t="shared" si="54"/>
        <v>0</v>
      </c>
      <c r="F280" s="17">
        <f t="shared" si="59"/>
        <v>0</v>
      </c>
      <c r="G280" s="17">
        <f t="shared" si="60"/>
        <v>0</v>
      </c>
      <c r="H280" s="17">
        <f t="shared" si="61"/>
        <v>0</v>
      </c>
      <c r="I280" s="17">
        <f t="shared" si="62"/>
        <v>0</v>
      </c>
      <c r="J280" s="17">
        <f t="shared" si="63"/>
        <v>0</v>
      </c>
      <c r="K280" s="17">
        <f t="shared" ca="1" si="55"/>
        <v>-1.8837408461391342E-2</v>
      </c>
      <c r="L280" s="17">
        <f t="shared" ca="1" si="64"/>
        <v>3.5484795754129814E-4</v>
      </c>
      <c r="M280" s="17">
        <f t="shared" ca="1" si="56"/>
        <v>4.4903310450972684</v>
      </c>
      <c r="N280" s="17">
        <f t="shared" ca="1" si="57"/>
        <v>312.87418031108086</v>
      </c>
      <c r="O280" s="17">
        <f t="shared" ca="1" si="58"/>
        <v>1312.4101632329205</v>
      </c>
      <c r="P280" s="15">
        <f t="shared" ca="1" si="65"/>
        <v>1.8837408461391342E-2</v>
      </c>
    </row>
    <row r="281" spans="4:16" x14ac:dyDescent="0.2">
      <c r="D281" s="57">
        <f t="shared" si="54"/>
        <v>0</v>
      </c>
      <c r="E281" s="57">
        <f t="shared" si="54"/>
        <v>0</v>
      </c>
      <c r="F281" s="17">
        <f t="shared" si="59"/>
        <v>0</v>
      </c>
      <c r="G281" s="17">
        <f t="shared" si="60"/>
        <v>0</v>
      </c>
      <c r="H281" s="17">
        <f t="shared" si="61"/>
        <v>0</v>
      </c>
      <c r="I281" s="17">
        <f t="shared" si="62"/>
        <v>0</v>
      </c>
      <c r="J281" s="17">
        <f t="shared" si="63"/>
        <v>0</v>
      </c>
      <c r="K281" s="17">
        <f t="shared" ca="1" si="55"/>
        <v>-1.8837408461391342E-2</v>
      </c>
      <c r="L281" s="17">
        <f t="shared" ca="1" si="64"/>
        <v>3.5484795754129814E-4</v>
      </c>
      <c r="M281" s="17">
        <f t="shared" ca="1" si="56"/>
        <v>4.4903310450972684</v>
      </c>
      <c r="N281" s="17">
        <f t="shared" ca="1" si="57"/>
        <v>312.87418031108086</v>
      </c>
      <c r="O281" s="17">
        <f t="shared" ca="1" si="58"/>
        <v>1312.4101632329205</v>
      </c>
      <c r="P281" s="15">
        <f t="shared" ca="1" si="65"/>
        <v>1.8837408461391342E-2</v>
      </c>
    </row>
    <row r="282" spans="4:16" x14ac:dyDescent="0.2">
      <c r="D282" s="57">
        <f t="shared" si="54"/>
        <v>0</v>
      </c>
      <c r="E282" s="57">
        <f t="shared" si="54"/>
        <v>0</v>
      </c>
      <c r="F282" s="17">
        <f t="shared" si="59"/>
        <v>0</v>
      </c>
      <c r="G282" s="17">
        <f t="shared" si="60"/>
        <v>0</v>
      </c>
      <c r="H282" s="17">
        <f t="shared" si="61"/>
        <v>0</v>
      </c>
      <c r="I282" s="17">
        <f t="shared" si="62"/>
        <v>0</v>
      </c>
      <c r="J282" s="17">
        <f t="shared" si="63"/>
        <v>0</v>
      </c>
      <c r="K282" s="17">
        <f t="shared" ca="1" si="55"/>
        <v>-1.8837408461391342E-2</v>
      </c>
      <c r="L282" s="17">
        <f t="shared" ca="1" si="64"/>
        <v>3.5484795754129814E-4</v>
      </c>
      <c r="M282" s="17">
        <f t="shared" ca="1" si="56"/>
        <v>4.4903310450972684</v>
      </c>
      <c r="N282" s="17">
        <f t="shared" ca="1" si="57"/>
        <v>312.87418031108086</v>
      </c>
      <c r="O282" s="17">
        <f t="shared" ca="1" si="58"/>
        <v>1312.4101632329205</v>
      </c>
      <c r="P282" s="15">
        <f t="shared" ca="1" si="65"/>
        <v>1.8837408461391342E-2</v>
      </c>
    </row>
    <row r="283" spans="4:16" x14ac:dyDescent="0.2">
      <c r="D283" s="57">
        <f t="shared" si="54"/>
        <v>0</v>
      </c>
      <c r="E283" s="57">
        <f t="shared" si="54"/>
        <v>0</v>
      </c>
      <c r="F283" s="17">
        <f t="shared" si="59"/>
        <v>0</v>
      </c>
      <c r="G283" s="17">
        <f t="shared" si="60"/>
        <v>0</v>
      </c>
      <c r="H283" s="17">
        <f t="shared" si="61"/>
        <v>0</v>
      </c>
      <c r="I283" s="17">
        <f t="shared" si="62"/>
        <v>0</v>
      </c>
      <c r="J283" s="17">
        <f t="shared" si="63"/>
        <v>0</v>
      </c>
      <c r="K283" s="17">
        <f t="shared" ca="1" si="55"/>
        <v>-1.8837408461391342E-2</v>
      </c>
      <c r="L283" s="17">
        <f t="shared" ca="1" si="64"/>
        <v>3.5484795754129814E-4</v>
      </c>
      <c r="M283" s="17">
        <f t="shared" ca="1" si="56"/>
        <v>4.4903310450972684</v>
      </c>
      <c r="N283" s="17">
        <f t="shared" ca="1" si="57"/>
        <v>312.87418031108086</v>
      </c>
      <c r="O283" s="17">
        <f t="shared" ca="1" si="58"/>
        <v>1312.4101632329205</v>
      </c>
      <c r="P283" s="15">
        <f t="shared" ca="1" si="65"/>
        <v>1.8837408461391342E-2</v>
      </c>
    </row>
    <row r="284" spans="4:16" x14ac:dyDescent="0.2">
      <c r="D284" s="57">
        <f t="shared" si="54"/>
        <v>0</v>
      </c>
      <c r="E284" s="57">
        <f t="shared" si="54"/>
        <v>0</v>
      </c>
      <c r="F284" s="17">
        <f t="shared" si="59"/>
        <v>0</v>
      </c>
      <c r="G284" s="17">
        <f t="shared" si="60"/>
        <v>0</v>
      </c>
      <c r="H284" s="17">
        <f t="shared" si="61"/>
        <v>0</v>
      </c>
      <c r="I284" s="17">
        <f t="shared" si="62"/>
        <v>0</v>
      </c>
      <c r="J284" s="17">
        <f t="shared" si="63"/>
        <v>0</v>
      </c>
      <c r="K284" s="17">
        <f t="shared" ca="1" si="55"/>
        <v>-1.8837408461391342E-2</v>
      </c>
      <c r="L284" s="17">
        <f t="shared" ca="1" si="64"/>
        <v>3.5484795754129814E-4</v>
      </c>
      <c r="M284" s="17">
        <f t="shared" ca="1" si="56"/>
        <v>4.4903310450972684</v>
      </c>
      <c r="N284" s="17">
        <f t="shared" ca="1" si="57"/>
        <v>312.87418031108086</v>
      </c>
      <c r="O284" s="17">
        <f t="shared" ca="1" si="58"/>
        <v>1312.4101632329205</v>
      </c>
      <c r="P284" s="15">
        <f t="shared" ca="1" si="65"/>
        <v>1.8837408461391342E-2</v>
      </c>
    </row>
    <row r="285" spans="4:16" x14ac:dyDescent="0.2">
      <c r="D285" s="57">
        <f t="shared" si="54"/>
        <v>0</v>
      </c>
      <c r="E285" s="57">
        <f t="shared" si="54"/>
        <v>0</v>
      </c>
      <c r="F285" s="17">
        <f t="shared" si="59"/>
        <v>0</v>
      </c>
      <c r="G285" s="17">
        <f t="shared" si="60"/>
        <v>0</v>
      </c>
      <c r="H285" s="17">
        <f t="shared" si="61"/>
        <v>0</v>
      </c>
      <c r="I285" s="17">
        <f t="shared" si="62"/>
        <v>0</v>
      </c>
      <c r="J285" s="17">
        <f t="shared" si="63"/>
        <v>0</v>
      </c>
      <c r="K285" s="17">
        <f t="shared" ca="1" si="55"/>
        <v>-1.8837408461391342E-2</v>
      </c>
      <c r="L285" s="17">
        <f t="shared" ca="1" si="64"/>
        <v>3.5484795754129814E-4</v>
      </c>
      <c r="M285" s="17">
        <f t="shared" ca="1" si="56"/>
        <v>4.4903310450972684</v>
      </c>
      <c r="N285" s="17">
        <f t="shared" ca="1" si="57"/>
        <v>312.87418031108086</v>
      </c>
      <c r="O285" s="17">
        <f t="shared" ca="1" si="58"/>
        <v>1312.4101632329205</v>
      </c>
      <c r="P285" s="15">
        <f t="shared" ca="1" si="65"/>
        <v>1.8837408461391342E-2</v>
      </c>
    </row>
    <row r="286" spans="4:16" x14ac:dyDescent="0.2">
      <c r="D286" s="57">
        <f t="shared" si="54"/>
        <v>0</v>
      </c>
      <c r="E286" s="57">
        <f t="shared" si="54"/>
        <v>0</v>
      </c>
      <c r="F286" s="17">
        <f t="shared" si="59"/>
        <v>0</v>
      </c>
      <c r="G286" s="17">
        <f t="shared" si="60"/>
        <v>0</v>
      </c>
      <c r="H286" s="17">
        <f t="shared" si="61"/>
        <v>0</v>
      </c>
      <c r="I286" s="17">
        <f t="shared" si="62"/>
        <v>0</v>
      </c>
      <c r="J286" s="17">
        <f t="shared" si="63"/>
        <v>0</v>
      </c>
      <c r="K286" s="17">
        <f t="shared" ca="1" si="55"/>
        <v>-1.8837408461391342E-2</v>
      </c>
      <c r="L286" s="17">
        <f t="shared" ca="1" si="64"/>
        <v>3.5484795754129814E-4</v>
      </c>
      <c r="M286" s="17">
        <f t="shared" ca="1" si="56"/>
        <v>4.4903310450972684</v>
      </c>
      <c r="N286" s="17">
        <f t="shared" ca="1" si="57"/>
        <v>312.87418031108086</v>
      </c>
      <c r="O286" s="17">
        <f t="shared" ca="1" si="58"/>
        <v>1312.4101632329205</v>
      </c>
      <c r="P286" s="15">
        <f t="shared" ca="1" si="65"/>
        <v>1.8837408461391342E-2</v>
      </c>
    </row>
    <row r="287" spans="4:16" x14ac:dyDescent="0.2">
      <c r="D287" s="57">
        <f t="shared" si="54"/>
        <v>0</v>
      </c>
      <c r="E287" s="57">
        <f t="shared" si="54"/>
        <v>0</v>
      </c>
      <c r="F287" s="17">
        <f t="shared" si="59"/>
        <v>0</v>
      </c>
      <c r="G287" s="17">
        <f t="shared" si="60"/>
        <v>0</v>
      </c>
      <c r="H287" s="17">
        <f t="shared" si="61"/>
        <v>0</v>
      </c>
      <c r="I287" s="17">
        <f t="shared" si="62"/>
        <v>0</v>
      </c>
      <c r="J287" s="17">
        <f t="shared" si="63"/>
        <v>0</v>
      </c>
      <c r="K287" s="17">
        <f t="shared" ca="1" si="55"/>
        <v>-1.8837408461391342E-2</v>
      </c>
      <c r="L287" s="17">
        <f t="shared" ca="1" si="64"/>
        <v>3.5484795754129814E-4</v>
      </c>
      <c r="M287" s="17">
        <f t="shared" ca="1" si="56"/>
        <v>4.4903310450972684</v>
      </c>
      <c r="N287" s="17">
        <f t="shared" ca="1" si="57"/>
        <v>312.87418031108086</v>
      </c>
      <c r="O287" s="17">
        <f t="shared" ca="1" si="58"/>
        <v>1312.4101632329205</v>
      </c>
      <c r="P287" s="15">
        <f t="shared" ca="1" si="65"/>
        <v>1.8837408461391342E-2</v>
      </c>
    </row>
    <row r="288" spans="4:16" x14ac:dyDescent="0.2">
      <c r="D288" s="57">
        <f t="shared" si="54"/>
        <v>0</v>
      </c>
      <c r="E288" s="57">
        <f t="shared" si="54"/>
        <v>0</v>
      </c>
      <c r="F288" s="17">
        <f t="shared" si="59"/>
        <v>0</v>
      </c>
      <c r="G288" s="17">
        <f t="shared" si="60"/>
        <v>0</v>
      </c>
      <c r="H288" s="17">
        <f t="shared" si="61"/>
        <v>0</v>
      </c>
      <c r="I288" s="17">
        <f t="shared" si="62"/>
        <v>0</v>
      </c>
      <c r="J288" s="17">
        <f t="shared" si="63"/>
        <v>0</v>
      </c>
      <c r="K288" s="17">
        <f t="shared" ca="1" si="55"/>
        <v>-1.8837408461391342E-2</v>
      </c>
      <c r="L288" s="17">
        <f t="shared" ca="1" si="64"/>
        <v>3.5484795754129814E-4</v>
      </c>
      <c r="M288" s="17">
        <f t="shared" ca="1" si="56"/>
        <v>4.4903310450972684</v>
      </c>
      <c r="N288" s="17">
        <f t="shared" ca="1" si="57"/>
        <v>312.87418031108086</v>
      </c>
      <c r="O288" s="17">
        <f t="shared" ca="1" si="58"/>
        <v>1312.4101632329205</v>
      </c>
      <c r="P288" s="15">
        <f t="shared" ca="1" si="65"/>
        <v>1.8837408461391342E-2</v>
      </c>
    </row>
    <row r="289" spans="4:16" x14ac:dyDescent="0.2">
      <c r="D289" s="57">
        <f t="shared" si="54"/>
        <v>0</v>
      </c>
      <c r="E289" s="57">
        <f t="shared" si="54"/>
        <v>0</v>
      </c>
      <c r="F289" s="17">
        <f t="shared" si="59"/>
        <v>0</v>
      </c>
      <c r="G289" s="17">
        <f t="shared" si="60"/>
        <v>0</v>
      </c>
      <c r="H289" s="17">
        <f t="shared" si="61"/>
        <v>0</v>
      </c>
      <c r="I289" s="17">
        <f t="shared" si="62"/>
        <v>0</v>
      </c>
      <c r="J289" s="17">
        <f t="shared" si="63"/>
        <v>0</v>
      </c>
      <c r="K289" s="17">
        <f t="shared" ca="1" si="55"/>
        <v>-1.8837408461391342E-2</v>
      </c>
      <c r="L289" s="17">
        <f t="shared" ca="1" si="64"/>
        <v>3.5484795754129814E-4</v>
      </c>
      <c r="M289" s="17">
        <f t="shared" ca="1" si="56"/>
        <v>4.4903310450972684</v>
      </c>
      <c r="N289" s="17">
        <f t="shared" ca="1" si="57"/>
        <v>312.87418031108086</v>
      </c>
      <c r="O289" s="17">
        <f t="shared" ca="1" si="58"/>
        <v>1312.4101632329205</v>
      </c>
      <c r="P289" s="15">
        <f t="shared" ca="1" si="65"/>
        <v>1.8837408461391342E-2</v>
      </c>
    </row>
    <row r="290" spans="4:16" x14ac:dyDescent="0.2">
      <c r="D290" s="57">
        <f t="shared" si="54"/>
        <v>0</v>
      </c>
      <c r="E290" s="57">
        <f t="shared" si="54"/>
        <v>0</v>
      </c>
      <c r="F290" s="17">
        <f t="shared" si="59"/>
        <v>0</v>
      </c>
      <c r="G290" s="17">
        <f t="shared" si="60"/>
        <v>0</v>
      </c>
      <c r="H290" s="17">
        <f t="shared" si="61"/>
        <v>0</v>
      </c>
      <c r="I290" s="17">
        <f t="shared" si="62"/>
        <v>0</v>
      </c>
      <c r="J290" s="17">
        <f t="shared" si="63"/>
        <v>0</v>
      </c>
      <c r="K290" s="17">
        <f t="shared" ca="1" si="55"/>
        <v>-1.8837408461391342E-2</v>
      </c>
      <c r="L290" s="17">
        <f t="shared" ca="1" si="64"/>
        <v>3.5484795754129814E-4</v>
      </c>
      <c r="M290" s="17">
        <f t="shared" ca="1" si="56"/>
        <v>4.4903310450972684</v>
      </c>
      <c r="N290" s="17">
        <f t="shared" ca="1" si="57"/>
        <v>312.87418031108086</v>
      </c>
      <c r="O290" s="17">
        <f t="shared" ca="1" si="58"/>
        <v>1312.4101632329205</v>
      </c>
      <c r="P290" s="15">
        <f t="shared" ca="1" si="65"/>
        <v>1.8837408461391342E-2</v>
      </c>
    </row>
    <row r="291" spans="4:16" x14ac:dyDescent="0.2">
      <c r="D291" s="57">
        <f t="shared" si="54"/>
        <v>0</v>
      </c>
      <c r="E291" s="57">
        <f t="shared" si="54"/>
        <v>0</v>
      </c>
      <c r="F291" s="17">
        <f t="shared" si="59"/>
        <v>0</v>
      </c>
      <c r="G291" s="17">
        <f t="shared" si="60"/>
        <v>0</v>
      </c>
      <c r="H291" s="17">
        <f t="shared" si="61"/>
        <v>0</v>
      </c>
      <c r="I291" s="17">
        <f t="shared" si="62"/>
        <v>0</v>
      </c>
      <c r="J291" s="17">
        <f t="shared" si="63"/>
        <v>0</v>
      </c>
      <c r="K291" s="17">
        <f t="shared" ca="1" si="55"/>
        <v>-1.8837408461391342E-2</v>
      </c>
      <c r="L291" s="17">
        <f t="shared" ca="1" si="64"/>
        <v>3.5484795754129814E-4</v>
      </c>
      <c r="M291" s="17">
        <f t="shared" ca="1" si="56"/>
        <v>4.4903310450972684</v>
      </c>
      <c r="N291" s="17">
        <f t="shared" ca="1" si="57"/>
        <v>312.87418031108086</v>
      </c>
      <c r="O291" s="17">
        <f t="shared" ca="1" si="58"/>
        <v>1312.4101632329205</v>
      </c>
      <c r="P291" s="15">
        <f t="shared" ca="1" si="65"/>
        <v>1.8837408461391342E-2</v>
      </c>
    </row>
    <row r="292" spans="4:16" x14ac:dyDescent="0.2">
      <c r="D292" s="57">
        <f t="shared" si="54"/>
        <v>0</v>
      </c>
      <c r="E292" s="57">
        <f t="shared" si="54"/>
        <v>0</v>
      </c>
      <c r="F292" s="17">
        <f t="shared" si="59"/>
        <v>0</v>
      </c>
      <c r="G292" s="17">
        <f t="shared" si="60"/>
        <v>0</v>
      </c>
      <c r="H292" s="17">
        <f t="shared" si="61"/>
        <v>0</v>
      </c>
      <c r="I292" s="17">
        <f t="shared" si="62"/>
        <v>0</v>
      </c>
      <c r="J292" s="17">
        <f t="shared" si="63"/>
        <v>0</v>
      </c>
      <c r="K292" s="17">
        <f t="shared" ca="1" si="55"/>
        <v>-1.8837408461391342E-2</v>
      </c>
      <c r="L292" s="17">
        <f t="shared" ca="1" si="64"/>
        <v>3.5484795754129814E-4</v>
      </c>
      <c r="M292" s="17">
        <f t="shared" ca="1" si="56"/>
        <v>4.4903310450972684</v>
      </c>
      <c r="N292" s="17">
        <f t="shared" ca="1" si="57"/>
        <v>312.87418031108086</v>
      </c>
      <c r="O292" s="17">
        <f t="shared" ca="1" si="58"/>
        <v>1312.4101632329205</v>
      </c>
      <c r="P292" s="15">
        <f t="shared" ca="1" si="65"/>
        <v>1.8837408461391342E-2</v>
      </c>
    </row>
    <row r="293" spans="4:16" x14ac:dyDescent="0.2">
      <c r="D293" s="57">
        <f t="shared" si="54"/>
        <v>0</v>
      </c>
      <c r="E293" s="57">
        <f t="shared" si="54"/>
        <v>0</v>
      </c>
      <c r="F293" s="17">
        <f t="shared" si="59"/>
        <v>0</v>
      </c>
      <c r="G293" s="17">
        <f t="shared" si="60"/>
        <v>0</v>
      </c>
      <c r="H293" s="17">
        <f t="shared" si="61"/>
        <v>0</v>
      </c>
      <c r="I293" s="17">
        <f t="shared" si="62"/>
        <v>0</v>
      </c>
      <c r="J293" s="17">
        <f t="shared" si="63"/>
        <v>0</v>
      </c>
      <c r="K293" s="17">
        <f t="shared" ca="1" si="55"/>
        <v>-1.8837408461391342E-2</v>
      </c>
      <c r="L293" s="17">
        <f t="shared" ca="1" si="64"/>
        <v>3.5484795754129814E-4</v>
      </c>
      <c r="M293" s="17">
        <f t="shared" ca="1" si="56"/>
        <v>4.4903310450972684</v>
      </c>
      <c r="N293" s="17">
        <f t="shared" ca="1" si="57"/>
        <v>312.87418031108086</v>
      </c>
      <c r="O293" s="17">
        <f t="shared" ca="1" si="58"/>
        <v>1312.4101632329205</v>
      </c>
      <c r="P293" s="15">
        <f t="shared" ca="1" si="65"/>
        <v>1.8837408461391342E-2</v>
      </c>
    </row>
    <row r="294" spans="4:16" x14ac:dyDescent="0.2">
      <c r="D294" s="57">
        <f t="shared" si="54"/>
        <v>0</v>
      </c>
      <c r="E294" s="57">
        <f t="shared" si="54"/>
        <v>0</v>
      </c>
      <c r="F294" s="17">
        <f t="shared" si="59"/>
        <v>0</v>
      </c>
      <c r="G294" s="17">
        <f t="shared" si="60"/>
        <v>0</v>
      </c>
      <c r="H294" s="17">
        <f t="shared" si="61"/>
        <v>0</v>
      </c>
      <c r="I294" s="17">
        <f t="shared" si="62"/>
        <v>0</v>
      </c>
      <c r="J294" s="17">
        <f t="shared" si="63"/>
        <v>0</v>
      </c>
      <c r="K294" s="17">
        <f t="shared" ca="1" si="55"/>
        <v>-1.8837408461391342E-2</v>
      </c>
      <c r="L294" s="17">
        <f t="shared" ca="1" si="64"/>
        <v>3.5484795754129814E-4</v>
      </c>
      <c r="M294" s="17">
        <f t="shared" ca="1" si="56"/>
        <v>4.4903310450972684</v>
      </c>
      <c r="N294" s="17">
        <f t="shared" ca="1" si="57"/>
        <v>312.87418031108086</v>
      </c>
      <c r="O294" s="17">
        <f t="shared" ca="1" si="58"/>
        <v>1312.4101632329205</v>
      </c>
      <c r="P294" s="15">
        <f t="shared" ca="1" si="65"/>
        <v>1.8837408461391342E-2</v>
      </c>
    </row>
    <row r="295" spans="4:16" x14ac:dyDescent="0.2">
      <c r="D295" s="57">
        <f t="shared" si="54"/>
        <v>0</v>
      </c>
      <c r="E295" s="57">
        <f t="shared" si="54"/>
        <v>0</v>
      </c>
      <c r="F295" s="17">
        <f t="shared" si="59"/>
        <v>0</v>
      </c>
      <c r="G295" s="17">
        <f t="shared" si="60"/>
        <v>0</v>
      </c>
      <c r="H295" s="17">
        <f t="shared" si="61"/>
        <v>0</v>
      </c>
      <c r="I295" s="17">
        <f t="shared" si="62"/>
        <v>0</v>
      </c>
      <c r="J295" s="17">
        <f t="shared" si="63"/>
        <v>0</v>
      </c>
      <c r="K295" s="17">
        <f t="shared" ca="1" si="55"/>
        <v>-1.8837408461391342E-2</v>
      </c>
      <c r="L295" s="17">
        <f t="shared" ca="1" si="64"/>
        <v>3.5484795754129814E-4</v>
      </c>
      <c r="M295" s="17">
        <f t="shared" ca="1" si="56"/>
        <v>4.4903310450972684</v>
      </c>
      <c r="N295" s="17">
        <f t="shared" ca="1" si="57"/>
        <v>312.87418031108086</v>
      </c>
      <c r="O295" s="17">
        <f t="shared" ca="1" si="58"/>
        <v>1312.4101632329205</v>
      </c>
      <c r="P295" s="15">
        <f t="shared" ca="1" si="65"/>
        <v>1.8837408461391342E-2</v>
      </c>
    </row>
    <row r="296" spans="4:16" x14ac:dyDescent="0.2">
      <c r="D296" s="57">
        <f t="shared" si="54"/>
        <v>0</v>
      </c>
      <c r="E296" s="57">
        <f t="shared" si="54"/>
        <v>0</v>
      </c>
      <c r="F296" s="17">
        <f t="shared" si="59"/>
        <v>0</v>
      </c>
      <c r="G296" s="17">
        <f t="shared" si="60"/>
        <v>0</v>
      </c>
      <c r="H296" s="17">
        <f t="shared" si="61"/>
        <v>0</v>
      </c>
      <c r="I296" s="17">
        <f t="shared" si="62"/>
        <v>0</v>
      </c>
      <c r="J296" s="17">
        <f t="shared" si="63"/>
        <v>0</v>
      </c>
      <c r="K296" s="17">
        <f t="shared" ca="1" si="55"/>
        <v>-1.8837408461391342E-2</v>
      </c>
      <c r="L296" s="17">
        <f t="shared" ca="1" si="64"/>
        <v>3.5484795754129814E-4</v>
      </c>
      <c r="M296" s="17">
        <f t="shared" ca="1" si="56"/>
        <v>4.4903310450972684</v>
      </c>
      <c r="N296" s="17">
        <f t="shared" ca="1" si="57"/>
        <v>312.87418031108086</v>
      </c>
      <c r="O296" s="17">
        <f t="shared" ca="1" si="58"/>
        <v>1312.4101632329205</v>
      </c>
      <c r="P296" s="15">
        <f t="shared" ca="1" si="65"/>
        <v>1.8837408461391342E-2</v>
      </c>
    </row>
    <row r="297" spans="4:16" x14ac:dyDescent="0.2">
      <c r="D297" s="57">
        <f t="shared" si="54"/>
        <v>0</v>
      </c>
      <c r="E297" s="57">
        <f t="shared" si="54"/>
        <v>0</v>
      </c>
      <c r="F297" s="17">
        <f t="shared" si="59"/>
        <v>0</v>
      </c>
      <c r="G297" s="17">
        <f t="shared" si="60"/>
        <v>0</v>
      </c>
      <c r="H297" s="17">
        <f t="shared" si="61"/>
        <v>0</v>
      </c>
      <c r="I297" s="17">
        <f t="shared" si="62"/>
        <v>0</v>
      </c>
      <c r="J297" s="17">
        <f t="shared" si="63"/>
        <v>0</v>
      </c>
      <c r="K297" s="17">
        <f t="shared" ca="1" si="55"/>
        <v>-1.8837408461391342E-2</v>
      </c>
      <c r="L297" s="17">
        <f t="shared" ca="1" si="64"/>
        <v>3.5484795754129814E-4</v>
      </c>
      <c r="M297" s="17">
        <f t="shared" ca="1" si="56"/>
        <v>4.4903310450972684</v>
      </c>
      <c r="N297" s="17">
        <f t="shared" ca="1" si="57"/>
        <v>312.87418031108086</v>
      </c>
      <c r="O297" s="17">
        <f t="shared" ca="1" si="58"/>
        <v>1312.4101632329205</v>
      </c>
      <c r="P297" s="15">
        <f t="shared" ca="1" si="65"/>
        <v>1.8837408461391342E-2</v>
      </c>
    </row>
    <row r="298" spans="4:16" x14ac:dyDescent="0.2">
      <c r="D298" s="57">
        <f t="shared" si="54"/>
        <v>0</v>
      </c>
      <c r="E298" s="57">
        <f t="shared" si="54"/>
        <v>0</v>
      </c>
      <c r="F298" s="17">
        <f t="shared" si="59"/>
        <v>0</v>
      </c>
      <c r="G298" s="17">
        <f t="shared" si="60"/>
        <v>0</v>
      </c>
      <c r="H298" s="17">
        <f t="shared" si="61"/>
        <v>0</v>
      </c>
      <c r="I298" s="17">
        <f t="shared" si="62"/>
        <v>0</v>
      </c>
      <c r="J298" s="17">
        <f t="shared" si="63"/>
        <v>0</v>
      </c>
      <c r="K298" s="17">
        <f t="shared" ca="1" si="55"/>
        <v>-1.8837408461391342E-2</v>
      </c>
      <c r="L298" s="17">
        <f t="shared" ca="1" si="64"/>
        <v>3.5484795754129814E-4</v>
      </c>
      <c r="M298" s="17">
        <f t="shared" ca="1" si="56"/>
        <v>4.4903310450972684</v>
      </c>
      <c r="N298" s="17">
        <f t="shared" ca="1" si="57"/>
        <v>312.87418031108086</v>
      </c>
      <c r="O298" s="17">
        <f t="shared" ca="1" si="58"/>
        <v>1312.4101632329205</v>
      </c>
      <c r="P298" s="15">
        <f t="shared" ca="1" si="65"/>
        <v>1.8837408461391342E-2</v>
      </c>
    </row>
    <row r="299" spans="4:16" x14ac:dyDescent="0.2">
      <c r="D299" s="57">
        <f t="shared" si="54"/>
        <v>0</v>
      </c>
      <c r="E299" s="57">
        <f t="shared" si="54"/>
        <v>0</v>
      </c>
      <c r="F299" s="17">
        <f t="shared" si="59"/>
        <v>0</v>
      </c>
      <c r="G299" s="17">
        <f t="shared" si="60"/>
        <v>0</v>
      </c>
      <c r="H299" s="17">
        <f t="shared" si="61"/>
        <v>0</v>
      </c>
      <c r="I299" s="17">
        <f t="shared" si="62"/>
        <v>0</v>
      </c>
      <c r="J299" s="17">
        <f t="shared" si="63"/>
        <v>0</v>
      </c>
      <c r="K299" s="17">
        <f t="shared" ca="1" si="55"/>
        <v>-1.8837408461391342E-2</v>
      </c>
      <c r="L299" s="17">
        <f t="shared" ca="1" si="64"/>
        <v>3.5484795754129814E-4</v>
      </c>
      <c r="M299" s="17">
        <f t="shared" ca="1" si="56"/>
        <v>4.4903310450972684</v>
      </c>
      <c r="N299" s="17">
        <f t="shared" ca="1" si="57"/>
        <v>312.87418031108086</v>
      </c>
      <c r="O299" s="17">
        <f t="shared" ca="1" si="58"/>
        <v>1312.4101632329205</v>
      </c>
      <c r="P299" s="15">
        <f t="shared" ca="1" si="65"/>
        <v>1.8837408461391342E-2</v>
      </c>
    </row>
    <row r="300" spans="4:16" x14ac:dyDescent="0.2">
      <c r="D300" s="57">
        <f t="shared" si="54"/>
        <v>0</v>
      </c>
      <c r="E300" s="57">
        <f t="shared" si="54"/>
        <v>0</v>
      </c>
      <c r="F300" s="17">
        <f t="shared" si="59"/>
        <v>0</v>
      </c>
      <c r="G300" s="17">
        <f t="shared" si="60"/>
        <v>0</v>
      </c>
      <c r="H300" s="17">
        <f t="shared" si="61"/>
        <v>0</v>
      </c>
      <c r="I300" s="17">
        <f t="shared" si="62"/>
        <v>0</v>
      </c>
      <c r="J300" s="17">
        <f t="shared" si="63"/>
        <v>0</v>
      </c>
      <c r="K300" s="17">
        <f t="shared" ca="1" si="55"/>
        <v>-1.8837408461391342E-2</v>
      </c>
      <c r="L300" s="17">
        <f t="shared" ca="1" si="64"/>
        <v>3.5484795754129814E-4</v>
      </c>
      <c r="M300" s="17">
        <f t="shared" ca="1" si="56"/>
        <v>4.4903310450972684</v>
      </c>
      <c r="N300" s="17">
        <f t="shared" ca="1" si="57"/>
        <v>312.87418031108086</v>
      </c>
      <c r="O300" s="17">
        <f t="shared" ca="1" si="58"/>
        <v>1312.4101632329205</v>
      </c>
      <c r="P300" s="15">
        <f t="shared" ca="1" si="65"/>
        <v>1.8837408461391342E-2</v>
      </c>
    </row>
    <row r="301" spans="4:16" x14ac:dyDescent="0.2">
      <c r="D301" s="57">
        <f t="shared" si="54"/>
        <v>0</v>
      </c>
      <c r="E301" s="57">
        <f t="shared" si="54"/>
        <v>0</v>
      </c>
      <c r="F301" s="17">
        <f t="shared" si="59"/>
        <v>0</v>
      </c>
      <c r="G301" s="17">
        <f t="shared" si="60"/>
        <v>0</v>
      </c>
      <c r="H301" s="17">
        <f t="shared" si="61"/>
        <v>0</v>
      </c>
      <c r="I301" s="17">
        <f t="shared" si="62"/>
        <v>0</v>
      </c>
      <c r="J301" s="17">
        <f t="shared" si="63"/>
        <v>0</v>
      </c>
      <c r="K301" s="17">
        <f t="shared" ca="1" si="55"/>
        <v>-1.8837408461391342E-2</v>
      </c>
      <c r="L301" s="17">
        <f t="shared" ca="1" si="64"/>
        <v>3.5484795754129814E-4</v>
      </c>
      <c r="M301" s="17">
        <f t="shared" ca="1" si="56"/>
        <v>4.4903310450972684</v>
      </c>
      <c r="N301" s="17">
        <f t="shared" ca="1" si="57"/>
        <v>312.87418031108086</v>
      </c>
      <c r="O301" s="17">
        <f t="shared" ca="1" si="58"/>
        <v>1312.4101632329205</v>
      </c>
      <c r="P301" s="15">
        <f t="shared" ca="1" si="65"/>
        <v>1.8837408461391342E-2</v>
      </c>
    </row>
    <row r="302" spans="4:16" x14ac:dyDescent="0.2">
      <c r="D302" s="57">
        <f t="shared" si="54"/>
        <v>0</v>
      </c>
      <c r="E302" s="57">
        <f t="shared" si="54"/>
        <v>0</v>
      </c>
      <c r="F302" s="17">
        <f t="shared" si="59"/>
        <v>0</v>
      </c>
      <c r="G302" s="17">
        <f t="shared" si="60"/>
        <v>0</v>
      </c>
      <c r="H302" s="17">
        <f t="shared" si="61"/>
        <v>0</v>
      </c>
      <c r="I302" s="17">
        <f t="shared" si="62"/>
        <v>0</v>
      </c>
      <c r="J302" s="17">
        <f t="shared" si="63"/>
        <v>0</v>
      </c>
      <c r="K302" s="17">
        <f t="shared" ca="1" si="55"/>
        <v>-1.8837408461391342E-2</v>
      </c>
      <c r="L302" s="17">
        <f t="shared" ca="1" si="64"/>
        <v>3.5484795754129814E-4</v>
      </c>
      <c r="M302" s="17">
        <f t="shared" ca="1" si="56"/>
        <v>4.4903310450972684</v>
      </c>
      <c r="N302" s="17">
        <f t="shared" ca="1" si="57"/>
        <v>312.87418031108086</v>
      </c>
      <c r="O302" s="17">
        <f t="shared" ca="1" si="58"/>
        <v>1312.4101632329205</v>
      </c>
      <c r="P302" s="15">
        <f t="shared" ca="1" si="65"/>
        <v>1.8837408461391342E-2</v>
      </c>
    </row>
    <row r="303" spans="4:16" x14ac:dyDescent="0.2">
      <c r="D303" s="57">
        <f t="shared" si="54"/>
        <v>0</v>
      </c>
      <c r="E303" s="57">
        <f t="shared" si="54"/>
        <v>0</v>
      </c>
      <c r="F303" s="17">
        <f t="shared" si="59"/>
        <v>0</v>
      </c>
      <c r="G303" s="17">
        <f t="shared" si="60"/>
        <v>0</v>
      </c>
      <c r="H303" s="17">
        <f t="shared" si="61"/>
        <v>0</v>
      </c>
      <c r="I303" s="17">
        <f t="shared" si="62"/>
        <v>0</v>
      </c>
      <c r="J303" s="17">
        <f t="shared" si="63"/>
        <v>0</v>
      </c>
      <c r="K303" s="17">
        <f t="shared" ca="1" si="55"/>
        <v>-1.8837408461391342E-2</v>
      </c>
      <c r="L303" s="17">
        <f t="shared" ca="1" si="64"/>
        <v>3.5484795754129814E-4</v>
      </c>
      <c r="M303" s="17">
        <f t="shared" ca="1" si="56"/>
        <v>4.4903310450972684</v>
      </c>
      <c r="N303" s="17">
        <f t="shared" ca="1" si="57"/>
        <v>312.87418031108086</v>
      </c>
      <c r="O303" s="17">
        <f t="shared" ca="1" si="58"/>
        <v>1312.4101632329205</v>
      </c>
      <c r="P303" s="15">
        <f t="shared" ca="1" si="65"/>
        <v>1.8837408461391342E-2</v>
      </c>
    </row>
    <row r="304" spans="4:16" x14ac:dyDescent="0.2">
      <c r="D304" s="57">
        <f t="shared" si="54"/>
        <v>0</v>
      </c>
      <c r="E304" s="57">
        <f t="shared" si="54"/>
        <v>0</v>
      </c>
      <c r="F304" s="17">
        <f t="shared" si="59"/>
        <v>0</v>
      </c>
      <c r="G304" s="17">
        <f t="shared" si="60"/>
        <v>0</v>
      </c>
      <c r="H304" s="17">
        <f t="shared" si="61"/>
        <v>0</v>
      </c>
      <c r="I304" s="17">
        <f t="shared" si="62"/>
        <v>0</v>
      </c>
      <c r="J304" s="17">
        <f t="shared" si="63"/>
        <v>0</v>
      </c>
      <c r="K304" s="17">
        <f t="shared" ca="1" si="55"/>
        <v>-1.8837408461391342E-2</v>
      </c>
      <c r="L304" s="17">
        <f t="shared" ca="1" si="64"/>
        <v>3.5484795754129814E-4</v>
      </c>
      <c r="M304" s="17">
        <f t="shared" ca="1" si="56"/>
        <v>4.4903310450972684</v>
      </c>
      <c r="N304" s="17">
        <f t="shared" ca="1" si="57"/>
        <v>312.87418031108086</v>
      </c>
      <c r="O304" s="17">
        <f t="shared" ca="1" si="58"/>
        <v>1312.4101632329205</v>
      </c>
      <c r="P304" s="15">
        <f t="shared" ca="1" si="65"/>
        <v>1.8837408461391342E-2</v>
      </c>
    </row>
    <row r="305" spans="4:16" x14ac:dyDescent="0.2">
      <c r="D305" s="57">
        <f t="shared" si="54"/>
        <v>0</v>
      </c>
      <c r="E305" s="57">
        <f t="shared" si="54"/>
        <v>0</v>
      </c>
      <c r="F305" s="17">
        <f t="shared" si="59"/>
        <v>0</v>
      </c>
      <c r="G305" s="17">
        <f t="shared" si="60"/>
        <v>0</v>
      </c>
      <c r="H305" s="17">
        <f t="shared" si="61"/>
        <v>0</v>
      </c>
      <c r="I305" s="17">
        <f t="shared" si="62"/>
        <v>0</v>
      </c>
      <c r="J305" s="17">
        <f t="shared" si="63"/>
        <v>0</v>
      </c>
      <c r="K305" s="17">
        <f t="shared" ca="1" si="55"/>
        <v>-1.8837408461391342E-2</v>
      </c>
      <c r="L305" s="17">
        <f t="shared" ca="1" si="64"/>
        <v>3.5484795754129814E-4</v>
      </c>
      <c r="M305" s="17">
        <f t="shared" ca="1" si="56"/>
        <v>4.4903310450972684</v>
      </c>
      <c r="N305" s="17">
        <f t="shared" ca="1" si="57"/>
        <v>312.87418031108086</v>
      </c>
      <c r="O305" s="17">
        <f t="shared" ca="1" si="58"/>
        <v>1312.4101632329205</v>
      </c>
      <c r="P305" s="15">
        <f t="shared" ca="1" si="65"/>
        <v>1.8837408461391342E-2</v>
      </c>
    </row>
    <row r="306" spans="4:16" x14ac:dyDescent="0.2">
      <c r="D306" s="57">
        <f t="shared" si="54"/>
        <v>0</v>
      </c>
      <c r="E306" s="57">
        <f t="shared" si="54"/>
        <v>0</v>
      </c>
      <c r="F306" s="17">
        <f t="shared" si="59"/>
        <v>0</v>
      </c>
      <c r="G306" s="17">
        <f t="shared" si="60"/>
        <v>0</v>
      </c>
      <c r="H306" s="17">
        <f t="shared" si="61"/>
        <v>0</v>
      </c>
      <c r="I306" s="17">
        <f t="shared" si="62"/>
        <v>0</v>
      </c>
      <c r="J306" s="17">
        <f t="shared" si="63"/>
        <v>0</v>
      </c>
      <c r="K306" s="17">
        <f t="shared" ca="1" si="55"/>
        <v>-1.8837408461391342E-2</v>
      </c>
      <c r="L306" s="17">
        <f t="shared" ca="1" si="64"/>
        <v>3.5484795754129814E-4</v>
      </c>
      <c r="M306" s="17">
        <f t="shared" ca="1" si="56"/>
        <v>4.4903310450972684</v>
      </c>
      <c r="N306" s="17">
        <f t="shared" ca="1" si="57"/>
        <v>312.87418031108086</v>
      </c>
      <c r="O306" s="17">
        <f t="shared" ca="1" si="58"/>
        <v>1312.4101632329205</v>
      </c>
      <c r="P306" s="15">
        <f t="shared" ca="1" si="65"/>
        <v>1.8837408461391342E-2</v>
      </c>
    </row>
    <row r="307" spans="4:16" x14ac:dyDescent="0.2">
      <c r="D307" s="57">
        <f t="shared" si="54"/>
        <v>0</v>
      </c>
      <c r="E307" s="57">
        <f t="shared" si="54"/>
        <v>0</v>
      </c>
      <c r="F307" s="17">
        <f t="shared" si="59"/>
        <v>0</v>
      </c>
      <c r="G307" s="17">
        <f t="shared" si="60"/>
        <v>0</v>
      </c>
      <c r="H307" s="17">
        <f t="shared" si="61"/>
        <v>0</v>
      </c>
      <c r="I307" s="17">
        <f t="shared" si="62"/>
        <v>0</v>
      </c>
      <c r="J307" s="17">
        <f t="shared" si="63"/>
        <v>0</v>
      </c>
      <c r="K307" s="17">
        <f t="shared" ca="1" si="55"/>
        <v>-1.8837408461391342E-2</v>
      </c>
      <c r="L307" s="17">
        <f t="shared" ca="1" si="64"/>
        <v>3.5484795754129814E-4</v>
      </c>
      <c r="M307" s="17">
        <f t="shared" ca="1" si="56"/>
        <v>4.4903310450972684</v>
      </c>
      <c r="N307" s="17">
        <f t="shared" ca="1" si="57"/>
        <v>312.87418031108086</v>
      </c>
      <c r="O307" s="17">
        <f t="shared" ca="1" si="58"/>
        <v>1312.4101632329205</v>
      </c>
      <c r="P307" s="15">
        <f t="shared" ca="1" si="65"/>
        <v>1.8837408461391342E-2</v>
      </c>
    </row>
    <row r="308" spans="4:16" x14ac:dyDescent="0.2">
      <c r="D308" s="57">
        <f t="shared" si="54"/>
        <v>0</v>
      </c>
      <c r="E308" s="57">
        <f t="shared" si="54"/>
        <v>0</v>
      </c>
      <c r="F308" s="17">
        <f t="shared" si="59"/>
        <v>0</v>
      </c>
      <c r="G308" s="17">
        <f t="shared" si="60"/>
        <v>0</v>
      </c>
      <c r="H308" s="17">
        <f t="shared" si="61"/>
        <v>0</v>
      </c>
      <c r="I308" s="17">
        <f t="shared" si="62"/>
        <v>0</v>
      </c>
      <c r="J308" s="17">
        <f t="shared" si="63"/>
        <v>0</v>
      </c>
      <c r="K308" s="17">
        <f t="shared" ca="1" si="55"/>
        <v>-1.8837408461391342E-2</v>
      </c>
      <c r="L308" s="17">
        <f t="shared" ca="1" si="64"/>
        <v>3.5484795754129814E-4</v>
      </c>
      <c r="M308" s="17">
        <f t="shared" ca="1" si="56"/>
        <v>4.4903310450972684</v>
      </c>
      <c r="N308" s="17">
        <f t="shared" ca="1" si="57"/>
        <v>312.87418031108086</v>
      </c>
      <c r="O308" s="17">
        <f t="shared" ca="1" si="58"/>
        <v>1312.4101632329205</v>
      </c>
      <c r="P308" s="15">
        <f t="shared" ca="1" si="65"/>
        <v>1.8837408461391342E-2</v>
      </c>
    </row>
    <row r="309" spans="4:16" x14ac:dyDescent="0.2">
      <c r="D309" s="57">
        <f t="shared" si="54"/>
        <v>0</v>
      </c>
      <c r="E309" s="57">
        <f t="shared" si="54"/>
        <v>0</v>
      </c>
      <c r="F309" s="17">
        <f t="shared" si="59"/>
        <v>0</v>
      </c>
      <c r="G309" s="17">
        <f t="shared" si="60"/>
        <v>0</v>
      </c>
      <c r="H309" s="17">
        <f t="shared" si="61"/>
        <v>0</v>
      </c>
      <c r="I309" s="17">
        <f t="shared" si="62"/>
        <v>0</v>
      </c>
      <c r="J309" s="17">
        <f t="shared" si="63"/>
        <v>0</v>
      </c>
      <c r="K309" s="17">
        <f t="shared" ca="1" si="55"/>
        <v>-1.8837408461391342E-2</v>
      </c>
      <c r="L309" s="17">
        <f t="shared" ca="1" si="64"/>
        <v>3.5484795754129814E-4</v>
      </c>
      <c r="M309" s="17">
        <f t="shared" ca="1" si="56"/>
        <v>4.4903310450972684</v>
      </c>
      <c r="N309" s="17">
        <f t="shared" ca="1" si="57"/>
        <v>312.87418031108086</v>
      </c>
      <c r="O309" s="17">
        <f t="shared" ca="1" si="58"/>
        <v>1312.4101632329205</v>
      </c>
      <c r="P309" s="15">
        <f t="shared" ca="1" si="65"/>
        <v>1.8837408461391342E-2</v>
      </c>
    </row>
    <row r="310" spans="4:16" x14ac:dyDescent="0.2">
      <c r="D310" s="57">
        <f t="shared" si="54"/>
        <v>0</v>
      </c>
      <c r="E310" s="57">
        <f t="shared" si="54"/>
        <v>0</v>
      </c>
      <c r="F310" s="17">
        <f t="shared" si="59"/>
        <v>0</v>
      </c>
      <c r="G310" s="17">
        <f t="shared" si="60"/>
        <v>0</v>
      </c>
      <c r="H310" s="17">
        <f t="shared" si="61"/>
        <v>0</v>
      </c>
      <c r="I310" s="17">
        <f t="shared" si="62"/>
        <v>0</v>
      </c>
      <c r="J310" s="17">
        <f t="shared" si="63"/>
        <v>0</v>
      </c>
      <c r="K310" s="17">
        <f t="shared" ca="1" si="55"/>
        <v>-1.8837408461391342E-2</v>
      </c>
      <c r="L310" s="17">
        <f t="shared" ca="1" si="64"/>
        <v>3.5484795754129814E-4</v>
      </c>
      <c r="M310" s="17">
        <f t="shared" ca="1" si="56"/>
        <v>4.4903310450972684</v>
      </c>
      <c r="N310" s="17">
        <f t="shared" ca="1" si="57"/>
        <v>312.87418031108086</v>
      </c>
      <c r="O310" s="17">
        <f t="shared" ca="1" si="58"/>
        <v>1312.4101632329205</v>
      </c>
      <c r="P310" s="15">
        <f t="shared" ca="1" si="65"/>
        <v>1.8837408461391342E-2</v>
      </c>
    </row>
    <row r="311" spans="4:16" x14ac:dyDescent="0.2">
      <c r="D311" s="57">
        <f t="shared" si="54"/>
        <v>0</v>
      </c>
      <c r="E311" s="57">
        <f t="shared" si="54"/>
        <v>0</v>
      </c>
      <c r="F311" s="17">
        <f t="shared" si="59"/>
        <v>0</v>
      </c>
      <c r="G311" s="17">
        <f t="shared" si="60"/>
        <v>0</v>
      </c>
      <c r="H311" s="17">
        <f t="shared" si="61"/>
        <v>0</v>
      </c>
      <c r="I311" s="17">
        <f t="shared" si="62"/>
        <v>0</v>
      </c>
      <c r="J311" s="17">
        <f t="shared" si="63"/>
        <v>0</v>
      </c>
      <c r="K311" s="17">
        <f t="shared" ca="1" si="55"/>
        <v>-1.8837408461391342E-2</v>
      </c>
      <c r="L311" s="17">
        <f t="shared" ca="1" si="64"/>
        <v>3.5484795754129814E-4</v>
      </c>
      <c r="M311" s="17">
        <f t="shared" ca="1" si="56"/>
        <v>4.4903310450972684</v>
      </c>
      <c r="N311" s="17">
        <f t="shared" ca="1" si="57"/>
        <v>312.87418031108086</v>
      </c>
      <c r="O311" s="17">
        <f t="shared" ca="1" si="58"/>
        <v>1312.4101632329205</v>
      </c>
      <c r="P311" s="15">
        <f t="shared" ca="1" si="65"/>
        <v>1.8837408461391342E-2</v>
      </c>
    </row>
    <row r="312" spans="4:16" x14ac:dyDescent="0.2">
      <c r="D312" s="57">
        <f t="shared" si="54"/>
        <v>0</v>
      </c>
      <c r="E312" s="57">
        <f t="shared" si="54"/>
        <v>0</v>
      </c>
      <c r="F312" s="17">
        <f t="shared" si="59"/>
        <v>0</v>
      </c>
      <c r="G312" s="17">
        <f t="shared" si="60"/>
        <v>0</v>
      </c>
      <c r="H312" s="17">
        <f t="shared" si="61"/>
        <v>0</v>
      </c>
      <c r="I312" s="17">
        <f t="shared" si="62"/>
        <v>0</v>
      </c>
      <c r="J312" s="17">
        <f t="shared" si="63"/>
        <v>0</v>
      </c>
      <c r="K312" s="17">
        <f t="shared" ca="1" si="55"/>
        <v>-1.8837408461391342E-2</v>
      </c>
      <c r="L312" s="17">
        <f t="shared" ca="1" si="64"/>
        <v>3.5484795754129814E-4</v>
      </c>
      <c r="M312" s="17">
        <f t="shared" ca="1" si="56"/>
        <v>4.4903310450972684</v>
      </c>
      <c r="N312" s="17">
        <f t="shared" ca="1" si="57"/>
        <v>312.87418031108086</v>
      </c>
      <c r="O312" s="17">
        <f t="shared" ca="1" si="58"/>
        <v>1312.4101632329205</v>
      </c>
      <c r="P312" s="15">
        <f t="shared" ca="1" si="65"/>
        <v>1.8837408461391342E-2</v>
      </c>
    </row>
    <row r="313" spans="4:16" x14ac:dyDescent="0.2">
      <c r="D313" s="57">
        <f t="shared" si="54"/>
        <v>0</v>
      </c>
      <c r="E313" s="57">
        <f t="shared" si="54"/>
        <v>0</v>
      </c>
      <c r="F313" s="17">
        <f t="shared" si="59"/>
        <v>0</v>
      </c>
      <c r="G313" s="17">
        <f t="shared" si="60"/>
        <v>0</v>
      </c>
      <c r="H313" s="17">
        <f t="shared" si="61"/>
        <v>0</v>
      </c>
      <c r="I313" s="17">
        <f t="shared" si="62"/>
        <v>0</v>
      </c>
      <c r="J313" s="17">
        <f t="shared" si="63"/>
        <v>0</v>
      </c>
      <c r="K313" s="17">
        <f t="shared" ca="1" si="55"/>
        <v>-1.8837408461391342E-2</v>
      </c>
      <c r="L313" s="17">
        <f t="shared" ca="1" si="64"/>
        <v>3.5484795754129814E-4</v>
      </c>
      <c r="M313" s="17">
        <f t="shared" ca="1" si="56"/>
        <v>4.4903310450972684</v>
      </c>
      <c r="N313" s="17">
        <f t="shared" ca="1" si="57"/>
        <v>312.87418031108086</v>
      </c>
      <c r="O313" s="17">
        <f t="shared" ca="1" si="58"/>
        <v>1312.4101632329205</v>
      </c>
      <c r="P313" s="15">
        <f t="shared" ca="1" si="65"/>
        <v>1.8837408461391342E-2</v>
      </c>
    </row>
    <row r="314" spans="4:16" x14ac:dyDescent="0.2">
      <c r="D314" s="57">
        <f t="shared" si="54"/>
        <v>0</v>
      </c>
      <c r="E314" s="57">
        <f t="shared" si="54"/>
        <v>0</v>
      </c>
      <c r="F314" s="17">
        <f t="shared" si="59"/>
        <v>0</v>
      </c>
      <c r="G314" s="17">
        <f t="shared" si="60"/>
        <v>0</v>
      </c>
      <c r="H314" s="17">
        <f t="shared" si="61"/>
        <v>0</v>
      </c>
      <c r="I314" s="17">
        <f t="shared" si="62"/>
        <v>0</v>
      </c>
      <c r="J314" s="17">
        <f t="shared" si="63"/>
        <v>0</v>
      </c>
      <c r="K314" s="17">
        <f t="shared" ca="1" si="55"/>
        <v>-1.8837408461391342E-2</v>
      </c>
      <c r="L314" s="17">
        <f t="shared" ca="1" si="64"/>
        <v>3.5484795754129814E-4</v>
      </c>
      <c r="M314" s="17">
        <f t="shared" ca="1" si="56"/>
        <v>4.4903310450972684</v>
      </c>
      <c r="N314" s="17">
        <f t="shared" ca="1" si="57"/>
        <v>312.87418031108086</v>
      </c>
      <c r="O314" s="17">
        <f t="shared" ca="1" si="58"/>
        <v>1312.4101632329205</v>
      </c>
      <c r="P314" s="15">
        <f t="shared" ca="1" si="65"/>
        <v>1.8837408461391342E-2</v>
      </c>
    </row>
    <row r="315" spans="4:16" x14ac:dyDescent="0.2">
      <c r="D315" s="57">
        <f t="shared" si="54"/>
        <v>0</v>
      </c>
      <c r="E315" s="57">
        <f t="shared" si="54"/>
        <v>0</v>
      </c>
      <c r="F315" s="17">
        <f t="shared" si="59"/>
        <v>0</v>
      </c>
      <c r="G315" s="17">
        <f t="shared" si="60"/>
        <v>0</v>
      </c>
      <c r="H315" s="17">
        <f t="shared" si="61"/>
        <v>0</v>
      </c>
      <c r="I315" s="17">
        <f t="shared" si="62"/>
        <v>0</v>
      </c>
      <c r="J315" s="17">
        <f t="shared" si="63"/>
        <v>0</v>
      </c>
      <c r="K315" s="17">
        <f t="shared" ca="1" si="55"/>
        <v>-1.8837408461391342E-2</v>
      </c>
      <c r="L315" s="17">
        <f t="shared" ca="1" si="64"/>
        <v>3.5484795754129814E-4</v>
      </c>
      <c r="M315" s="17">
        <f t="shared" ca="1" si="56"/>
        <v>4.4903310450972684</v>
      </c>
      <c r="N315" s="17">
        <f t="shared" ca="1" si="57"/>
        <v>312.87418031108086</v>
      </c>
      <c r="O315" s="17">
        <f t="shared" ca="1" si="58"/>
        <v>1312.4101632329205</v>
      </c>
      <c r="P315" s="15">
        <f t="shared" ca="1" si="65"/>
        <v>1.8837408461391342E-2</v>
      </c>
    </row>
    <row r="316" spans="4:16" x14ac:dyDescent="0.2">
      <c r="D316" s="57">
        <f t="shared" si="54"/>
        <v>0</v>
      </c>
      <c r="E316" s="57">
        <f t="shared" si="54"/>
        <v>0</v>
      </c>
      <c r="F316" s="17">
        <f t="shared" si="59"/>
        <v>0</v>
      </c>
      <c r="G316" s="17">
        <f t="shared" si="60"/>
        <v>0</v>
      </c>
      <c r="H316" s="17">
        <f t="shared" si="61"/>
        <v>0</v>
      </c>
      <c r="I316" s="17">
        <f t="shared" si="62"/>
        <v>0</v>
      </c>
      <c r="J316" s="17">
        <f t="shared" si="63"/>
        <v>0</v>
      </c>
      <c r="K316" s="17">
        <f t="shared" ca="1" si="55"/>
        <v>-1.8837408461391342E-2</v>
      </c>
      <c r="L316" s="17">
        <f t="shared" ca="1" si="64"/>
        <v>3.5484795754129814E-4</v>
      </c>
      <c r="M316" s="17">
        <f t="shared" ca="1" si="56"/>
        <v>4.4903310450972684</v>
      </c>
      <c r="N316" s="17">
        <f t="shared" ca="1" si="57"/>
        <v>312.87418031108086</v>
      </c>
      <c r="O316" s="17">
        <f t="shared" ca="1" si="58"/>
        <v>1312.4101632329205</v>
      </c>
      <c r="P316" s="15">
        <f t="shared" ca="1" si="65"/>
        <v>1.8837408461391342E-2</v>
      </c>
    </row>
    <row r="317" spans="4:16" x14ac:dyDescent="0.2">
      <c r="D317" s="57">
        <f t="shared" si="54"/>
        <v>0</v>
      </c>
      <c r="E317" s="57">
        <f t="shared" si="54"/>
        <v>0</v>
      </c>
      <c r="F317" s="17">
        <f t="shared" si="59"/>
        <v>0</v>
      </c>
      <c r="G317" s="17">
        <f t="shared" si="60"/>
        <v>0</v>
      </c>
      <c r="H317" s="17">
        <f t="shared" si="61"/>
        <v>0</v>
      </c>
      <c r="I317" s="17">
        <f t="shared" si="62"/>
        <v>0</v>
      </c>
      <c r="J317" s="17">
        <f t="shared" si="63"/>
        <v>0</v>
      </c>
      <c r="K317" s="17">
        <f t="shared" ca="1" si="55"/>
        <v>-1.8837408461391342E-2</v>
      </c>
      <c r="L317" s="17">
        <f t="shared" ca="1" si="64"/>
        <v>3.5484795754129814E-4</v>
      </c>
      <c r="M317" s="17">
        <f t="shared" ca="1" si="56"/>
        <v>4.4903310450972684</v>
      </c>
      <c r="N317" s="17">
        <f t="shared" ca="1" si="57"/>
        <v>312.87418031108086</v>
      </c>
      <c r="O317" s="17">
        <f t="shared" ca="1" si="58"/>
        <v>1312.4101632329205</v>
      </c>
      <c r="P317" s="15">
        <f t="shared" ca="1" si="65"/>
        <v>1.8837408461391342E-2</v>
      </c>
    </row>
    <row r="318" spans="4:16" x14ac:dyDescent="0.2">
      <c r="D318" s="57">
        <f t="shared" si="54"/>
        <v>0</v>
      </c>
      <c r="E318" s="57">
        <f t="shared" si="54"/>
        <v>0</v>
      </c>
      <c r="F318" s="17">
        <f t="shared" si="59"/>
        <v>0</v>
      </c>
      <c r="G318" s="17">
        <f t="shared" si="60"/>
        <v>0</v>
      </c>
      <c r="H318" s="17">
        <f t="shared" si="61"/>
        <v>0</v>
      </c>
      <c r="I318" s="17">
        <f t="shared" si="62"/>
        <v>0</v>
      </c>
      <c r="J318" s="17">
        <f t="shared" si="63"/>
        <v>0</v>
      </c>
      <c r="K318" s="17">
        <f t="shared" ca="1" si="55"/>
        <v>-1.8837408461391342E-2</v>
      </c>
      <c r="L318" s="17">
        <f t="shared" ca="1" si="64"/>
        <v>3.5484795754129814E-4</v>
      </c>
      <c r="M318" s="17">
        <f t="shared" ca="1" si="56"/>
        <v>4.4903310450972684</v>
      </c>
      <c r="N318" s="17">
        <f t="shared" ca="1" si="57"/>
        <v>312.87418031108086</v>
      </c>
      <c r="O318" s="17">
        <f t="shared" ca="1" si="58"/>
        <v>1312.4101632329205</v>
      </c>
      <c r="P318" s="15">
        <f t="shared" ca="1" si="65"/>
        <v>1.8837408461391342E-2</v>
      </c>
    </row>
    <row r="319" spans="4:16" x14ac:dyDescent="0.2">
      <c r="D319" s="57">
        <f t="shared" si="54"/>
        <v>0</v>
      </c>
      <c r="E319" s="57">
        <f t="shared" si="54"/>
        <v>0</v>
      </c>
      <c r="F319" s="17">
        <f t="shared" si="59"/>
        <v>0</v>
      </c>
      <c r="G319" s="17">
        <f t="shared" si="60"/>
        <v>0</v>
      </c>
      <c r="H319" s="17">
        <f t="shared" si="61"/>
        <v>0</v>
      </c>
      <c r="I319" s="17">
        <f t="shared" si="62"/>
        <v>0</v>
      </c>
      <c r="J319" s="17">
        <f t="shared" si="63"/>
        <v>0</v>
      </c>
      <c r="K319" s="17">
        <f t="shared" ca="1" si="55"/>
        <v>-1.8837408461391342E-2</v>
      </c>
      <c r="L319" s="17">
        <f t="shared" ca="1" si="64"/>
        <v>3.5484795754129814E-4</v>
      </c>
      <c r="M319" s="17">
        <f t="shared" ca="1" si="56"/>
        <v>4.4903310450972684</v>
      </c>
      <c r="N319" s="17">
        <f t="shared" ca="1" si="57"/>
        <v>312.87418031108086</v>
      </c>
      <c r="O319" s="17">
        <f t="shared" ca="1" si="58"/>
        <v>1312.4101632329205</v>
      </c>
      <c r="P319" s="15">
        <f t="shared" ca="1" si="65"/>
        <v>1.8837408461391342E-2</v>
      </c>
    </row>
    <row r="320" spans="4:16" x14ac:dyDescent="0.2">
      <c r="D320" s="57">
        <f t="shared" si="54"/>
        <v>0</v>
      </c>
      <c r="E320" s="57">
        <f t="shared" si="54"/>
        <v>0</v>
      </c>
      <c r="F320" s="17">
        <f t="shared" si="59"/>
        <v>0</v>
      </c>
      <c r="G320" s="17">
        <f t="shared" si="60"/>
        <v>0</v>
      </c>
      <c r="H320" s="17">
        <f t="shared" si="61"/>
        <v>0</v>
      </c>
      <c r="I320" s="17">
        <f t="shared" si="62"/>
        <v>0</v>
      </c>
      <c r="J320" s="17">
        <f t="shared" si="63"/>
        <v>0</v>
      </c>
      <c r="K320" s="17">
        <f t="shared" ca="1" si="55"/>
        <v>-1.8837408461391342E-2</v>
      </c>
      <c r="L320" s="17">
        <f t="shared" ca="1" si="64"/>
        <v>3.5484795754129814E-4</v>
      </c>
      <c r="M320" s="17">
        <f t="shared" ca="1" si="56"/>
        <v>4.4903310450972684</v>
      </c>
      <c r="N320" s="17">
        <f t="shared" ca="1" si="57"/>
        <v>312.87418031108086</v>
      </c>
      <c r="O320" s="17">
        <f t="shared" ca="1" si="58"/>
        <v>1312.4101632329205</v>
      </c>
      <c r="P320" s="15">
        <f t="shared" ca="1" si="65"/>
        <v>1.8837408461391342E-2</v>
      </c>
    </row>
    <row r="321" spans="4:16" x14ac:dyDescent="0.2">
      <c r="D321" s="57">
        <f t="shared" si="54"/>
        <v>0</v>
      </c>
      <c r="E321" s="57">
        <f t="shared" si="54"/>
        <v>0</v>
      </c>
      <c r="F321" s="17">
        <f t="shared" si="59"/>
        <v>0</v>
      </c>
      <c r="G321" s="17">
        <f t="shared" si="60"/>
        <v>0</v>
      </c>
      <c r="H321" s="17">
        <f t="shared" si="61"/>
        <v>0</v>
      </c>
      <c r="I321" s="17">
        <f t="shared" si="62"/>
        <v>0</v>
      </c>
      <c r="J321" s="17">
        <f t="shared" si="63"/>
        <v>0</v>
      </c>
      <c r="K321" s="17">
        <f t="shared" ca="1" si="55"/>
        <v>-1.8837408461391342E-2</v>
      </c>
      <c r="L321" s="17">
        <f t="shared" ca="1" si="64"/>
        <v>3.5484795754129814E-4</v>
      </c>
      <c r="M321" s="17">
        <f t="shared" ca="1" si="56"/>
        <v>4.4903310450972684</v>
      </c>
      <c r="N321" s="17">
        <f t="shared" ca="1" si="57"/>
        <v>312.87418031108086</v>
      </c>
      <c r="O321" s="17">
        <f t="shared" ca="1" si="58"/>
        <v>1312.4101632329205</v>
      </c>
      <c r="P321" s="15">
        <f t="shared" ca="1" si="65"/>
        <v>1.8837408461391342E-2</v>
      </c>
    </row>
    <row r="322" spans="4:16" x14ac:dyDescent="0.2">
      <c r="D322" s="57">
        <f t="shared" si="54"/>
        <v>0</v>
      </c>
      <c r="E322" s="57">
        <f t="shared" si="54"/>
        <v>0</v>
      </c>
      <c r="F322" s="17">
        <f t="shared" si="59"/>
        <v>0</v>
      </c>
      <c r="G322" s="17">
        <f t="shared" si="60"/>
        <v>0</v>
      </c>
      <c r="H322" s="17">
        <f t="shared" si="61"/>
        <v>0</v>
      </c>
      <c r="I322" s="17">
        <f t="shared" si="62"/>
        <v>0</v>
      </c>
      <c r="J322" s="17">
        <f t="shared" si="63"/>
        <v>0</v>
      </c>
      <c r="K322" s="17">
        <f t="shared" ca="1" si="55"/>
        <v>-1.8837408461391342E-2</v>
      </c>
      <c r="L322" s="17">
        <f t="shared" ca="1" si="64"/>
        <v>3.5484795754129814E-4</v>
      </c>
      <c r="M322" s="17">
        <f t="shared" ca="1" si="56"/>
        <v>4.4903310450972684</v>
      </c>
      <c r="N322" s="17">
        <f t="shared" ca="1" si="57"/>
        <v>312.87418031108086</v>
      </c>
      <c r="O322" s="17">
        <f t="shared" ca="1" si="58"/>
        <v>1312.4101632329205</v>
      </c>
      <c r="P322" s="15">
        <f t="shared" ca="1" si="65"/>
        <v>1.8837408461391342E-2</v>
      </c>
    </row>
    <row r="323" spans="4:16" x14ac:dyDescent="0.2">
      <c r="D323" s="57">
        <f t="shared" si="54"/>
        <v>0</v>
      </c>
      <c r="E323" s="57">
        <f t="shared" si="54"/>
        <v>0</v>
      </c>
      <c r="F323" s="17">
        <f t="shared" si="59"/>
        <v>0</v>
      </c>
      <c r="G323" s="17">
        <f t="shared" si="60"/>
        <v>0</v>
      </c>
      <c r="H323" s="17">
        <f t="shared" si="61"/>
        <v>0</v>
      </c>
      <c r="I323" s="17">
        <f t="shared" si="62"/>
        <v>0</v>
      </c>
      <c r="J323" s="17">
        <f t="shared" si="63"/>
        <v>0</v>
      </c>
      <c r="K323" s="17">
        <f t="shared" ca="1" si="55"/>
        <v>-1.8837408461391342E-2</v>
      </c>
      <c r="L323" s="17">
        <f t="shared" ca="1" si="64"/>
        <v>3.5484795754129814E-4</v>
      </c>
      <c r="M323" s="17">
        <f t="shared" ca="1" si="56"/>
        <v>4.4903310450972684</v>
      </c>
      <c r="N323" s="17">
        <f t="shared" ca="1" si="57"/>
        <v>312.87418031108086</v>
      </c>
      <c r="O323" s="17">
        <f t="shared" ca="1" si="58"/>
        <v>1312.4101632329205</v>
      </c>
      <c r="P323" s="15">
        <f t="shared" ca="1" si="65"/>
        <v>1.8837408461391342E-2</v>
      </c>
    </row>
    <row r="324" spans="4:16" x14ac:dyDescent="0.2">
      <c r="D324" s="57">
        <f t="shared" si="54"/>
        <v>0</v>
      </c>
      <c r="E324" s="57">
        <f t="shared" si="54"/>
        <v>0</v>
      </c>
      <c r="F324" s="17">
        <f t="shared" si="59"/>
        <v>0</v>
      </c>
      <c r="G324" s="17">
        <f t="shared" si="60"/>
        <v>0</v>
      </c>
      <c r="H324" s="17">
        <f t="shared" si="61"/>
        <v>0</v>
      </c>
      <c r="I324" s="17">
        <f t="shared" si="62"/>
        <v>0</v>
      </c>
      <c r="J324" s="17">
        <f t="shared" si="63"/>
        <v>0</v>
      </c>
      <c r="K324" s="17">
        <f t="shared" ca="1" si="55"/>
        <v>-1.8837408461391342E-2</v>
      </c>
      <c r="L324" s="17">
        <f t="shared" ca="1" si="64"/>
        <v>3.5484795754129814E-4</v>
      </c>
      <c r="M324" s="17">
        <f t="shared" ca="1" si="56"/>
        <v>4.4903310450972684</v>
      </c>
      <c r="N324" s="17">
        <f t="shared" ca="1" si="57"/>
        <v>312.87418031108086</v>
      </c>
      <c r="O324" s="17">
        <f t="shared" ca="1" si="58"/>
        <v>1312.4101632329205</v>
      </c>
      <c r="P324" s="15">
        <f t="shared" ca="1" si="65"/>
        <v>1.8837408461391342E-2</v>
      </c>
    </row>
    <row r="325" spans="4:16" x14ac:dyDescent="0.2">
      <c r="D325" s="57">
        <f t="shared" si="54"/>
        <v>0</v>
      </c>
      <c r="E325" s="57">
        <f t="shared" si="54"/>
        <v>0</v>
      </c>
      <c r="F325" s="17">
        <f t="shared" si="59"/>
        <v>0</v>
      </c>
      <c r="G325" s="17">
        <f t="shared" si="60"/>
        <v>0</v>
      </c>
      <c r="H325" s="17">
        <f t="shared" si="61"/>
        <v>0</v>
      </c>
      <c r="I325" s="17">
        <f t="shared" si="62"/>
        <v>0</v>
      </c>
      <c r="J325" s="17">
        <f t="shared" si="63"/>
        <v>0</v>
      </c>
      <c r="K325" s="17">
        <f t="shared" ca="1" si="55"/>
        <v>-1.8837408461391342E-2</v>
      </c>
      <c r="L325" s="17">
        <f t="shared" ca="1" si="64"/>
        <v>3.5484795754129814E-4</v>
      </c>
      <c r="M325" s="17">
        <f t="shared" ca="1" si="56"/>
        <v>4.4903310450972684</v>
      </c>
      <c r="N325" s="17">
        <f t="shared" ca="1" si="57"/>
        <v>312.87418031108086</v>
      </c>
      <c r="O325" s="17">
        <f t="shared" ca="1" si="58"/>
        <v>1312.4101632329205</v>
      </c>
      <c r="P325" s="15">
        <f t="shared" ca="1" si="65"/>
        <v>1.8837408461391342E-2</v>
      </c>
    </row>
    <row r="326" spans="4:16" x14ac:dyDescent="0.2">
      <c r="D326" s="57">
        <f t="shared" si="54"/>
        <v>0</v>
      </c>
      <c r="E326" s="57">
        <f t="shared" si="54"/>
        <v>0</v>
      </c>
      <c r="F326" s="17">
        <f t="shared" si="59"/>
        <v>0</v>
      </c>
      <c r="G326" s="17">
        <f t="shared" si="60"/>
        <v>0</v>
      </c>
      <c r="H326" s="17">
        <f t="shared" si="61"/>
        <v>0</v>
      </c>
      <c r="I326" s="17">
        <f t="shared" si="62"/>
        <v>0</v>
      </c>
      <c r="J326" s="17">
        <f t="shared" si="63"/>
        <v>0</v>
      </c>
      <c r="K326" s="17">
        <f t="shared" ca="1" si="55"/>
        <v>-1.8837408461391342E-2</v>
      </c>
      <c r="L326" s="17">
        <f t="shared" ca="1" si="64"/>
        <v>3.5484795754129814E-4</v>
      </c>
      <c r="M326" s="17">
        <f t="shared" ca="1" si="56"/>
        <v>4.4903310450972684</v>
      </c>
      <c r="N326" s="17">
        <f t="shared" ca="1" si="57"/>
        <v>312.87418031108086</v>
      </c>
      <c r="O326" s="17">
        <f t="shared" ca="1" si="58"/>
        <v>1312.4101632329205</v>
      </c>
      <c r="P326" s="15">
        <f t="shared" ca="1" si="65"/>
        <v>1.8837408461391342E-2</v>
      </c>
    </row>
    <row r="327" spans="4:16" x14ac:dyDescent="0.2">
      <c r="D327" s="57">
        <f t="shared" si="54"/>
        <v>0</v>
      </c>
      <c r="E327" s="57">
        <f t="shared" si="54"/>
        <v>0</v>
      </c>
      <c r="F327" s="17">
        <f t="shared" si="59"/>
        <v>0</v>
      </c>
      <c r="G327" s="17">
        <f t="shared" si="60"/>
        <v>0</v>
      </c>
      <c r="H327" s="17">
        <f t="shared" si="61"/>
        <v>0</v>
      </c>
      <c r="I327" s="17">
        <f t="shared" si="62"/>
        <v>0</v>
      </c>
      <c r="J327" s="17">
        <f t="shared" si="63"/>
        <v>0</v>
      </c>
      <c r="K327" s="17">
        <f t="shared" ca="1" si="55"/>
        <v>-1.8837408461391342E-2</v>
      </c>
      <c r="L327" s="17">
        <f t="shared" ca="1" si="64"/>
        <v>3.5484795754129814E-4</v>
      </c>
      <c r="M327" s="17">
        <f t="shared" ca="1" si="56"/>
        <v>4.4903310450972684</v>
      </c>
      <c r="N327" s="17">
        <f t="shared" ca="1" si="57"/>
        <v>312.87418031108086</v>
      </c>
      <c r="O327" s="17">
        <f t="shared" ca="1" si="58"/>
        <v>1312.4101632329205</v>
      </c>
      <c r="P327" s="15">
        <f t="shared" ca="1" si="65"/>
        <v>1.8837408461391342E-2</v>
      </c>
    </row>
    <row r="328" spans="4:16" x14ac:dyDescent="0.2">
      <c r="D328" s="57">
        <f t="shared" si="54"/>
        <v>0</v>
      </c>
      <c r="E328" s="57">
        <f t="shared" si="54"/>
        <v>0</v>
      </c>
      <c r="F328" s="17">
        <f t="shared" si="59"/>
        <v>0</v>
      </c>
      <c r="G328" s="17">
        <f t="shared" si="60"/>
        <v>0</v>
      </c>
      <c r="H328" s="17">
        <f t="shared" si="61"/>
        <v>0</v>
      </c>
      <c r="I328" s="17">
        <f t="shared" si="62"/>
        <v>0</v>
      </c>
      <c r="J328" s="17">
        <f t="shared" si="63"/>
        <v>0</v>
      </c>
      <c r="K328" s="17">
        <f t="shared" ca="1" si="55"/>
        <v>-1.8837408461391342E-2</v>
      </c>
      <c r="L328" s="17">
        <f t="shared" ca="1" si="64"/>
        <v>3.5484795754129814E-4</v>
      </c>
      <c r="M328" s="17">
        <f t="shared" ca="1" si="56"/>
        <v>4.4903310450972684</v>
      </c>
      <c r="N328" s="17">
        <f t="shared" ca="1" si="57"/>
        <v>312.87418031108086</v>
      </c>
      <c r="O328" s="17">
        <f t="shared" ca="1" si="58"/>
        <v>1312.4101632329205</v>
      </c>
      <c r="P328" s="15">
        <f t="shared" ca="1" si="65"/>
        <v>1.8837408461391342E-2</v>
      </c>
    </row>
    <row r="329" spans="4:16" x14ac:dyDescent="0.2">
      <c r="D329" s="57">
        <f t="shared" si="54"/>
        <v>0</v>
      </c>
      <c r="E329" s="57">
        <f t="shared" si="54"/>
        <v>0</v>
      </c>
      <c r="F329" s="17">
        <f t="shared" si="59"/>
        <v>0</v>
      </c>
      <c r="G329" s="17">
        <f t="shared" si="60"/>
        <v>0</v>
      </c>
      <c r="H329" s="17">
        <f t="shared" si="61"/>
        <v>0</v>
      </c>
      <c r="I329" s="17">
        <f t="shared" si="62"/>
        <v>0</v>
      </c>
      <c r="J329" s="17">
        <f t="shared" si="63"/>
        <v>0</v>
      </c>
      <c r="K329" s="17">
        <f t="shared" ca="1" si="55"/>
        <v>-1.8837408461391342E-2</v>
      </c>
      <c r="L329" s="17">
        <f t="shared" ca="1" si="64"/>
        <v>3.5484795754129814E-4</v>
      </c>
      <c r="M329" s="17">
        <f t="shared" ca="1" si="56"/>
        <v>4.4903310450972684</v>
      </c>
      <c r="N329" s="17">
        <f t="shared" ca="1" si="57"/>
        <v>312.87418031108086</v>
      </c>
      <c r="O329" s="17">
        <f t="shared" ca="1" si="58"/>
        <v>1312.4101632329205</v>
      </c>
      <c r="P329" s="15">
        <f t="shared" ca="1" si="65"/>
        <v>1.8837408461391342E-2</v>
      </c>
    </row>
    <row r="330" spans="4:16" x14ac:dyDescent="0.2">
      <c r="D330" s="57">
        <f t="shared" si="54"/>
        <v>0</v>
      </c>
      <c r="E330" s="57">
        <f t="shared" si="54"/>
        <v>0</v>
      </c>
      <c r="F330" s="17">
        <f t="shared" si="59"/>
        <v>0</v>
      </c>
      <c r="G330" s="17">
        <f t="shared" si="60"/>
        <v>0</v>
      </c>
      <c r="H330" s="17">
        <f t="shared" si="61"/>
        <v>0</v>
      </c>
      <c r="I330" s="17">
        <f t="shared" si="62"/>
        <v>0</v>
      </c>
      <c r="J330" s="17">
        <f t="shared" si="63"/>
        <v>0</v>
      </c>
      <c r="K330" s="17">
        <f t="shared" ca="1" si="55"/>
        <v>-1.8837408461391342E-2</v>
      </c>
      <c r="L330" s="17">
        <f t="shared" ca="1" si="64"/>
        <v>3.5484795754129814E-4</v>
      </c>
      <c r="M330" s="17">
        <f t="shared" ca="1" si="56"/>
        <v>4.4903310450972684</v>
      </c>
      <c r="N330" s="17">
        <f t="shared" ca="1" si="57"/>
        <v>312.87418031108086</v>
      </c>
      <c r="O330" s="17">
        <f t="shared" ca="1" si="58"/>
        <v>1312.4101632329205</v>
      </c>
      <c r="P330" s="15">
        <f t="shared" ca="1" si="65"/>
        <v>1.8837408461391342E-2</v>
      </c>
    </row>
    <row r="331" spans="4:16" x14ac:dyDescent="0.2">
      <c r="D331" s="57">
        <f t="shared" si="54"/>
        <v>0</v>
      </c>
      <c r="E331" s="57">
        <f t="shared" si="54"/>
        <v>0</v>
      </c>
      <c r="F331" s="17">
        <f t="shared" si="59"/>
        <v>0</v>
      </c>
      <c r="G331" s="17">
        <f t="shared" si="60"/>
        <v>0</v>
      </c>
      <c r="H331" s="17">
        <f t="shared" si="61"/>
        <v>0</v>
      </c>
      <c r="I331" s="17">
        <f t="shared" si="62"/>
        <v>0</v>
      </c>
      <c r="J331" s="17">
        <f t="shared" si="63"/>
        <v>0</v>
      </c>
      <c r="K331" s="17">
        <f t="shared" ca="1" si="55"/>
        <v>-1.8837408461391342E-2</v>
      </c>
      <c r="L331" s="17">
        <f t="shared" ca="1" si="64"/>
        <v>3.5484795754129814E-4</v>
      </c>
      <c r="M331" s="17">
        <f t="shared" ca="1" si="56"/>
        <v>4.4903310450972684</v>
      </c>
      <c r="N331" s="17">
        <f t="shared" ca="1" si="57"/>
        <v>312.87418031108086</v>
      </c>
      <c r="O331" s="17">
        <f t="shared" ca="1" si="58"/>
        <v>1312.4101632329205</v>
      </c>
      <c r="P331" s="15">
        <f t="shared" ca="1" si="65"/>
        <v>1.8837408461391342E-2</v>
      </c>
    </row>
    <row r="332" spans="4:16" x14ac:dyDescent="0.2">
      <c r="D332" s="57">
        <f t="shared" si="54"/>
        <v>0</v>
      </c>
      <c r="E332" s="57">
        <f t="shared" si="54"/>
        <v>0</v>
      </c>
      <c r="F332" s="17">
        <f t="shared" si="59"/>
        <v>0</v>
      </c>
      <c r="G332" s="17">
        <f t="shared" si="60"/>
        <v>0</v>
      </c>
      <c r="H332" s="17">
        <f t="shared" si="61"/>
        <v>0</v>
      </c>
      <c r="I332" s="17">
        <f t="shared" si="62"/>
        <v>0</v>
      </c>
      <c r="J332" s="17">
        <f t="shared" si="63"/>
        <v>0</v>
      </c>
      <c r="K332" s="17">
        <f t="shared" ca="1" si="55"/>
        <v>-1.8837408461391342E-2</v>
      </c>
      <c r="L332" s="17">
        <f t="shared" ca="1" si="64"/>
        <v>3.5484795754129814E-4</v>
      </c>
      <c r="M332" s="17">
        <f t="shared" ca="1" si="56"/>
        <v>4.4903310450972684</v>
      </c>
      <c r="N332" s="17">
        <f t="shared" ca="1" si="57"/>
        <v>312.87418031108086</v>
      </c>
      <c r="O332" s="17">
        <f t="shared" ca="1" si="58"/>
        <v>1312.4101632329205</v>
      </c>
      <c r="P332" s="15">
        <f t="shared" ca="1" si="65"/>
        <v>1.8837408461391342E-2</v>
      </c>
    </row>
    <row r="333" spans="4:16" x14ac:dyDescent="0.2">
      <c r="D333" s="57">
        <f t="shared" si="54"/>
        <v>0</v>
      </c>
      <c r="E333" s="57">
        <f t="shared" si="54"/>
        <v>0</v>
      </c>
      <c r="F333" s="17">
        <f t="shared" si="59"/>
        <v>0</v>
      </c>
      <c r="G333" s="17">
        <f t="shared" si="60"/>
        <v>0</v>
      </c>
      <c r="H333" s="17">
        <f t="shared" si="61"/>
        <v>0</v>
      </c>
      <c r="I333" s="17">
        <f t="shared" si="62"/>
        <v>0</v>
      </c>
      <c r="J333" s="17">
        <f t="shared" si="63"/>
        <v>0</v>
      </c>
      <c r="K333" s="17">
        <f t="shared" ca="1" si="55"/>
        <v>-1.8837408461391342E-2</v>
      </c>
      <c r="L333" s="17">
        <f t="shared" ca="1" si="64"/>
        <v>3.5484795754129814E-4</v>
      </c>
      <c r="M333" s="17">
        <f t="shared" ca="1" si="56"/>
        <v>4.4903310450972684</v>
      </c>
      <c r="N333" s="17">
        <f t="shared" ca="1" si="57"/>
        <v>312.87418031108086</v>
      </c>
      <c r="O333" s="17">
        <f t="shared" ca="1" si="58"/>
        <v>1312.4101632329205</v>
      </c>
      <c r="P333" s="15">
        <f t="shared" ca="1" si="65"/>
        <v>1.8837408461391342E-2</v>
      </c>
    </row>
    <row r="334" spans="4:16" x14ac:dyDescent="0.2">
      <c r="D334" s="57">
        <f t="shared" si="54"/>
        <v>0</v>
      </c>
      <c r="E334" s="57">
        <f t="shared" si="54"/>
        <v>0</v>
      </c>
      <c r="F334" s="17">
        <f t="shared" si="59"/>
        <v>0</v>
      </c>
      <c r="G334" s="17">
        <f t="shared" si="60"/>
        <v>0</v>
      </c>
      <c r="H334" s="17">
        <f t="shared" si="61"/>
        <v>0</v>
      </c>
      <c r="I334" s="17">
        <f t="shared" si="62"/>
        <v>0</v>
      </c>
      <c r="J334" s="17">
        <f t="shared" si="63"/>
        <v>0</v>
      </c>
      <c r="K334" s="17">
        <f t="shared" ca="1" si="55"/>
        <v>-1.8837408461391342E-2</v>
      </c>
      <c r="L334" s="17">
        <f t="shared" ca="1" si="64"/>
        <v>3.5484795754129814E-4</v>
      </c>
      <c r="M334" s="17">
        <f t="shared" ca="1" si="56"/>
        <v>4.4903310450972684</v>
      </c>
      <c r="N334" s="17">
        <f t="shared" ca="1" si="57"/>
        <v>312.87418031108086</v>
      </c>
      <c r="O334" s="17">
        <f t="shared" ca="1" si="58"/>
        <v>1312.4101632329205</v>
      </c>
      <c r="P334" s="15">
        <f t="shared" ca="1" si="65"/>
        <v>1.8837408461391342E-2</v>
      </c>
    </row>
    <row r="335" spans="4:16" x14ac:dyDescent="0.2">
      <c r="D335" s="57">
        <f t="shared" si="54"/>
        <v>0</v>
      </c>
      <c r="E335" s="57">
        <f t="shared" si="54"/>
        <v>0</v>
      </c>
      <c r="F335" s="17">
        <f t="shared" si="59"/>
        <v>0</v>
      </c>
      <c r="G335" s="17">
        <f t="shared" si="60"/>
        <v>0</v>
      </c>
      <c r="H335" s="17">
        <f t="shared" si="61"/>
        <v>0</v>
      </c>
      <c r="I335" s="17">
        <f t="shared" si="62"/>
        <v>0</v>
      </c>
      <c r="J335" s="17">
        <f t="shared" si="63"/>
        <v>0</v>
      </c>
      <c r="K335" s="17">
        <f t="shared" ca="1" si="55"/>
        <v>-1.8837408461391342E-2</v>
      </c>
      <c r="L335" s="17">
        <f t="shared" ca="1" si="64"/>
        <v>3.5484795754129814E-4</v>
      </c>
      <c r="M335" s="17">
        <f t="shared" ca="1" si="56"/>
        <v>4.4903310450972684</v>
      </c>
      <c r="N335" s="17">
        <f t="shared" ca="1" si="57"/>
        <v>312.87418031108086</v>
      </c>
      <c r="O335" s="17">
        <f t="shared" ca="1" si="58"/>
        <v>1312.4101632329205</v>
      </c>
      <c r="P335" s="15">
        <f t="shared" ca="1" si="65"/>
        <v>1.8837408461391342E-2</v>
      </c>
    </row>
    <row r="336" spans="4:16" x14ac:dyDescent="0.2">
      <c r="D336" s="57">
        <f t="shared" si="54"/>
        <v>0</v>
      </c>
      <c r="E336" s="57">
        <f t="shared" si="54"/>
        <v>0</v>
      </c>
      <c r="F336" s="17">
        <f t="shared" si="59"/>
        <v>0</v>
      </c>
      <c r="G336" s="17">
        <f t="shared" si="60"/>
        <v>0</v>
      </c>
      <c r="H336" s="17">
        <f t="shared" si="61"/>
        <v>0</v>
      </c>
      <c r="I336" s="17">
        <f t="shared" si="62"/>
        <v>0</v>
      </c>
      <c r="J336" s="17">
        <f t="shared" si="63"/>
        <v>0</v>
      </c>
      <c r="K336" s="17">
        <f t="shared" ca="1" si="55"/>
        <v>-1.8837408461391342E-2</v>
      </c>
      <c r="L336" s="17">
        <f t="shared" ca="1" si="64"/>
        <v>3.5484795754129814E-4</v>
      </c>
      <c r="M336" s="17">
        <f t="shared" ca="1" si="56"/>
        <v>4.4903310450972684</v>
      </c>
      <c r="N336" s="17">
        <f t="shared" ca="1" si="57"/>
        <v>312.87418031108086</v>
      </c>
      <c r="O336" s="17">
        <f t="shared" ca="1" si="58"/>
        <v>1312.4101632329205</v>
      </c>
      <c r="P336" s="15">
        <f t="shared" ca="1" si="65"/>
        <v>1.8837408461391342E-2</v>
      </c>
    </row>
    <row r="337" spans="4:16" x14ac:dyDescent="0.2">
      <c r="D337" s="57">
        <f t="shared" si="54"/>
        <v>0</v>
      </c>
      <c r="E337" s="57">
        <f t="shared" si="54"/>
        <v>0</v>
      </c>
      <c r="F337" s="17">
        <f t="shared" si="59"/>
        <v>0</v>
      </c>
      <c r="G337" s="17">
        <f t="shared" si="60"/>
        <v>0</v>
      </c>
      <c r="H337" s="17">
        <f t="shared" si="61"/>
        <v>0</v>
      </c>
      <c r="I337" s="17">
        <f t="shared" si="62"/>
        <v>0</v>
      </c>
      <c r="J337" s="17">
        <f t="shared" si="63"/>
        <v>0</v>
      </c>
      <c r="K337" s="17">
        <f t="shared" ca="1" si="55"/>
        <v>-1.8837408461391342E-2</v>
      </c>
      <c r="L337" s="17">
        <f t="shared" ca="1" si="64"/>
        <v>3.5484795754129814E-4</v>
      </c>
      <c r="M337" s="17">
        <f t="shared" ca="1" si="56"/>
        <v>4.4903310450972684</v>
      </c>
      <c r="N337" s="17">
        <f t="shared" ca="1" si="57"/>
        <v>312.87418031108086</v>
      </c>
      <c r="O337" s="17">
        <f t="shared" ca="1" si="58"/>
        <v>1312.4101632329205</v>
      </c>
      <c r="P337" s="15">
        <f t="shared" ca="1" si="65"/>
        <v>1.8837408461391342E-2</v>
      </c>
    </row>
    <row r="338" spans="4:16" x14ac:dyDescent="0.2">
      <c r="D338" s="57">
        <f>A338/A$18</f>
        <v>0</v>
      </c>
      <c r="E338" s="57">
        <f>B338/B$18</f>
        <v>0</v>
      </c>
      <c r="F338" s="17">
        <f t="shared" si="59"/>
        <v>0</v>
      </c>
      <c r="G338" s="17">
        <f t="shared" si="60"/>
        <v>0</v>
      </c>
      <c r="H338" s="17">
        <f t="shared" si="61"/>
        <v>0</v>
      </c>
      <c r="I338" s="17">
        <f t="shared" si="62"/>
        <v>0</v>
      </c>
      <c r="J338" s="17">
        <f t="shared" si="63"/>
        <v>0</v>
      </c>
      <c r="K338" s="17">
        <f t="shared" ca="1" si="55"/>
        <v>-1.8837408461391342E-2</v>
      </c>
      <c r="L338" s="17">
        <f t="shared" ca="1" si="64"/>
        <v>3.5484795754129814E-4</v>
      </c>
      <c r="M338" s="17">
        <f ca="1">(M$1-M$2*D338+M$3*F338)^2</f>
        <v>4.4903310450972684</v>
      </c>
      <c r="N338" s="17">
        <f ca="1">(-M$2+M$4*D338-M$5*F338)^2</f>
        <v>312.87418031108086</v>
      </c>
      <c r="O338" s="17">
        <f ca="1">+(M$3-D338*M$5+F338*M$6)^2</f>
        <v>1312.4101632329205</v>
      </c>
      <c r="P338" s="15">
        <f t="shared" ca="1" si="65"/>
        <v>1.8837408461391342E-2</v>
      </c>
    </row>
    <row r="339" spans="4:16" x14ac:dyDescent="0.2">
      <c r="D339" s="57">
        <f>A339/A$18</f>
        <v>0</v>
      </c>
      <c r="E339" s="57">
        <f>B339/B$18</f>
        <v>0</v>
      </c>
      <c r="F339" s="17">
        <f>D339*D339</f>
        <v>0</v>
      </c>
      <c r="G339" s="17">
        <f>D339*F339</f>
        <v>0</v>
      </c>
      <c r="H339" s="17">
        <f>F339*F339</f>
        <v>0</v>
      </c>
      <c r="I339" s="17">
        <f>E339*D339</f>
        <v>0</v>
      </c>
      <c r="J339" s="17">
        <f>I339*D339</f>
        <v>0</v>
      </c>
      <c r="K339" s="17">
        <f t="shared" ca="1" si="55"/>
        <v>-1.8837408461391342E-2</v>
      </c>
      <c r="L339" s="17">
        <f ca="1">+(K339-E339)^2</f>
        <v>3.5484795754129814E-4</v>
      </c>
      <c r="M339" s="17">
        <f ca="1">(M$1-M$2*D339+M$3*F339)^2</f>
        <v>4.4903310450972684</v>
      </c>
      <c r="N339" s="17">
        <f ca="1">(-M$2+M$4*D339-M$5*F339)^2</f>
        <v>312.87418031108086</v>
      </c>
      <c r="O339" s="17">
        <f ca="1">+(M$3-D339*M$5+F339*M$6)^2</f>
        <v>1312.4101632329205</v>
      </c>
      <c r="P339" s="15">
        <f ca="1">+E339-K339</f>
        <v>1.8837408461391342E-2</v>
      </c>
    </row>
  </sheetData>
  <phoneticPr fontId="9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AH205"/>
  <sheetViews>
    <sheetView workbookViewId="0">
      <pane ySplit="20" topLeftCell="A21" activePane="bottomLeft" state="frozen"/>
      <selection pane="bottomLeft" activeCell="A21" sqref="A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5" customWidth="1"/>
  </cols>
  <sheetData>
    <row r="1" spans="1:5" ht="20.25" x14ac:dyDescent="0.3">
      <c r="A1" s="1" t="s">
        <v>75</v>
      </c>
      <c r="C1" t="s">
        <v>81</v>
      </c>
      <c r="D1" t="s">
        <v>80</v>
      </c>
    </row>
    <row r="2" spans="1:5" x14ac:dyDescent="0.2">
      <c r="A2" t="s">
        <v>74</v>
      </c>
      <c r="B2" t="s">
        <v>76</v>
      </c>
      <c r="C2" s="11" t="s">
        <v>253</v>
      </c>
    </row>
    <row r="4" spans="1:5" x14ac:dyDescent="0.2">
      <c r="A4" s="8" t="s">
        <v>49</v>
      </c>
      <c r="C4" s="3">
        <v>41867.817300000002</v>
      </c>
      <c r="D4" s="4">
        <v>4.5731341099999998</v>
      </c>
    </row>
    <row r="6" spans="1:5" x14ac:dyDescent="0.2">
      <c r="A6" s="8" t="s">
        <v>50</v>
      </c>
    </row>
    <row r="7" spans="1:5" x14ac:dyDescent="0.2">
      <c r="A7" t="s">
        <v>51</v>
      </c>
      <c r="C7">
        <v>40541.6011</v>
      </c>
    </row>
    <row r="8" spans="1:5" x14ac:dyDescent="0.2">
      <c r="A8" t="s">
        <v>52</v>
      </c>
      <c r="C8">
        <v>4.57294</v>
      </c>
    </row>
    <row r="10" spans="1:5" ht="13.5" thickBot="1" x14ac:dyDescent="0.25">
      <c r="C10" s="7" t="s">
        <v>69</v>
      </c>
      <c r="D10" s="7" t="s">
        <v>161</v>
      </c>
    </row>
    <row r="11" spans="1:5" x14ac:dyDescent="0.2">
      <c r="A11" t="s">
        <v>65</v>
      </c>
      <c r="C11">
        <f>INTERCEPT(G175:G1023,F175:F1023)</f>
        <v>0.11901306076555086</v>
      </c>
      <c r="D11" s="6">
        <v>0.23</v>
      </c>
      <c r="E11" t="s">
        <v>162</v>
      </c>
    </row>
    <row r="12" spans="1:5" x14ac:dyDescent="0.2">
      <c r="A12" t="s">
        <v>66</v>
      </c>
      <c r="C12">
        <f>SLOPE(G175:G1023,F175:F1023)</f>
        <v>7.0142081684032321E-5</v>
      </c>
      <c r="D12" s="6">
        <f>RADIANS(0.045)</f>
        <v>7.8539816339744822E-4</v>
      </c>
      <c r="E12" t="s">
        <v>163</v>
      </c>
    </row>
    <row r="13" spans="1:5" x14ac:dyDescent="0.2">
      <c r="A13" t="s">
        <v>68</v>
      </c>
      <c r="C13" s="6" t="s">
        <v>63</v>
      </c>
      <c r="D13" s="6"/>
    </row>
    <row r="14" spans="1:5" x14ac:dyDescent="0.2">
      <c r="A14" t="s">
        <v>73</v>
      </c>
    </row>
    <row r="15" spans="1:5" x14ac:dyDescent="0.2">
      <c r="A15" s="5" t="s">
        <v>67</v>
      </c>
      <c r="C15">
        <v>52509.2909</v>
      </c>
    </row>
    <row r="16" spans="1:5" x14ac:dyDescent="0.2">
      <c r="A16" s="8" t="s">
        <v>53</v>
      </c>
      <c r="C16">
        <f>+C8+C12</f>
        <v>4.5730101420816842</v>
      </c>
    </row>
    <row r="17" spans="1:18" ht="13.5" thickBot="1" x14ac:dyDescent="0.25"/>
    <row r="18" spans="1:18" x14ac:dyDescent="0.2">
      <c r="A18" s="8" t="s">
        <v>54</v>
      </c>
      <c r="C18" s="3">
        <f>+C15</f>
        <v>52509.2909</v>
      </c>
      <c r="D18" s="4">
        <f>+C16</f>
        <v>4.5730101420816842</v>
      </c>
    </row>
    <row r="19" spans="1:18" ht="13.5" thickTop="1" x14ac:dyDescent="0.2"/>
    <row r="20" spans="1:18" ht="13.5" thickBot="1" x14ac:dyDescent="0.25">
      <c r="A20" s="7" t="s">
        <v>55</v>
      </c>
      <c r="B20" s="7" t="s">
        <v>56</v>
      </c>
      <c r="C20" s="7" t="s">
        <v>57</v>
      </c>
      <c r="D20" s="7" t="s">
        <v>62</v>
      </c>
      <c r="E20" s="7" t="s">
        <v>58</v>
      </c>
      <c r="F20" s="7" t="s">
        <v>59</v>
      </c>
      <c r="G20" s="7" t="s">
        <v>60</v>
      </c>
      <c r="H20" s="10" t="s">
        <v>61</v>
      </c>
      <c r="I20" s="10" t="s">
        <v>77</v>
      </c>
      <c r="J20" s="10" t="s">
        <v>91</v>
      </c>
      <c r="K20" s="10" t="s">
        <v>160</v>
      </c>
      <c r="L20" s="10" t="s">
        <v>156</v>
      </c>
      <c r="M20" s="10" t="s">
        <v>157</v>
      </c>
      <c r="N20" s="10" t="s">
        <v>92</v>
      </c>
      <c r="O20" s="10" t="s">
        <v>72</v>
      </c>
      <c r="P20" s="9" t="s">
        <v>161</v>
      </c>
      <c r="Q20" s="7" t="s">
        <v>64</v>
      </c>
    </row>
    <row r="21" spans="1:18" x14ac:dyDescent="0.2">
      <c r="A21" t="s">
        <v>77</v>
      </c>
      <c r="C21">
        <v>13081.322</v>
      </c>
      <c r="D21" s="6" t="s">
        <v>63</v>
      </c>
      <c r="E21">
        <f t="shared" ref="E21:E52" si="0">+(C21-C$7)/C$8</f>
        <v>-6004.9506663109505</v>
      </c>
      <c r="F21">
        <f t="shared" ref="F21:F52" si="1">ROUND(2*E21,0)/2</f>
        <v>-6005</v>
      </c>
      <c r="G21">
        <f t="shared" ref="G21:G52" si="2">+C21-(C$7+F21*C$8)</f>
        <v>0.22560000000157743</v>
      </c>
      <c r="I21">
        <f>+G21</f>
        <v>0.22560000000157743</v>
      </c>
      <c r="P21">
        <f>+D$11*SIN(D$12*F21)</f>
        <v>0.22999822655773827</v>
      </c>
      <c r="Q21" s="2">
        <f t="shared" ref="Q21:Q52" si="3">+C21-15018.5</f>
        <v>-1937.1779999999999</v>
      </c>
      <c r="R21" t="s">
        <v>78</v>
      </c>
    </row>
    <row r="22" spans="1:18" x14ac:dyDescent="0.2">
      <c r="A22" t="s">
        <v>77</v>
      </c>
      <c r="C22">
        <v>14456.324000000001</v>
      </c>
      <c r="E22">
        <f t="shared" si="0"/>
        <v>-5704.268391887932</v>
      </c>
      <c r="F22">
        <f t="shared" si="1"/>
        <v>-5704.5</v>
      </c>
      <c r="G22">
        <f t="shared" si="2"/>
        <v>1.0591300000014598</v>
      </c>
      <c r="N22">
        <f>G22</f>
        <v>1.0591300000014598</v>
      </c>
      <c r="P22">
        <f t="shared" ref="P22:P109" si="4">+D$11*SIN(D$12*F22)</f>
        <v>0.22383344922273851</v>
      </c>
      <c r="Q22" s="2">
        <f t="shared" si="3"/>
        <v>-562.17599999999948</v>
      </c>
    </row>
    <row r="23" spans="1:18" x14ac:dyDescent="0.2">
      <c r="A23" t="s">
        <v>77</v>
      </c>
      <c r="C23">
        <v>14553.805</v>
      </c>
      <c r="D23" s="6" t="s">
        <v>63</v>
      </c>
      <c r="E23">
        <f t="shared" si="0"/>
        <v>-5682.9514710448857</v>
      </c>
      <c r="F23">
        <f t="shared" si="1"/>
        <v>-5683</v>
      </c>
      <c r="G23">
        <f t="shared" si="2"/>
        <v>0.2219199999999546</v>
      </c>
      <c r="I23">
        <f t="shared" ref="I23:I65" si="5">+G23</f>
        <v>0.2219199999999546</v>
      </c>
      <c r="N23">
        <f>+G23</f>
        <v>0.2219199999999546</v>
      </c>
      <c r="P23">
        <f t="shared" si="4"/>
        <v>0.2229082797535418</v>
      </c>
      <c r="Q23" s="2">
        <f t="shared" si="3"/>
        <v>-464.69499999999971</v>
      </c>
    </row>
    <row r="24" spans="1:18" x14ac:dyDescent="0.2">
      <c r="A24" t="s">
        <v>77</v>
      </c>
      <c r="C24">
        <v>14736.732</v>
      </c>
      <c r="D24" s="6"/>
      <c r="E24">
        <f t="shared" si="0"/>
        <v>-5642.9494154745089</v>
      </c>
      <c r="F24">
        <f t="shared" si="1"/>
        <v>-5643</v>
      </c>
      <c r="G24">
        <f t="shared" si="2"/>
        <v>0.23131999999895925</v>
      </c>
      <c r="I24">
        <f t="shared" si="5"/>
        <v>0.23131999999895925</v>
      </c>
      <c r="P24">
        <f t="shared" si="4"/>
        <v>0.22101812665673046</v>
      </c>
      <c r="Q24" s="2">
        <f t="shared" si="3"/>
        <v>-281.76800000000003</v>
      </c>
    </row>
    <row r="25" spans="1:18" x14ac:dyDescent="0.2">
      <c r="A25" t="s">
        <v>77</v>
      </c>
      <c r="C25">
        <v>14782.448</v>
      </c>
      <c r="D25" s="6"/>
      <c r="E25">
        <f t="shared" si="0"/>
        <v>-5632.9523457556843</v>
      </c>
      <c r="F25">
        <f t="shared" si="1"/>
        <v>-5633</v>
      </c>
      <c r="G25">
        <f t="shared" si="2"/>
        <v>0.21791999999913969</v>
      </c>
      <c r="I25">
        <f t="shared" si="5"/>
        <v>0.21791999999913969</v>
      </c>
      <c r="P25">
        <f t="shared" si="4"/>
        <v>0.22051142980251101</v>
      </c>
      <c r="Q25" s="2">
        <f t="shared" si="3"/>
        <v>-236.05199999999968</v>
      </c>
    </row>
    <row r="26" spans="1:18" x14ac:dyDescent="0.2">
      <c r="A26" t="s">
        <v>77</v>
      </c>
      <c r="C26">
        <v>14796.191999999999</v>
      </c>
      <c r="D26" s="6"/>
      <c r="E26">
        <f t="shared" si="0"/>
        <v>-5629.9468394512069</v>
      </c>
      <c r="F26">
        <f t="shared" si="1"/>
        <v>-5630</v>
      </c>
      <c r="G26">
        <f t="shared" si="2"/>
        <v>0.24309999999968568</v>
      </c>
      <c r="I26">
        <f t="shared" si="5"/>
        <v>0.24309999999968568</v>
      </c>
      <c r="P26">
        <f t="shared" si="4"/>
        <v>0.22035676687633338</v>
      </c>
      <c r="Q26" s="2">
        <f t="shared" si="3"/>
        <v>-222.3080000000009</v>
      </c>
    </row>
    <row r="27" spans="1:18" x14ac:dyDescent="0.2">
      <c r="A27" t="s">
        <v>77</v>
      </c>
      <c r="C27">
        <v>14805.317999999999</v>
      </c>
      <c r="D27" s="6"/>
      <c r="E27">
        <f t="shared" si="0"/>
        <v>-5627.9511867638766</v>
      </c>
      <c r="F27">
        <f t="shared" si="1"/>
        <v>-5628</v>
      </c>
      <c r="G27">
        <f t="shared" si="2"/>
        <v>0.22321999999985565</v>
      </c>
      <c r="I27">
        <f t="shared" si="5"/>
        <v>0.22321999999985565</v>
      </c>
      <c r="P27">
        <f t="shared" si="4"/>
        <v>0.22025297857025308</v>
      </c>
      <c r="Q27" s="2">
        <f t="shared" si="3"/>
        <v>-213.1820000000007</v>
      </c>
    </row>
    <row r="28" spans="1:18" x14ac:dyDescent="0.2">
      <c r="A28" t="s">
        <v>77</v>
      </c>
      <c r="C28">
        <v>14809.891</v>
      </c>
      <c r="D28" s="6"/>
      <c r="E28">
        <f t="shared" si="0"/>
        <v>-5626.9511736432141</v>
      </c>
      <c r="F28">
        <f t="shared" si="1"/>
        <v>-5627</v>
      </c>
      <c r="G28">
        <f t="shared" si="2"/>
        <v>0.22327999999833992</v>
      </c>
      <c r="I28">
        <f t="shared" si="5"/>
        <v>0.22327999999833992</v>
      </c>
      <c r="P28">
        <f t="shared" si="4"/>
        <v>0.2202008806065314</v>
      </c>
      <c r="Q28" s="2">
        <f t="shared" si="3"/>
        <v>-208.60900000000038</v>
      </c>
    </row>
    <row r="29" spans="1:18" x14ac:dyDescent="0.2">
      <c r="A29" t="s">
        <v>77</v>
      </c>
      <c r="C29">
        <v>14814.460999999999</v>
      </c>
      <c r="D29" s="6"/>
      <c r="E29">
        <f t="shared" si="0"/>
        <v>-5625.951816555651</v>
      </c>
      <c r="F29">
        <f t="shared" si="1"/>
        <v>-5626</v>
      </c>
      <c r="G29">
        <f t="shared" si="2"/>
        <v>0.22033999999985099</v>
      </c>
      <c r="I29">
        <f t="shared" si="5"/>
        <v>0.22033999999985099</v>
      </c>
      <c r="P29">
        <f t="shared" si="4"/>
        <v>0.22014864681184287</v>
      </c>
      <c r="Q29" s="2">
        <f t="shared" si="3"/>
        <v>-204.03900000000067</v>
      </c>
    </row>
    <row r="30" spans="1:18" x14ac:dyDescent="0.2">
      <c r="A30" t="s">
        <v>77</v>
      </c>
      <c r="C30">
        <v>14828.182000000001</v>
      </c>
      <c r="D30" s="6"/>
      <c r="E30">
        <f t="shared" si="0"/>
        <v>-5622.951339838266</v>
      </c>
      <c r="F30">
        <f t="shared" si="1"/>
        <v>-5623</v>
      </c>
      <c r="G30">
        <f t="shared" si="2"/>
        <v>0.22251999999934924</v>
      </c>
      <c r="I30">
        <f t="shared" si="5"/>
        <v>0.22251999999934924</v>
      </c>
      <c r="P30">
        <f t="shared" si="4"/>
        <v>0.21999113076459972</v>
      </c>
      <c r="Q30" s="2">
        <f t="shared" si="3"/>
        <v>-190.3179999999993</v>
      </c>
    </row>
    <row r="31" spans="1:18" x14ac:dyDescent="0.2">
      <c r="A31" t="s">
        <v>77</v>
      </c>
      <c r="C31">
        <v>14832.752</v>
      </c>
      <c r="D31" s="6"/>
      <c r="E31">
        <f t="shared" si="0"/>
        <v>-5621.9519827507029</v>
      </c>
      <c r="F31">
        <f t="shared" si="1"/>
        <v>-5622</v>
      </c>
      <c r="G31">
        <f t="shared" si="2"/>
        <v>0.21958000000086031</v>
      </c>
      <c r="I31">
        <f t="shared" si="5"/>
        <v>0.21958000000086031</v>
      </c>
      <c r="P31">
        <f t="shared" si="4"/>
        <v>0.21993835396908595</v>
      </c>
      <c r="Q31" s="2">
        <f t="shared" si="3"/>
        <v>-185.74799999999959</v>
      </c>
    </row>
    <row r="32" spans="1:18" x14ac:dyDescent="0.2">
      <c r="A32" t="s">
        <v>77</v>
      </c>
      <c r="C32">
        <v>14837.326999999999</v>
      </c>
      <c r="D32" s="6"/>
      <c r="E32">
        <f t="shared" si="0"/>
        <v>-5620.951532274642</v>
      </c>
      <c r="F32">
        <f t="shared" si="1"/>
        <v>-5621</v>
      </c>
      <c r="G32">
        <f t="shared" si="2"/>
        <v>0.22163999999793305</v>
      </c>
      <c r="I32">
        <f t="shared" si="5"/>
        <v>0.22163999999793305</v>
      </c>
      <c r="P32">
        <f t="shared" si="4"/>
        <v>0.21988544150454498</v>
      </c>
      <c r="Q32" s="2">
        <f t="shared" si="3"/>
        <v>-181.17300000000068</v>
      </c>
    </row>
    <row r="33" spans="1:17" x14ac:dyDescent="0.2">
      <c r="A33" t="s">
        <v>77</v>
      </c>
      <c r="C33">
        <v>14846.47</v>
      </c>
      <c r="D33" s="6"/>
      <c r="E33">
        <f t="shared" si="0"/>
        <v>-5618.9521620664163</v>
      </c>
      <c r="F33">
        <f t="shared" si="1"/>
        <v>-5619</v>
      </c>
      <c r="G33">
        <f t="shared" si="2"/>
        <v>0.21875999999792839</v>
      </c>
      <c r="I33">
        <f t="shared" si="5"/>
        <v>0.21875999999792839</v>
      </c>
      <c r="P33">
        <f t="shared" si="4"/>
        <v>0.21977920969902145</v>
      </c>
      <c r="Q33" s="2">
        <f t="shared" si="3"/>
        <v>-172.03000000000065</v>
      </c>
    </row>
    <row r="34" spans="1:17" x14ac:dyDescent="0.2">
      <c r="A34" t="s">
        <v>77</v>
      </c>
      <c r="C34">
        <v>14846.474</v>
      </c>
      <c r="D34" s="6"/>
      <c r="E34">
        <f t="shared" si="0"/>
        <v>-5618.9512873556178</v>
      </c>
      <c r="F34">
        <f t="shared" si="1"/>
        <v>-5619</v>
      </c>
      <c r="G34">
        <f t="shared" si="2"/>
        <v>0.2227599999987433</v>
      </c>
      <c r="I34">
        <f t="shared" si="5"/>
        <v>0.2227599999987433</v>
      </c>
      <c r="P34">
        <f t="shared" si="4"/>
        <v>0.21977920969902145</v>
      </c>
      <c r="Q34" s="2">
        <f t="shared" si="3"/>
        <v>-172.02599999999984</v>
      </c>
    </row>
    <row r="35" spans="1:17" x14ac:dyDescent="0.2">
      <c r="A35" t="s">
        <v>77</v>
      </c>
      <c r="C35">
        <v>14855.624</v>
      </c>
      <c r="D35" s="6"/>
      <c r="E35">
        <f t="shared" si="0"/>
        <v>-5616.950386403495</v>
      </c>
      <c r="F35">
        <f t="shared" si="1"/>
        <v>-5617</v>
      </c>
      <c r="G35">
        <f t="shared" si="2"/>
        <v>0.22687999999834574</v>
      </c>
      <c r="I35">
        <f t="shared" si="5"/>
        <v>0.22687999999834574</v>
      </c>
      <c r="P35">
        <f t="shared" si="4"/>
        <v>0.21967243561014563</v>
      </c>
      <c r="Q35" s="2">
        <f t="shared" si="3"/>
        <v>-162.8760000000002</v>
      </c>
    </row>
    <row r="36" spans="1:17" x14ac:dyDescent="0.2">
      <c r="A36" t="s">
        <v>77</v>
      </c>
      <c r="C36">
        <v>14860.196</v>
      </c>
      <c r="D36" s="6"/>
      <c r="E36">
        <f t="shared" si="0"/>
        <v>-5615.9505919605326</v>
      </c>
      <c r="F36">
        <f t="shared" si="1"/>
        <v>-5616</v>
      </c>
      <c r="G36">
        <f t="shared" si="2"/>
        <v>0.22594000000026426</v>
      </c>
      <c r="I36">
        <f t="shared" si="5"/>
        <v>0.22594000000026426</v>
      </c>
      <c r="P36">
        <f t="shared" si="4"/>
        <v>0.21961884529172784</v>
      </c>
      <c r="Q36" s="2">
        <f t="shared" si="3"/>
        <v>-158.30400000000009</v>
      </c>
    </row>
    <row r="37" spans="1:17" x14ac:dyDescent="0.2">
      <c r="A37" t="s">
        <v>77</v>
      </c>
      <c r="C37">
        <v>14864.763999999999</v>
      </c>
      <c r="D37" s="6"/>
      <c r="E37">
        <f t="shared" si="0"/>
        <v>-5614.9516722283697</v>
      </c>
      <c r="F37">
        <f t="shared" si="1"/>
        <v>-5615</v>
      </c>
      <c r="G37">
        <f t="shared" si="2"/>
        <v>0.2209999999977299</v>
      </c>
      <c r="I37">
        <f t="shared" si="5"/>
        <v>0.2209999999977299</v>
      </c>
      <c r="P37">
        <f t="shared" si="4"/>
        <v>0.21956511950137195</v>
      </c>
      <c r="Q37" s="2">
        <f t="shared" si="3"/>
        <v>-153.73600000000079</v>
      </c>
    </row>
    <row r="38" spans="1:17" x14ac:dyDescent="0.2">
      <c r="A38" t="s">
        <v>77</v>
      </c>
      <c r="C38">
        <v>14869.346</v>
      </c>
      <c r="D38" s="6"/>
      <c r="E38">
        <f t="shared" si="0"/>
        <v>-5613.9496910084108</v>
      </c>
      <c r="F38">
        <f t="shared" si="1"/>
        <v>-5614</v>
      </c>
      <c r="G38">
        <f t="shared" si="2"/>
        <v>0.2300599999998667</v>
      </c>
      <c r="I38">
        <f t="shared" si="5"/>
        <v>0.2300599999998667</v>
      </c>
      <c r="P38">
        <f t="shared" si="4"/>
        <v>0.21951125827221857</v>
      </c>
      <c r="Q38" s="2">
        <f t="shared" si="3"/>
        <v>-149.15400000000045</v>
      </c>
    </row>
    <row r="39" spans="1:17" x14ac:dyDescent="0.2">
      <c r="A39" t="s">
        <v>77</v>
      </c>
      <c r="C39">
        <v>14878.485000000001</v>
      </c>
      <c r="D39" s="6"/>
      <c r="E39">
        <f t="shared" si="0"/>
        <v>-5611.9511955109838</v>
      </c>
      <c r="F39">
        <f t="shared" si="1"/>
        <v>-5612</v>
      </c>
      <c r="G39">
        <f t="shared" si="2"/>
        <v>0.22318000000086613</v>
      </c>
      <c r="I39">
        <f t="shared" si="5"/>
        <v>0.22318000000086613</v>
      </c>
      <c r="P39">
        <f t="shared" si="4"/>
        <v>0.21940312963050049</v>
      </c>
      <c r="Q39" s="2">
        <f t="shared" si="3"/>
        <v>-140.01499999999942</v>
      </c>
    </row>
    <row r="40" spans="1:17" x14ac:dyDescent="0.2">
      <c r="A40" t="s">
        <v>77</v>
      </c>
      <c r="C40">
        <v>14901.353999999999</v>
      </c>
      <c r="D40" s="6"/>
      <c r="E40">
        <f t="shared" si="0"/>
        <v>-5606.9502551968753</v>
      </c>
      <c r="F40">
        <f t="shared" si="1"/>
        <v>-5607</v>
      </c>
      <c r="G40">
        <f t="shared" si="2"/>
        <v>0.22747999999774038</v>
      </c>
      <c r="I40">
        <f t="shared" si="5"/>
        <v>0.22747999999774038</v>
      </c>
      <c r="P40">
        <f t="shared" si="4"/>
        <v>0.21913044018318192</v>
      </c>
      <c r="Q40" s="2">
        <f t="shared" si="3"/>
        <v>-117.14600000000064</v>
      </c>
    </row>
    <row r="41" spans="1:17" x14ac:dyDescent="0.2">
      <c r="A41" t="s">
        <v>77</v>
      </c>
      <c r="C41">
        <v>14919.627</v>
      </c>
      <c r="D41" s="6"/>
      <c r="E41">
        <f t="shared" si="0"/>
        <v>-5602.9543575905218</v>
      </c>
      <c r="F41">
        <f t="shared" si="1"/>
        <v>-5603</v>
      </c>
      <c r="G41">
        <f t="shared" si="2"/>
        <v>0.20872000000235857</v>
      </c>
      <c r="I41">
        <f t="shared" si="5"/>
        <v>0.20872000000235857</v>
      </c>
      <c r="P41">
        <f t="shared" si="4"/>
        <v>0.21890985535275076</v>
      </c>
      <c r="Q41" s="2">
        <f t="shared" si="3"/>
        <v>-98.872999999999593</v>
      </c>
    </row>
    <row r="42" spans="1:17" x14ac:dyDescent="0.2">
      <c r="A42" t="s">
        <v>77</v>
      </c>
      <c r="C42">
        <v>14919.634</v>
      </c>
      <c r="D42" s="6"/>
      <c r="E42">
        <f t="shared" si="0"/>
        <v>-5602.9528268466238</v>
      </c>
      <c r="F42">
        <f t="shared" si="1"/>
        <v>-5603</v>
      </c>
      <c r="G42">
        <f t="shared" si="2"/>
        <v>0.21572000000196567</v>
      </c>
      <c r="I42">
        <f t="shared" si="5"/>
        <v>0.21572000000196567</v>
      </c>
      <c r="P42">
        <f t="shared" si="4"/>
        <v>0.21890985535275076</v>
      </c>
      <c r="Q42" s="2">
        <f t="shared" si="3"/>
        <v>-98.865999999999985</v>
      </c>
    </row>
    <row r="43" spans="1:17" x14ac:dyDescent="0.2">
      <c r="A43" t="s">
        <v>77</v>
      </c>
      <c r="C43">
        <v>14933.356</v>
      </c>
      <c r="D43" s="6"/>
      <c r="E43">
        <f t="shared" si="0"/>
        <v>-5599.9521314515387</v>
      </c>
      <c r="F43">
        <f t="shared" si="1"/>
        <v>-5600</v>
      </c>
      <c r="G43">
        <f t="shared" si="2"/>
        <v>0.21889999999984866</v>
      </c>
      <c r="I43">
        <f t="shared" si="5"/>
        <v>0.21889999999984866</v>
      </c>
      <c r="P43">
        <f t="shared" si="4"/>
        <v>0.21874299874788533</v>
      </c>
      <c r="Q43" s="2">
        <f t="shared" si="3"/>
        <v>-85.144000000000233</v>
      </c>
    </row>
    <row r="44" spans="1:17" x14ac:dyDescent="0.2">
      <c r="A44" t="s">
        <v>77</v>
      </c>
      <c r="C44">
        <v>14942.504000000001</v>
      </c>
      <c r="D44" s="6"/>
      <c r="E44">
        <f t="shared" si="0"/>
        <v>-5597.9516678548152</v>
      </c>
      <c r="F44">
        <f t="shared" si="1"/>
        <v>-5598</v>
      </c>
      <c r="G44">
        <f t="shared" si="2"/>
        <v>0.22102000000086264</v>
      </c>
      <c r="I44">
        <f t="shared" si="5"/>
        <v>0.22102000000086264</v>
      </c>
      <c r="P44">
        <f t="shared" si="4"/>
        <v>0.21863108629576739</v>
      </c>
      <c r="Q44" s="2">
        <f t="shared" si="3"/>
        <v>-75.995999999999185</v>
      </c>
    </row>
    <row r="45" spans="1:17" x14ac:dyDescent="0.2">
      <c r="A45" t="s">
        <v>77</v>
      </c>
      <c r="C45">
        <v>14947.084999999999</v>
      </c>
      <c r="D45" s="6"/>
      <c r="E45">
        <f t="shared" si="0"/>
        <v>-5596.9499053125564</v>
      </c>
      <c r="F45">
        <f t="shared" si="1"/>
        <v>-5597</v>
      </c>
      <c r="G45">
        <f t="shared" si="2"/>
        <v>0.22908000000097672</v>
      </c>
      <c r="I45">
        <f t="shared" si="5"/>
        <v>0.22908000000097672</v>
      </c>
      <c r="P45">
        <f t="shared" si="4"/>
        <v>0.21857492775847112</v>
      </c>
      <c r="Q45" s="2">
        <f t="shared" si="3"/>
        <v>-71.415000000000873</v>
      </c>
    </row>
    <row r="46" spans="1:17" x14ac:dyDescent="0.2">
      <c r="A46" t="s">
        <v>77</v>
      </c>
      <c r="C46">
        <v>14951.65</v>
      </c>
      <c r="D46" s="6"/>
      <c r="E46">
        <f t="shared" si="0"/>
        <v>-5595.9516416134911</v>
      </c>
      <c r="F46">
        <f t="shared" si="1"/>
        <v>-5596</v>
      </c>
      <c r="G46">
        <f t="shared" si="2"/>
        <v>0.22113999999965017</v>
      </c>
      <c r="I46">
        <f t="shared" si="5"/>
        <v>0.22113999999965017</v>
      </c>
      <c r="P46">
        <f t="shared" si="4"/>
        <v>0.21851863439317745</v>
      </c>
      <c r="Q46" s="2">
        <f t="shared" si="3"/>
        <v>-66.850000000000364</v>
      </c>
    </row>
    <row r="47" spans="1:17" x14ac:dyDescent="0.2">
      <c r="A47" t="s">
        <v>77</v>
      </c>
      <c r="C47">
        <v>14965.38</v>
      </c>
      <c r="D47" s="6"/>
      <c r="E47">
        <f t="shared" si="0"/>
        <v>-5592.9491967968097</v>
      </c>
      <c r="F47">
        <f t="shared" si="1"/>
        <v>-5593</v>
      </c>
      <c r="G47">
        <f t="shared" si="2"/>
        <v>0.23232000000098196</v>
      </c>
      <c r="I47">
        <f t="shared" si="5"/>
        <v>0.23232000000098196</v>
      </c>
      <c r="P47">
        <f t="shared" si="4"/>
        <v>0.21834894567697377</v>
      </c>
      <c r="Q47" s="2">
        <f t="shared" si="3"/>
        <v>-53.1200000000008</v>
      </c>
    </row>
    <row r="48" spans="1:17" x14ac:dyDescent="0.2">
      <c r="A48" t="s">
        <v>77</v>
      </c>
      <c r="C48">
        <v>14983.661</v>
      </c>
      <c r="D48" s="6"/>
      <c r="E48">
        <f t="shared" si="0"/>
        <v>-5588.9515497688581</v>
      </c>
      <c r="F48">
        <f t="shared" si="1"/>
        <v>-5589</v>
      </c>
      <c r="G48">
        <f t="shared" si="2"/>
        <v>0.22156000000177301</v>
      </c>
      <c r="I48">
        <f t="shared" si="5"/>
        <v>0.22156000000177301</v>
      </c>
      <c r="P48">
        <f t="shared" si="4"/>
        <v>0.21812080857953364</v>
      </c>
      <c r="Q48" s="2">
        <f t="shared" si="3"/>
        <v>-34.838999999999942</v>
      </c>
    </row>
    <row r="49" spans="1:17" x14ac:dyDescent="0.2">
      <c r="A49" t="s">
        <v>77</v>
      </c>
      <c r="C49">
        <v>15015.674999999999</v>
      </c>
      <c r="D49" s="6"/>
      <c r="E49">
        <f t="shared" si="0"/>
        <v>-5581.9508018911247</v>
      </c>
      <c r="F49">
        <f t="shared" si="1"/>
        <v>-5582</v>
      </c>
      <c r="G49">
        <f t="shared" si="2"/>
        <v>0.22497999999905005</v>
      </c>
      <c r="I49">
        <f t="shared" si="5"/>
        <v>0.22497999999905005</v>
      </c>
      <c r="P49">
        <f t="shared" si="4"/>
        <v>0.2177163899363381</v>
      </c>
      <c r="Q49" s="2">
        <f t="shared" si="3"/>
        <v>-2.8250000000007276</v>
      </c>
    </row>
    <row r="50" spans="1:17" x14ac:dyDescent="0.2">
      <c r="A50" t="s">
        <v>77</v>
      </c>
      <c r="C50">
        <v>15029.392</v>
      </c>
      <c r="D50" s="6"/>
      <c r="E50">
        <f t="shared" si="0"/>
        <v>-5578.9511998845383</v>
      </c>
      <c r="F50">
        <f t="shared" si="1"/>
        <v>-5579</v>
      </c>
      <c r="G50">
        <f t="shared" si="2"/>
        <v>0.22316000000137137</v>
      </c>
      <c r="I50">
        <f t="shared" si="5"/>
        <v>0.22316000000137137</v>
      </c>
      <c r="P50">
        <f t="shared" si="4"/>
        <v>0.21754105246972849</v>
      </c>
      <c r="Q50" s="2">
        <f t="shared" si="3"/>
        <v>10.891999999999825</v>
      </c>
    </row>
    <row r="51" spans="1:17" x14ac:dyDescent="0.2">
      <c r="A51" t="s">
        <v>77</v>
      </c>
      <c r="C51">
        <v>15047.677</v>
      </c>
      <c r="D51" s="6"/>
      <c r="E51">
        <f t="shared" si="0"/>
        <v>-5574.952678145788</v>
      </c>
      <c r="F51">
        <f t="shared" si="1"/>
        <v>-5575</v>
      </c>
      <c r="G51">
        <f t="shared" si="2"/>
        <v>0.21640000000115833</v>
      </c>
      <c r="I51">
        <f t="shared" si="5"/>
        <v>0.21640000000115833</v>
      </c>
      <c r="P51">
        <f t="shared" si="4"/>
        <v>0.21730539068738194</v>
      </c>
      <c r="Q51" s="2">
        <f t="shared" si="3"/>
        <v>29.17699999999968</v>
      </c>
    </row>
    <row r="52" spans="1:17" x14ac:dyDescent="0.2">
      <c r="A52" t="s">
        <v>77</v>
      </c>
      <c r="C52">
        <v>15102.569</v>
      </c>
      <c r="E52">
        <f t="shared" si="0"/>
        <v>-5562.9490218546498</v>
      </c>
      <c r="F52">
        <f t="shared" si="1"/>
        <v>-5563</v>
      </c>
      <c r="G52">
        <f t="shared" si="2"/>
        <v>0.23312000000078115</v>
      </c>
      <c r="I52">
        <f t="shared" si="5"/>
        <v>0.23312000000078115</v>
      </c>
      <c r="P52">
        <f t="shared" si="4"/>
        <v>0.21658554645084505</v>
      </c>
      <c r="Q52" s="2">
        <f t="shared" si="3"/>
        <v>84.068999999999505</v>
      </c>
    </row>
    <row r="53" spans="1:17" x14ac:dyDescent="0.2">
      <c r="A53" t="s">
        <v>77</v>
      </c>
      <c r="C53">
        <v>15134.573</v>
      </c>
      <c r="E53">
        <f t="shared" ref="E53:E108" si="6">+(C53-C$7)/C$8</f>
        <v>-5555.9504607539129</v>
      </c>
      <c r="F53">
        <f t="shared" ref="F53:F108" si="7">ROUND(2*E53,0)/2</f>
        <v>-5556</v>
      </c>
      <c r="G53">
        <f t="shared" ref="G53:G108" si="8">+C53-(C$7+F53*C$8)</f>
        <v>0.2265399999996589</v>
      </c>
      <c r="I53">
        <f t="shared" si="5"/>
        <v>0.2265399999996589</v>
      </c>
      <c r="P53">
        <f t="shared" si="4"/>
        <v>0.21615674874985347</v>
      </c>
      <c r="Q53" s="2">
        <f t="shared" ref="Q53:Q108" si="9">+C53-15018.5</f>
        <v>116.07300000000032</v>
      </c>
    </row>
    <row r="54" spans="1:17" x14ac:dyDescent="0.2">
      <c r="A54" t="s">
        <v>77</v>
      </c>
      <c r="C54">
        <v>15157.44</v>
      </c>
      <c r="E54">
        <f t="shared" si="6"/>
        <v>-5550.9499577952038</v>
      </c>
      <c r="F54">
        <f t="shared" si="7"/>
        <v>-5551</v>
      </c>
      <c r="G54">
        <f t="shared" si="8"/>
        <v>0.22884000000158267</v>
      </c>
      <c r="I54">
        <f t="shared" si="5"/>
        <v>0.22884000000158267</v>
      </c>
      <c r="P54">
        <f t="shared" si="4"/>
        <v>0.215846463833753</v>
      </c>
      <c r="Q54" s="2">
        <f t="shared" si="9"/>
        <v>138.94000000000051</v>
      </c>
    </row>
    <row r="55" spans="1:17" x14ac:dyDescent="0.2">
      <c r="A55" t="s">
        <v>77</v>
      </c>
      <c r="C55">
        <v>15166.574000000001</v>
      </c>
      <c r="E55">
        <f t="shared" si="6"/>
        <v>-5548.9525556862764</v>
      </c>
      <c r="F55">
        <f t="shared" si="7"/>
        <v>-5549</v>
      </c>
      <c r="G55">
        <f t="shared" si="8"/>
        <v>0.21696000000156346</v>
      </c>
      <c r="I55">
        <f t="shared" si="5"/>
        <v>0.21696000000156346</v>
      </c>
      <c r="P55">
        <f t="shared" si="4"/>
        <v>0.21572141758417218</v>
      </c>
      <c r="Q55" s="2">
        <f t="shared" si="9"/>
        <v>148.07400000000052</v>
      </c>
    </row>
    <row r="56" spans="1:17" x14ac:dyDescent="0.2">
      <c r="A56" t="s">
        <v>77</v>
      </c>
      <c r="C56">
        <v>15171.148999999999</v>
      </c>
      <c r="E56">
        <f t="shared" si="6"/>
        <v>-5547.9521052102154</v>
      </c>
      <c r="F56">
        <f t="shared" si="7"/>
        <v>-5548</v>
      </c>
      <c r="G56">
        <f t="shared" si="8"/>
        <v>0.21901999999863619</v>
      </c>
      <c r="I56">
        <f t="shared" si="5"/>
        <v>0.21901999999863619</v>
      </c>
      <c r="P56">
        <f t="shared" si="4"/>
        <v>0.2156586948383642</v>
      </c>
      <c r="Q56" s="2">
        <f t="shared" si="9"/>
        <v>152.64899999999943</v>
      </c>
    </row>
    <row r="57" spans="1:17" x14ac:dyDescent="0.2">
      <c r="A57" t="s">
        <v>77</v>
      </c>
      <c r="C57">
        <v>15198.6</v>
      </c>
      <c r="E57">
        <f t="shared" si="6"/>
        <v>-5541.9491836761472</v>
      </c>
      <c r="F57">
        <f t="shared" si="7"/>
        <v>-5542</v>
      </c>
      <c r="G57">
        <f t="shared" si="8"/>
        <v>0.23237999999946624</v>
      </c>
      <c r="I57">
        <f t="shared" si="5"/>
        <v>0.23237999999946624</v>
      </c>
      <c r="P57">
        <f t="shared" si="4"/>
        <v>0.21527956611194135</v>
      </c>
      <c r="Q57" s="2">
        <f t="shared" si="9"/>
        <v>180.10000000000036</v>
      </c>
    </row>
    <row r="58" spans="1:17" x14ac:dyDescent="0.2">
      <c r="A58" t="s">
        <v>77</v>
      </c>
      <c r="C58">
        <v>15221.444</v>
      </c>
      <c r="E58">
        <f t="shared" si="6"/>
        <v>-5536.9537103045304</v>
      </c>
      <c r="F58">
        <f t="shared" si="7"/>
        <v>-5537</v>
      </c>
      <c r="G58">
        <f t="shared" si="8"/>
        <v>0.21168000000034226</v>
      </c>
      <c r="I58">
        <f t="shared" si="5"/>
        <v>0.21168000000034226</v>
      </c>
      <c r="P58">
        <f t="shared" si="4"/>
        <v>0.21495997328322208</v>
      </c>
      <c r="Q58" s="2">
        <f t="shared" si="9"/>
        <v>202.94399999999951</v>
      </c>
    </row>
    <row r="59" spans="1:17" x14ac:dyDescent="0.2">
      <c r="A59" t="s">
        <v>77</v>
      </c>
      <c r="C59">
        <v>15239.735000000001</v>
      </c>
      <c r="E59">
        <f t="shared" si="6"/>
        <v>-5532.9538764995823</v>
      </c>
      <c r="F59">
        <f t="shared" si="7"/>
        <v>-5533</v>
      </c>
      <c r="G59">
        <f t="shared" si="8"/>
        <v>0.21092000000135158</v>
      </c>
      <c r="I59">
        <f t="shared" si="5"/>
        <v>0.21092000000135158</v>
      </c>
      <c r="P59">
        <f t="shared" si="4"/>
        <v>0.21470191201889113</v>
      </c>
      <c r="Q59" s="2">
        <f t="shared" si="9"/>
        <v>221.23500000000058</v>
      </c>
    </row>
    <row r="60" spans="1:17" x14ac:dyDescent="0.2">
      <c r="A60" t="s">
        <v>77</v>
      </c>
      <c r="C60">
        <v>15253.46</v>
      </c>
      <c r="E60">
        <f t="shared" si="6"/>
        <v>-5529.9525250713987</v>
      </c>
      <c r="F60">
        <f t="shared" si="7"/>
        <v>-5530</v>
      </c>
      <c r="G60">
        <f t="shared" si="8"/>
        <v>0.21709999999802676</v>
      </c>
      <c r="I60">
        <f t="shared" si="5"/>
        <v>0.21709999999802676</v>
      </c>
      <c r="P60">
        <f t="shared" si="4"/>
        <v>0.21450697532291163</v>
      </c>
      <c r="Q60" s="2">
        <f t="shared" si="9"/>
        <v>234.95999999999913</v>
      </c>
    </row>
    <row r="61" spans="1:17" x14ac:dyDescent="0.2">
      <c r="A61" t="s">
        <v>77</v>
      </c>
      <c r="C61">
        <v>15276.319</v>
      </c>
      <c r="E61">
        <f t="shared" si="6"/>
        <v>-5524.9537715342867</v>
      </c>
      <c r="F61">
        <f t="shared" si="7"/>
        <v>-5525</v>
      </c>
      <c r="G61">
        <f t="shared" si="8"/>
        <v>0.2114000000001397</v>
      </c>
      <c r="I61">
        <f t="shared" si="5"/>
        <v>0.2114000000001397</v>
      </c>
      <c r="P61">
        <f t="shared" si="4"/>
        <v>0.21417943499452477</v>
      </c>
      <c r="Q61" s="2">
        <f t="shared" si="9"/>
        <v>257.81899999999951</v>
      </c>
    </row>
    <row r="62" spans="1:17" x14ac:dyDescent="0.2">
      <c r="A62" t="s">
        <v>77</v>
      </c>
      <c r="C62">
        <v>15299.204</v>
      </c>
      <c r="E62">
        <f t="shared" si="6"/>
        <v>-5519.949332376983</v>
      </c>
      <c r="F62">
        <f t="shared" si="7"/>
        <v>-5520</v>
      </c>
      <c r="G62">
        <f t="shared" si="8"/>
        <v>0.23169999999845459</v>
      </c>
      <c r="I62">
        <f t="shared" si="5"/>
        <v>0.23169999999845459</v>
      </c>
      <c r="P62">
        <f t="shared" si="4"/>
        <v>0.21384859175429777</v>
      </c>
      <c r="Q62" s="2">
        <f t="shared" si="9"/>
        <v>280.70399999999972</v>
      </c>
    </row>
    <row r="63" spans="1:17" x14ac:dyDescent="0.2">
      <c r="A63" t="s">
        <v>77</v>
      </c>
      <c r="C63">
        <v>15381.504999999999</v>
      </c>
      <c r="E63">
        <f t="shared" si="6"/>
        <v>-5501.9519390151636</v>
      </c>
      <c r="F63">
        <f t="shared" si="7"/>
        <v>-5502</v>
      </c>
      <c r="G63">
        <f t="shared" si="8"/>
        <v>0.21977999999762687</v>
      </c>
      <c r="I63">
        <f t="shared" si="5"/>
        <v>0.21977999999762687</v>
      </c>
      <c r="P63">
        <f t="shared" si="4"/>
        <v>0.21263028734680914</v>
      </c>
      <c r="Q63" s="2">
        <f t="shared" si="9"/>
        <v>363.0049999999992</v>
      </c>
    </row>
    <row r="64" spans="1:17" x14ac:dyDescent="0.2">
      <c r="A64" t="s">
        <v>77</v>
      </c>
      <c r="C64">
        <v>15390.653</v>
      </c>
      <c r="E64">
        <f t="shared" si="6"/>
        <v>-5499.9514754184402</v>
      </c>
      <c r="F64">
        <f t="shared" si="7"/>
        <v>-5500</v>
      </c>
      <c r="G64">
        <f t="shared" si="8"/>
        <v>0.22189999999864085</v>
      </c>
      <c r="I64">
        <f t="shared" si="5"/>
        <v>0.22189999999864085</v>
      </c>
      <c r="P64">
        <f t="shared" si="4"/>
        <v>0.21249229247759591</v>
      </c>
      <c r="Q64" s="2">
        <f t="shared" si="9"/>
        <v>372.15300000000025</v>
      </c>
    </row>
    <row r="65" spans="1:17" x14ac:dyDescent="0.2">
      <c r="A65" t="s">
        <v>77</v>
      </c>
      <c r="C65">
        <v>15404.369000000001</v>
      </c>
      <c r="E65">
        <f t="shared" si="6"/>
        <v>-5496.9520920895529</v>
      </c>
      <c r="F65">
        <f t="shared" si="7"/>
        <v>-5497</v>
      </c>
      <c r="G65">
        <f t="shared" si="8"/>
        <v>0.21908000000075845</v>
      </c>
      <c r="I65">
        <f t="shared" si="5"/>
        <v>0.21908000000075845</v>
      </c>
      <c r="P65">
        <f t="shared" si="4"/>
        <v>0.21228431721126662</v>
      </c>
      <c r="Q65" s="2">
        <f t="shared" si="9"/>
        <v>385.8690000000006</v>
      </c>
    </row>
    <row r="66" spans="1:17" x14ac:dyDescent="0.2">
      <c r="F66">
        <v>-5200</v>
      </c>
      <c r="P66">
        <f t="shared" si="4"/>
        <v>0.18607390870623788</v>
      </c>
      <c r="Q66" s="2"/>
    </row>
    <row r="67" spans="1:17" x14ac:dyDescent="0.2">
      <c r="F67">
        <v>-5000</v>
      </c>
      <c r="P67">
        <f t="shared" si="4"/>
        <v>0.16263455967290585</v>
      </c>
      <c r="Q67" s="2"/>
    </row>
    <row r="68" spans="1:17" x14ac:dyDescent="0.2">
      <c r="F68">
        <v>-4800</v>
      </c>
      <c r="P68">
        <f t="shared" si="4"/>
        <v>0.13519060802726873</v>
      </c>
      <c r="Q68" s="2"/>
    </row>
    <row r="69" spans="1:17" x14ac:dyDescent="0.2">
      <c r="F69">
        <v>-4600</v>
      </c>
      <c r="P69">
        <f t="shared" si="4"/>
        <v>0.10441781494009564</v>
      </c>
      <c r="Q69" s="2"/>
    </row>
    <row r="70" spans="1:17" x14ac:dyDescent="0.2">
      <c r="F70">
        <v>-4400</v>
      </c>
      <c r="P70">
        <f t="shared" si="4"/>
        <v>7.1073908706237796E-2</v>
      </c>
      <c r="Q70" s="2"/>
    </row>
    <row r="71" spans="1:17" x14ac:dyDescent="0.2">
      <c r="F71">
        <v>-4200</v>
      </c>
      <c r="P71">
        <f t="shared" si="4"/>
        <v>3.5979926959252971E-2</v>
      </c>
      <c r="Q71" s="2"/>
    </row>
    <row r="72" spans="1:17" x14ac:dyDescent="0.2">
      <c r="F72">
        <v>-4000</v>
      </c>
      <c r="P72">
        <f t="shared" si="4"/>
        <v>-1.3031893272841266E-16</v>
      </c>
      <c r="Q72" s="2"/>
    </row>
    <row r="73" spans="1:17" x14ac:dyDescent="0.2">
      <c r="F73">
        <v>-3800</v>
      </c>
      <c r="P73">
        <f t="shared" si="4"/>
        <v>-3.5979926959253228E-2</v>
      </c>
      <c r="Q73" s="2"/>
    </row>
    <row r="74" spans="1:17" x14ac:dyDescent="0.2">
      <c r="F74">
        <v>-3600</v>
      </c>
      <c r="P74">
        <f t="shared" si="4"/>
        <v>-7.1073908706237934E-2</v>
      </c>
      <c r="Q74" s="2"/>
    </row>
    <row r="75" spans="1:17" x14ac:dyDescent="0.2">
      <c r="F75">
        <v>-3400</v>
      </c>
      <c r="P75">
        <f t="shared" si="4"/>
        <v>-0.10441781494009578</v>
      </c>
      <c r="Q75" s="2"/>
    </row>
    <row r="76" spans="1:17" x14ac:dyDescent="0.2">
      <c r="F76">
        <v>-3200</v>
      </c>
      <c r="P76">
        <f t="shared" si="4"/>
        <v>-0.13519060802726884</v>
      </c>
      <c r="Q76" s="2"/>
    </row>
    <row r="77" spans="1:17" x14ac:dyDescent="0.2">
      <c r="F77">
        <v>-3000</v>
      </c>
      <c r="P77">
        <f t="shared" si="4"/>
        <v>-0.16263455967290594</v>
      </c>
      <c r="Q77" s="2"/>
    </row>
    <row r="78" spans="1:17" x14ac:dyDescent="0.2">
      <c r="F78">
        <v>-2800</v>
      </c>
      <c r="P78">
        <f t="shared" si="4"/>
        <v>-0.18607390870623791</v>
      </c>
      <c r="Q78" s="2"/>
    </row>
    <row r="79" spans="1:17" x14ac:dyDescent="0.2">
      <c r="F79">
        <v>-2600</v>
      </c>
      <c r="P79">
        <f t="shared" si="4"/>
        <v>-0.20493150056332463</v>
      </c>
      <c r="Q79" s="2"/>
    </row>
    <row r="80" spans="1:17" x14ac:dyDescent="0.2">
      <c r="F80">
        <v>-2400</v>
      </c>
      <c r="P80">
        <f t="shared" si="4"/>
        <v>-0.21874299874788536</v>
      </c>
      <c r="Q80" s="2"/>
    </row>
    <row r="81" spans="1:34" x14ac:dyDescent="0.2">
      <c r="F81">
        <v>-2200</v>
      </c>
      <c r="P81">
        <f t="shared" si="4"/>
        <v>-0.2271683183368817</v>
      </c>
      <c r="Q81" s="2"/>
    </row>
    <row r="82" spans="1:34" x14ac:dyDescent="0.2">
      <c r="F82">
        <v>-2000</v>
      </c>
      <c r="P82">
        <f t="shared" si="4"/>
        <v>-0.23</v>
      </c>
      <c r="Q82" s="2"/>
    </row>
    <row r="83" spans="1:34" x14ac:dyDescent="0.2">
      <c r="F83">
        <v>-1800</v>
      </c>
      <c r="P83">
        <f t="shared" si="4"/>
        <v>-0.2271683183368817</v>
      </c>
      <c r="Q83" s="2"/>
    </row>
    <row r="84" spans="1:34" x14ac:dyDescent="0.2">
      <c r="A84" t="s">
        <v>89</v>
      </c>
      <c r="C84">
        <v>33160.669000000002</v>
      </c>
      <c r="E84">
        <f t="shared" si="6"/>
        <v>-1614.0452531631724</v>
      </c>
      <c r="F84">
        <f t="shared" si="7"/>
        <v>-1614</v>
      </c>
      <c r="G84">
        <f t="shared" si="8"/>
        <v>-0.20693999999639345</v>
      </c>
      <c r="N84">
        <f>+G84</f>
        <v>-0.20693999999639345</v>
      </c>
      <c r="P84">
        <f t="shared" si="4"/>
        <v>-0.2195112582722186</v>
      </c>
      <c r="Q84" s="2">
        <f t="shared" si="9"/>
        <v>18142.169000000002</v>
      </c>
      <c r="R84" t="s">
        <v>90</v>
      </c>
    </row>
    <row r="85" spans="1:34" x14ac:dyDescent="0.2">
      <c r="A85" t="s">
        <v>87</v>
      </c>
      <c r="C85">
        <v>33285.708279999999</v>
      </c>
      <c r="E85">
        <f t="shared" si="6"/>
        <v>-1586.7019510424368</v>
      </c>
      <c r="F85">
        <f t="shared" si="7"/>
        <v>-1586.5</v>
      </c>
      <c r="G85">
        <f t="shared" si="8"/>
        <v>-0.92351000000053318</v>
      </c>
      <c r="N85">
        <f>+G85</f>
        <v>-0.92351000000053318</v>
      </c>
      <c r="P85">
        <f t="shared" si="4"/>
        <v>-0.21797712954919093</v>
      </c>
      <c r="Q85" s="2">
        <f t="shared" si="9"/>
        <v>18267.208279999999</v>
      </c>
      <c r="R85" t="s">
        <v>88</v>
      </c>
    </row>
    <row r="86" spans="1:34" x14ac:dyDescent="0.2">
      <c r="F86">
        <v>-1400</v>
      </c>
      <c r="P86">
        <f t="shared" si="4"/>
        <v>-0.2049315005633246</v>
      </c>
      <c r="Q86" s="2"/>
    </row>
    <row r="87" spans="1:34" x14ac:dyDescent="0.2">
      <c r="F87">
        <v>-1200</v>
      </c>
      <c r="P87">
        <f t="shared" si="4"/>
        <v>-0.18607390870623788</v>
      </c>
      <c r="Q87" s="2"/>
    </row>
    <row r="88" spans="1:34" x14ac:dyDescent="0.2">
      <c r="F88">
        <v>-1000</v>
      </c>
      <c r="P88">
        <f t="shared" si="4"/>
        <v>-0.16263455967290591</v>
      </c>
      <c r="Q88" s="2"/>
    </row>
    <row r="89" spans="1:34" x14ac:dyDescent="0.2">
      <c r="F89">
        <v>-800</v>
      </c>
      <c r="P89">
        <f t="shared" si="4"/>
        <v>-0.13519060802726882</v>
      </c>
      <c r="Q89" s="2"/>
    </row>
    <row r="90" spans="1:34" x14ac:dyDescent="0.2">
      <c r="F90">
        <v>-600</v>
      </c>
      <c r="P90">
        <f t="shared" si="4"/>
        <v>-0.10441781494009576</v>
      </c>
      <c r="Q90" s="2"/>
    </row>
    <row r="91" spans="1:34" x14ac:dyDescent="0.2">
      <c r="F91">
        <v>-400</v>
      </c>
      <c r="P91">
        <f t="shared" si="4"/>
        <v>-7.1073908706237907E-2</v>
      </c>
      <c r="Q91" s="2"/>
    </row>
    <row r="92" spans="1:34" x14ac:dyDescent="0.2">
      <c r="A92" t="s">
        <v>95</v>
      </c>
      <c r="C92">
        <v>39059.911500000002</v>
      </c>
      <c r="E92">
        <f t="shared" si="6"/>
        <v>-324.0124733759896</v>
      </c>
      <c r="F92">
        <f t="shared" si="7"/>
        <v>-324</v>
      </c>
      <c r="G92">
        <f t="shared" si="8"/>
        <v>-5.7039999999688007E-2</v>
      </c>
      <c r="L92">
        <f>G92</f>
        <v>-5.7039999999688007E-2</v>
      </c>
      <c r="P92">
        <f t="shared" si="4"/>
        <v>-5.7898256193754327E-2</v>
      </c>
      <c r="Q92" s="2">
        <f t="shared" si="9"/>
        <v>24041.411500000002</v>
      </c>
      <c r="AC92" t="s">
        <v>94</v>
      </c>
      <c r="AH92" t="s">
        <v>96</v>
      </c>
    </row>
    <row r="93" spans="1:34" x14ac:dyDescent="0.2">
      <c r="A93" t="s">
        <v>98</v>
      </c>
      <c r="C93">
        <v>39640.669000000002</v>
      </c>
      <c r="E93">
        <f t="shared" si="6"/>
        <v>-197.0137592008638</v>
      </c>
      <c r="F93">
        <f t="shared" si="7"/>
        <v>-197</v>
      </c>
      <c r="G93">
        <f t="shared" si="8"/>
        <v>-6.2919999996665865E-2</v>
      </c>
      <c r="L93">
        <f>G93</f>
        <v>-6.2919999996665865E-2</v>
      </c>
      <c r="P93">
        <f t="shared" si="4"/>
        <v>-3.544457484051846E-2</v>
      </c>
      <c r="Q93" s="2">
        <f t="shared" si="9"/>
        <v>24622.169000000002</v>
      </c>
      <c r="AC93" t="s">
        <v>97</v>
      </c>
      <c r="AH93" t="s">
        <v>96</v>
      </c>
    </row>
    <row r="94" spans="1:34" x14ac:dyDescent="0.2">
      <c r="A94" t="s">
        <v>85</v>
      </c>
      <c r="C94">
        <v>39672.688900000001</v>
      </c>
      <c r="E94">
        <f t="shared" si="6"/>
        <v>-190.01172112470289</v>
      </c>
      <c r="F94">
        <f t="shared" si="7"/>
        <v>-190</v>
      </c>
      <c r="G94">
        <f t="shared" si="8"/>
        <v>-5.3599999999278225E-2</v>
      </c>
      <c r="J94">
        <f>+G94</f>
        <v>-5.3599999999278225E-2</v>
      </c>
      <c r="P94">
        <f t="shared" si="4"/>
        <v>-3.4194659796292284E-2</v>
      </c>
      <c r="Q94" s="2">
        <f t="shared" si="9"/>
        <v>24654.188900000001</v>
      </c>
      <c r="R94" t="s">
        <v>86</v>
      </c>
    </row>
    <row r="95" spans="1:34" x14ac:dyDescent="0.2">
      <c r="A95" t="s">
        <v>98</v>
      </c>
      <c r="C95">
        <v>39704.707999999999</v>
      </c>
      <c r="E95">
        <f t="shared" si="6"/>
        <v>-183.00985799070207</v>
      </c>
      <c r="F95">
        <f t="shared" si="7"/>
        <v>-183</v>
      </c>
      <c r="G95">
        <f t="shared" si="8"/>
        <v>-4.5080000003508758E-2</v>
      </c>
      <c r="L95">
        <f>G95</f>
        <v>-4.5080000003508758E-2</v>
      </c>
      <c r="P95">
        <f t="shared" si="4"/>
        <v>-3.294371119838968E-2</v>
      </c>
      <c r="Q95" s="2">
        <f t="shared" si="9"/>
        <v>24686.207999999999</v>
      </c>
      <c r="AC95" t="s">
        <v>97</v>
      </c>
      <c r="AH95" t="s">
        <v>96</v>
      </c>
    </row>
    <row r="96" spans="1:34" x14ac:dyDescent="0.2">
      <c r="A96" t="s">
        <v>99</v>
      </c>
      <c r="C96">
        <v>39791.612200000003</v>
      </c>
      <c r="E96">
        <f t="shared" si="6"/>
        <v>-164.00584744168887</v>
      </c>
      <c r="F96">
        <f t="shared" si="7"/>
        <v>-164</v>
      </c>
      <c r="G96">
        <f t="shared" si="8"/>
        <v>-2.6739999993878882E-2</v>
      </c>
      <c r="N96">
        <f>G96</f>
        <v>-2.6739999993878882E-2</v>
      </c>
      <c r="P96">
        <f t="shared" si="4"/>
        <v>-2.9543368946069654E-2</v>
      </c>
      <c r="Q96" s="2">
        <f t="shared" si="9"/>
        <v>24773.112200000003</v>
      </c>
      <c r="AC96" t="s">
        <v>94</v>
      </c>
      <c r="AH96" t="s">
        <v>96</v>
      </c>
    </row>
    <row r="97" spans="1:34" x14ac:dyDescent="0.2">
      <c r="A97" t="s">
        <v>85</v>
      </c>
      <c r="C97">
        <v>40038.558499999999</v>
      </c>
      <c r="E97">
        <f t="shared" si="6"/>
        <v>-110.00419861183411</v>
      </c>
      <c r="F97">
        <f t="shared" si="7"/>
        <v>-110</v>
      </c>
      <c r="G97">
        <f t="shared" si="8"/>
        <v>-1.9200000002456363E-2</v>
      </c>
      <c r="J97">
        <f>+G97</f>
        <v>-1.9200000002456363E-2</v>
      </c>
      <c r="P97">
        <f t="shared" si="4"/>
        <v>-1.9845864133522375E-2</v>
      </c>
      <c r="Q97" s="2">
        <f t="shared" si="9"/>
        <v>25020.058499999999</v>
      </c>
    </row>
    <row r="98" spans="1:34" x14ac:dyDescent="0.2">
      <c r="A98" t="s">
        <v>98</v>
      </c>
      <c r="C98">
        <v>40079.714999999997</v>
      </c>
      <c r="E98">
        <f t="shared" si="6"/>
        <v>-101.00418986472671</v>
      </c>
      <c r="F98">
        <f t="shared" si="7"/>
        <v>-101</v>
      </c>
      <c r="G98">
        <f t="shared" si="8"/>
        <v>-1.9160000003466848E-2</v>
      </c>
      <c r="L98">
        <f>G98</f>
        <v>-1.9160000003466848E-2</v>
      </c>
      <c r="P98">
        <f t="shared" si="4"/>
        <v>-1.8225671153060011E-2</v>
      </c>
      <c r="Q98" s="2">
        <f t="shared" si="9"/>
        <v>25061.214999999997</v>
      </c>
      <c r="AC98" t="s">
        <v>97</v>
      </c>
      <c r="AH98" t="s">
        <v>96</v>
      </c>
    </row>
    <row r="99" spans="1:34" x14ac:dyDescent="0.2">
      <c r="A99" t="s">
        <v>100</v>
      </c>
      <c r="C99">
        <v>40143.739699999998</v>
      </c>
      <c r="E99">
        <f t="shared" si="6"/>
        <v>-87.003415745669443</v>
      </c>
      <c r="F99">
        <f t="shared" si="7"/>
        <v>-87</v>
      </c>
      <c r="G99">
        <f t="shared" si="8"/>
        <v>-1.5619999998307321E-2</v>
      </c>
      <c r="N99">
        <f>G99</f>
        <v>-1.5619999998307321E-2</v>
      </c>
      <c r="P99">
        <f t="shared" si="4"/>
        <v>-1.570359073691165E-2</v>
      </c>
      <c r="Q99" s="2">
        <f t="shared" si="9"/>
        <v>25125.239699999998</v>
      </c>
      <c r="AC99" t="s">
        <v>94</v>
      </c>
      <c r="AH99" t="s">
        <v>96</v>
      </c>
    </row>
    <row r="100" spans="1:34" x14ac:dyDescent="0.2">
      <c r="A100" t="s">
        <v>85</v>
      </c>
      <c r="C100">
        <v>40404.382100000003</v>
      </c>
      <c r="E100">
        <f t="shared" si="6"/>
        <v>-30.006735273149729</v>
      </c>
      <c r="F100">
        <f t="shared" si="7"/>
        <v>-30</v>
      </c>
      <c r="G100">
        <f t="shared" si="8"/>
        <v>-3.080000000045402E-2</v>
      </c>
      <c r="J100">
        <f>+G100</f>
        <v>-3.080000000045402E-2</v>
      </c>
      <c r="P100">
        <f t="shared" si="4"/>
        <v>-5.4187459117303344E-3</v>
      </c>
      <c r="Q100" s="2">
        <f t="shared" si="9"/>
        <v>25385.882100000003</v>
      </c>
    </row>
    <row r="101" spans="1:34" x14ac:dyDescent="0.2">
      <c r="A101" t="s">
        <v>98</v>
      </c>
      <c r="C101">
        <v>40454.684999999998</v>
      </c>
      <c r="E101">
        <f t="shared" si="6"/>
        <v>-19.00661281363897</v>
      </c>
      <c r="F101">
        <f t="shared" si="7"/>
        <v>-19</v>
      </c>
      <c r="G101">
        <f t="shared" si="8"/>
        <v>-3.0240000000048894E-2</v>
      </c>
      <c r="L101">
        <f>G101</f>
        <v>-3.0240000000048894E-2</v>
      </c>
      <c r="P101">
        <f t="shared" si="4"/>
        <v>-3.4320625937674649E-3</v>
      </c>
      <c r="Q101" s="2">
        <f t="shared" si="9"/>
        <v>25436.184999999998</v>
      </c>
      <c r="AC101" t="s">
        <v>97</v>
      </c>
      <c r="AH101" t="s">
        <v>96</v>
      </c>
    </row>
    <row r="102" spans="1:34" x14ac:dyDescent="0.2">
      <c r="A102" t="s">
        <v>99</v>
      </c>
      <c r="C102">
        <v>40541.6011</v>
      </c>
      <c r="E102">
        <f t="shared" si="6"/>
        <v>0</v>
      </c>
      <c r="F102">
        <f t="shared" si="7"/>
        <v>0</v>
      </c>
      <c r="G102">
        <f t="shared" si="8"/>
        <v>0</v>
      </c>
      <c r="N102">
        <f>G102</f>
        <v>0</v>
      </c>
      <c r="P102">
        <f t="shared" si="4"/>
        <v>0</v>
      </c>
      <c r="Q102" s="2">
        <f t="shared" si="9"/>
        <v>25523.1011</v>
      </c>
      <c r="AC102" t="s">
        <v>94</v>
      </c>
      <c r="AH102" t="s">
        <v>96</v>
      </c>
    </row>
    <row r="103" spans="1:34" x14ac:dyDescent="0.2">
      <c r="A103" t="s">
        <v>101</v>
      </c>
      <c r="C103">
        <v>40555.322800000002</v>
      </c>
      <c r="E103">
        <f t="shared" si="6"/>
        <v>3.0006297917755043</v>
      </c>
      <c r="F103">
        <f t="shared" si="7"/>
        <v>3</v>
      </c>
      <c r="G103">
        <f t="shared" si="8"/>
        <v>2.8800000000046566E-3</v>
      </c>
      <c r="N103">
        <f>G103</f>
        <v>2.8800000000046566E-3</v>
      </c>
      <c r="P103">
        <f t="shared" si="4"/>
        <v>5.419242313147479E-4</v>
      </c>
      <c r="Q103" s="2">
        <f t="shared" si="9"/>
        <v>25536.822800000002</v>
      </c>
      <c r="AC103" t="s">
        <v>94</v>
      </c>
      <c r="AH103" t="s">
        <v>96</v>
      </c>
    </row>
    <row r="104" spans="1:34" x14ac:dyDescent="0.2">
      <c r="A104" t="s">
        <v>104</v>
      </c>
      <c r="C104">
        <v>41163.533000000003</v>
      </c>
      <c r="E104">
        <f t="shared" si="6"/>
        <v>136.00263725305891</v>
      </c>
      <c r="F104">
        <f t="shared" si="7"/>
        <v>136</v>
      </c>
      <c r="G104">
        <f t="shared" si="8"/>
        <v>1.2060000000928994E-2</v>
      </c>
      <c r="M104">
        <f>G104</f>
        <v>1.2060000000928994E-2</v>
      </c>
      <c r="P104">
        <f t="shared" si="4"/>
        <v>2.4520565483309779E-2</v>
      </c>
      <c r="Q104" s="2">
        <f t="shared" si="9"/>
        <v>26145.033000000003</v>
      </c>
      <c r="AD104">
        <v>7</v>
      </c>
      <c r="AF104" t="s">
        <v>103</v>
      </c>
      <c r="AH104" t="s">
        <v>105</v>
      </c>
    </row>
    <row r="105" spans="1:34" x14ac:dyDescent="0.2">
      <c r="A105" t="s">
        <v>102</v>
      </c>
      <c r="C105">
        <v>41163.533000000003</v>
      </c>
      <c r="E105">
        <f t="shared" si="6"/>
        <v>136.00263725305891</v>
      </c>
      <c r="F105">
        <f t="shared" si="7"/>
        <v>136</v>
      </c>
      <c r="G105">
        <f t="shared" si="8"/>
        <v>1.2060000000928994E-2</v>
      </c>
      <c r="N105">
        <f>G105</f>
        <v>1.2060000000928994E-2</v>
      </c>
      <c r="P105">
        <f t="shared" si="4"/>
        <v>2.4520565483309779E-2</v>
      </c>
      <c r="Q105" s="2">
        <f t="shared" si="9"/>
        <v>26145.033000000003</v>
      </c>
      <c r="AC105" t="s">
        <v>97</v>
      </c>
      <c r="AH105" t="s">
        <v>96</v>
      </c>
    </row>
    <row r="106" spans="1:34" x14ac:dyDescent="0.2">
      <c r="A106" t="s">
        <v>85</v>
      </c>
      <c r="C106">
        <v>41501.9709</v>
      </c>
      <c r="E106">
        <f t="shared" si="6"/>
        <v>210.0114587114636</v>
      </c>
      <c r="F106">
        <f t="shared" si="7"/>
        <v>210</v>
      </c>
      <c r="G106">
        <f t="shared" si="8"/>
        <v>5.2400000000488944E-2</v>
      </c>
      <c r="J106">
        <f>+G106</f>
        <v>5.2400000000488944E-2</v>
      </c>
      <c r="P106">
        <f t="shared" si="4"/>
        <v>3.7762974710838476E-2</v>
      </c>
      <c r="Q106" s="2">
        <f t="shared" si="9"/>
        <v>26483.4709</v>
      </c>
    </row>
    <row r="107" spans="1:34" x14ac:dyDescent="0.2">
      <c r="A107" t="s">
        <v>107</v>
      </c>
      <c r="C107">
        <v>41506.542999999998</v>
      </c>
      <c r="E107">
        <f t="shared" si="6"/>
        <v>211.01127502219535</v>
      </c>
      <c r="F107">
        <f t="shared" si="7"/>
        <v>211</v>
      </c>
      <c r="G107">
        <f t="shared" si="8"/>
        <v>5.1559999999881256E-2</v>
      </c>
      <c r="M107">
        <f>G107</f>
        <v>5.1559999999881256E-2</v>
      </c>
      <c r="P107">
        <f t="shared" si="4"/>
        <v>3.794115318265779E-2</v>
      </c>
      <c r="Q107" s="2">
        <f t="shared" si="9"/>
        <v>26488.042999999998</v>
      </c>
      <c r="AC107" t="s">
        <v>97</v>
      </c>
      <c r="AD107">
        <v>16</v>
      </c>
      <c r="AF107" t="s">
        <v>106</v>
      </c>
      <c r="AH107" t="s">
        <v>105</v>
      </c>
    </row>
    <row r="108" spans="1:34" x14ac:dyDescent="0.2">
      <c r="A108" t="s">
        <v>108</v>
      </c>
      <c r="C108">
        <v>41561.42</v>
      </c>
      <c r="E108">
        <f t="shared" si="6"/>
        <v>223.0116511478389</v>
      </c>
      <c r="F108">
        <f t="shared" si="7"/>
        <v>223</v>
      </c>
      <c r="G108">
        <f t="shared" si="8"/>
        <v>5.3280000000086147E-2</v>
      </c>
      <c r="M108">
        <f>G108</f>
        <v>5.3280000000086147E-2</v>
      </c>
      <c r="P108">
        <f t="shared" si="4"/>
        <v>4.0077437912231638E-2</v>
      </c>
      <c r="Q108" s="2">
        <f t="shared" si="9"/>
        <v>26542.92</v>
      </c>
      <c r="AC108" t="s">
        <v>97</v>
      </c>
      <c r="AD108">
        <v>20</v>
      </c>
      <c r="AF108" t="s">
        <v>106</v>
      </c>
      <c r="AH108" t="s">
        <v>105</v>
      </c>
    </row>
    <row r="109" spans="1:34" x14ac:dyDescent="0.2">
      <c r="A109" t="s">
        <v>109</v>
      </c>
      <c r="C109">
        <v>41849.529000000002</v>
      </c>
      <c r="E109">
        <f t="shared" ref="E109:E140" si="10">+(C109-C$7)/C$8</f>
        <v>286.01466452654142</v>
      </c>
      <c r="F109">
        <f t="shared" ref="F109:F140" si="11">ROUND(2*E109,0)/2</f>
        <v>286</v>
      </c>
      <c r="G109">
        <f t="shared" ref="G109:G140" si="12">+C109-(C$7+F109*C$8)</f>
        <v>6.7060000001220033E-2</v>
      </c>
      <c r="M109">
        <f>G109</f>
        <v>6.7060000001220033E-2</v>
      </c>
      <c r="P109">
        <f t="shared" si="4"/>
        <v>5.1230131382685534E-2</v>
      </c>
      <c r="Q109" s="2">
        <f t="shared" ref="Q109:Q140" si="13">+C109-15018.5</f>
        <v>26831.029000000002</v>
      </c>
      <c r="AC109" t="s">
        <v>97</v>
      </c>
      <c r="AD109">
        <v>12</v>
      </c>
      <c r="AF109" t="s">
        <v>103</v>
      </c>
      <c r="AH109" t="s">
        <v>105</v>
      </c>
    </row>
    <row r="110" spans="1:34" x14ac:dyDescent="0.2">
      <c r="A110" t="s">
        <v>85</v>
      </c>
      <c r="C110">
        <v>41867.815000000002</v>
      </c>
      <c r="E110">
        <f t="shared" si="10"/>
        <v>290.01340494299126</v>
      </c>
      <c r="F110">
        <f t="shared" si="11"/>
        <v>290</v>
      </c>
      <c r="G110">
        <f t="shared" si="12"/>
        <v>6.1300000001210719E-2</v>
      </c>
      <c r="J110">
        <f>+G110</f>
        <v>6.1300000001210719E-2</v>
      </c>
      <c r="P110">
        <f t="shared" ref="P110:P173" si="14">+D$11*SIN(D$12*F110)</f>
        <v>5.1934291379893846E-2</v>
      </c>
      <c r="Q110" s="2">
        <f t="shared" si="13"/>
        <v>26849.315000000002</v>
      </c>
    </row>
    <row r="111" spans="1:34" x14ac:dyDescent="0.2">
      <c r="A111" t="s">
        <v>61</v>
      </c>
      <c r="C111">
        <v>41867.817300000002</v>
      </c>
      <c r="D111" s="6" t="s">
        <v>63</v>
      </c>
      <c r="E111">
        <f t="shared" si="10"/>
        <v>290.01390790170058</v>
      </c>
      <c r="F111">
        <f t="shared" si="11"/>
        <v>290</v>
      </c>
      <c r="G111">
        <f t="shared" si="12"/>
        <v>6.3600000001315493E-2</v>
      </c>
      <c r="H111">
        <f>+G111</f>
        <v>6.3600000001315493E-2</v>
      </c>
      <c r="P111">
        <f t="shared" si="14"/>
        <v>5.1934291379893846E-2</v>
      </c>
      <c r="Q111" s="2">
        <f t="shared" si="13"/>
        <v>26849.317300000002</v>
      </c>
    </row>
    <row r="112" spans="1:34" x14ac:dyDescent="0.2">
      <c r="A112" t="s">
        <v>110</v>
      </c>
      <c r="C112">
        <v>41904.392999999996</v>
      </c>
      <c r="E112">
        <f t="shared" si="10"/>
        <v>298.01219784208769</v>
      </c>
      <c r="F112">
        <f t="shared" si="11"/>
        <v>298</v>
      </c>
      <c r="G112">
        <f t="shared" si="12"/>
        <v>5.5779999995138496E-2</v>
      </c>
      <c r="M112">
        <f>G112</f>
        <v>5.5779999995138496E-2</v>
      </c>
      <c r="P112">
        <f t="shared" si="14"/>
        <v>5.3341066718126863E-2</v>
      </c>
      <c r="Q112" s="2">
        <f t="shared" si="13"/>
        <v>26885.892999999996</v>
      </c>
      <c r="AC112" t="s">
        <v>97</v>
      </c>
      <c r="AD112">
        <v>10</v>
      </c>
      <c r="AF112" t="s">
        <v>103</v>
      </c>
      <c r="AH112" t="s">
        <v>105</v>
      </c>
    </row>
    <row r="113" spans="1:34" x14ac:dyDescent="0.2">
      <c r="A113" t="s">
        <v>111</v>
      </c>
      <c r="C113">
        <v>42535.5</v>
      </c>
      <c r="E113">
        <f t="shared" si="10"/>
        <v>436.02122485753154</v>
      </c>
      <c r="F113">
        <f t="shared" si="11"/>
        <v>436</v>
      </c>
      <c r="G113">
        <f t="shared" si="12"/>
        <v>9.7060000000055879E-2</v>
      </c>
      <c r="M113">
        <f>G113</f>
        <v>9.7060000000055879E-2</v>
      </c>
      <c r="P113">
        <f t="shared" si="14"/>
        <v>7.7229489560293546E-2</v>
      </c>
      <c r="Q113" s="2">
        <f t="shared" si="13"/>
        <v>27517</v>
      </c>
      <c r="AC113" t="s">
        <v>97</v>
      </c>
      <c r="AD113">
        <v>19</v>
      </c>
      <c r="AF113" t="s">
        <v>106</v>
      </c>
      <c r="AH113" t="s">
        <v>105</v>
      </c>
    </row>
    <row r="114" spans="1:34" x14ac:dyDescent="0.2">
      <c r="A114" t="s">
        <v>85</v>
      </c>
      <c r="C114">
        <v>42594.959699999999</v>
      </c>
      <c r="E114">
        <f t="shared" si="10"/>
        <v>449.02373527752377</v>
      </c>
      <c r="F114">
        <f t="shared" si="11"/>
        <v>449</v>
      </c>
      <c r="G114">
        <f t="shared" si="12"/>
        <v>0.10854000000108499</v>
      </c>
      <c r="J114">
        <f>+G114</f>
        <v>0.10854000000108499</v>
      </c>
      <c r="P114">
        <f t="shared" si="14"/>
        <v>7.9437422229477764E-2</v>
      </c>
      <c r="Q114" s="2">
        <f t="shared" si="13"/>
        <v>27576.459699999999</v>
      </c>
    </row>
    <row r="115" spans="1:34" x14ac:dyDescent="0.2">
      <c r="A115" t="s">
        <v>112</v>
      </c>
      <c r="C115">
        <v>42741.305</v>
      </c>
      <c r="E115">
        <f t="shared" si="10"/>
        <v>481.02618884131442</v>
      </c>
      <c r="F115">
        <f t="shared" si="11"/>
        <v>481</v>
      </c>
      <c r="G115">
        <f t="shared" si="12"/>
        <v>0.1197600000014063</v>
      </c>
      <c r="M115">
        <f>G115</f>
        <v>0.1197600000014063</v>
      </c>
      <c r="P115">
        <f t="shared" si="14"/>
        <v>8.4836577277479785E-2</v>
      </c>
      <c r="Q115" s="2">
        <f t="shared" si="13"/>
        <v>27722.805</v>
      </c>
      <c r="AC115" t="s">
        <v>97</v>
      </c>
      <c r="AD115">
        <v>10</v>
      </c>
      <c r="AF115" t="s">
        <v>103</v>
      </c>
      <c r="AH115" t="s">
        <v>105</v>
      </c>
    </row>
    <row r="116" spans="1:34" x14ac:dyDescent="0.2">
      <c r="A116" t="s">
        <v>113</v>
      </c>
      <c r="C116">
        <v>42942.517</v>
      </c>
      <c r="E116">
        <f t="shared" si="10"/>
        <v>525.02676615044152</v>
      </c>
      <c r="F116">
        <f t="shared" si="11"/>
        <v>525</v>
      </c>
      <c r="G116">
        <f t="shared" si="12"/>
        <v>0.12240000000019791</v>
      </c>
      <c r="M116">
        <f>G116</f>
        <v>0.12240000000019791</v>
      </c>
      <c r="P116">
        <f t="shared" si="14"/>
        <v>9.2172231613722413E-2</v>
      </c>
      <c r="Q116" s="2">
        <f t="shared" si="13"/>
        <v>27924.017</v>
      </c>
      <c r="AC116" t="s">
        <v>97</v>
      </c>
      <c r="AD116">
        <v>10</v>
      </c>
      <c r="AF116" t="s">
        <v>103</v>
      </c>
      <c r="AH116" t="s">
        <v>105</v>
      </c>
    </row>
    <row r="117" spans="1:34" x14ac:dyDescent="0.2">
      <c r="A117" t="s">
        <v>93</v>
      </c>
      <c r="C117">
        <v>42960.779000000002</v>
      </c>
      <c r="E117">
        <f t="shared" si="10"/>
        <v>529.02025830209936</v>
      </c>
      <c r="F117">
        <f t="shared" si="11"/>
        <v>529</v>
      </c>
      <c r="G117">
        <f t="shared" si="12"/>
        <v>9.2640000002575107E-2</v>
      </c>
      <c r="K117">
        <f>+G117</f>
        <v>9.2640000002575107E-2</v>
      </c>
      <c r="P117">
        <f t="shared" si="14"/>
        <v>9.283378222514746E-2</v>
      </c>
      <c r="Q117" s="2">
        <f t="shared" si="13"/>
        <v>27942.279000000002</v>
      </c>
    </row>
    <row r="118" spans="1:34" x14ac:dyDescent="0.2">
      <c r="A118" t="s">
        <v>79</v>
      </c>
      <c r="C118">
        <v>42960.800999999999</v>
      </c>
      <c r="E118">
        <f t="shared" si="10"/>
        <v>529.02506921149188</v>
      </c>
      <c r="F118">
        <f t="shared" si="11"/>
        <v>529</v>
      </c>
      <c r="G118">
        <f t="shared" si="12"/>
        <v>0.11463999999978114</v>
      </c>
      <c r="N118">
        <f>+G118</f>
        <v>0.11463999999978114</v>
      </c>
      <c r="P118">
        <f t="shared" si="14"/>
        <v>9.283378222514746E-2</v>
      </c>
      <c r="Q118" s="2">
        <f t="shared" si="13"/>
        <v>27942.300999999999</v>
      </c>
    </row>
    <row r="119" spans="1:34" x14ac:dyDescent="0.2">
      <c r="A119" t="s">
        <v>93</v>
      </c>
      <c r="C119">
        <v>42960.811999999998</v>
      </c>
      <c r="E119">
        <f t="shared" si="10"/>
        <v>529.02747466618814</v>
      </c>
      <c r="F119">
        <f t="shared" si="11"/>
        <v>529</v>
      </c>
      <c r="G119">
        <f t="shared" si="12"/>
        <v>0.12563999999838416</v>
      </c>
      <c r="K119">
        <f>+G119</f>
        <v>0.12563999999838416</v>
      </c>
      <c r="P119">
        <f t="shared" si="14"/>
        <v>9.283378222514746E-2</v>
      </c>
      <c r="Q119" s="2">
        <f t="shared" si="13"/>
        <v>27942.311999999998</v>
      </c>
    </row>
    <row r="120" spans="1:34" x14ac:dyDescent="0.2">
      <c r="A120" t="s">
        <v>114</v>
      </c>
      <c r="C120">
        <v>42974.52</v>
      </c>
      <c r="E120">
        <f t="shared" si="10"/>
        <v>532.02510857347727</v>
      </c>
      <c r="F120">
        <f t="shared" si="11"/>
        <v>532</v>
      </c>
      <c r="G120">
        <f t="shared" si="12"/>
        <v>0.11481999999523396</v>
      </c>
      <c r="M120">
        <f>G120</f>
        <v>0.11481999999523396</v>
      </c>
      <c r="P120">
        <f t="shared" si="14"/>
        <v>9.3329344263225991E-2</v>
      </c>
      <c r="Q120" s="2">
        <f t="shared" si="13"/>
        <v>27956.019999999997</v>
      </c>
      <c r="AC120" t="s">
        <v>97</v>
      </c>
      <c r="AD120">
        <v>7</v>
      </c>
      <c r="AF120" t="s">
        <v>103</v>
      </c>
      <c r="AH120" t="s">
        <v>105</v>
      </c>
    </row>
    <row r="121" spans="1:34" x14ac:dyDescent="0.2">
      <c r="A121" t="s">
        <v>93</v>
      </c>
      <c r="C121">
        <v>43015.675999999999</v>
      </c>
      <c r="E121">
        <f t="shared" si="10"/>
        <v>541.02500798173594</v>
      </c>
      <c r="F121">
        <f t="shared" si="11"/>
        <v>541</v>
      </c>
      <c r="G121">
        <f t="shared" si="12"/>
        <v>0.11435999999957858</v>
      </c>
      <c r="K121">
        <f>+G121</f>
        <v>0.11435999999957858</v>
      </c>
      <c r="P121">
        <f t="shared" si="14"/>
        <v>9.4812910596038996E-2</v>
      </c>
      <c r="Q121" s="2">
        <f t="shared" si="13"/>
        <v>27997.175999999999</v>
      </c>
    </row>
    <row r="122" spans="1:34" x14ac:dyDescent="0.2">
      <c r="A122" t="s">
        <v>93</v>
      </c>
      <c r="C122">
        <v>43024.815000000002</v>
      </c>
      <c r="E122">
        <f t="shared" si="10"/>
        <v>543.02350347916274</v>
      </c>
      <c r="F122">
        <f t="shared" si="11"/>
        <v>543</v>
      </c>
      <c r="G122">
        <f t="shared" si="12"/>
        <v>0.10748000000603497</v>
      </c>
      <c r="K122">
        <f>+G122</f>
        <v>0.10748000000603497</v>
      </c>
      <c r="P122">
        <f t="shared" si="14"/>
        <v>9.5141951272163572E-2</v>
      </c>
      <c r="Q122" s="2">
        <f t="shared" si="13"/>
        <v>28006.315000000002</v>
      </c>
    </row>
    <row r="123" spans="1:34" x14ac:dyDescent="0.2">
      <c r="A123" t="s">
        <v>93</v>
      </c>
      <c r="C123">
        <v>43024.832000000002</v>
      </c>
      <c r="E123">
        <f t="shared" si="10"/>
        <v>543.02722100005735</v>
      </c>
      <c r="F123">
        <f t="shared" si="11"/>
        <v>543</v>
      </c>
      <c r="G123">
        <f t="shared" si="12"/>
        <v>0.12448000000586035</v>
      </c>
      <c r="K123">
        <f>+G123</f>
        <v>0.12448000000586035</v>
      </c>
      <c r="P123">
        <f t="shared" si="14"/>
        <v>9.5141951272163572E-2</v>
      </c>
      <c r="Q123" s="2">
        <f t="shared" si="13"/>
        <v>28006.332000000002</v>
      </c>
    </row>
    <row r="124" spans="1:34" x14ac:dyDescent="0.2">
      <c r="A124" t="s">
        <v>115</v>
      </c>
      <c r="C124">
        <v>43029.392</v>
      </c>
      <c r="E124">
        <f t="shared" si="10"/>
        <v>544.02439131062295</v>
      </c>
      <c r="F124">
        <f t="shared" si="11"/>
        <v>544</v>
      </c>
      <c r="G124">
        <f t="shared" si="12"/>
        <v>0.11153999999805819</v>
      </c>
      <c r="M124">
        <f>G124</f>
        <v>0.11153999999805819</v>
      </c>
      <c r="P124">
        <f t="shared" si="14"/>
        <v>9.5306383628455338E-2</v>
      </c>
      <c r="Q124" s="2">
        <f t="shared" si="13"/>
        <v>28010.892</v>
      </c>
      <c r="AC124" t="s">
        <v>97</v>
      </c>
      <c r="AD124">
        <v>7</v>
      </c>
      <c r="AF124" t="s">
        <v>103</v>
      </c>
      <c r="AH124" t="s">
        <v>105</v>
      </c>
    </row>
    <row r="125" spans="1:34" x14ac:dyDescent="0.2">
      <c r="A125" t="s">
        <v>115</v>
      </c>
      <c r="C125">
        <v>43029.402000000002</v>
      </c>
      <c r="E125">
        <f t="shared" si="10"/>
        <v>544.02657808762024</v>
      </c>
      <c r="F125">
        <f t="shared" si="11"/>
        <v>544</v>
      </c>
      <c r="G125">
        <f t="shared" si="12"/>
        <v>0.12154000000009546</v>
      </c>
      <c r="M125">
        <f>G125</f>
        <v>0.12154000000009546</v>
      </c>
      <c r="P125">
        <f t="shared" si="14"/>
        <v>9.5306383628455338E-2</v>
      </c>
      <c r="Q125" s="2">
        <f t="shared" si="13"/>
        <v>28010.902000000002</v>
      </c>
      <c r="AC125" t="s">
        <v>97</v>
      </c>
      <c r="AD125">
        <v>16</v>
      </c>
      <c r="AF125" t="s">
        <v>106</v>
      </c>
      <c r="AH125" t="s">
        <v>105</v>
      </c>
    </row>
    <row r="126" spans="1:34" x14ac:dyDescent="0.2">
      <c r="A126" t="s">
        <v>85</v>
      </c>
      <c r="C126">
        <v>43326.6512</v>
      </c>
      <c r="E126">
        <f t="shared" si="10"/>
        <v>609.02834937698731</v>
      </c>
      <c r="F126">
        <f t="shared" si="11"/>
        <v>609</v>
      </c>
      <c r="G126">
        <f t="shared" si="12"/>
        <v>0.12963999999919906</v>
      </c>
      <c r="J126">
        <f>+G126</f>
        <v>0.12963999999919906</v>
      </c>
      <c r="P126">
        <f t="shared" si="14"/>
        <v>0.10586376969409531</v>
      </c>
      <c r="Q126" s="2">
        <f t="shared" si="13"/>
        <v>28308.1512</v>
      </c>
    </row>
    <row r="127" spans="1:34" x14ac:dyDescent="0.2">
      <c r="A127" t="s">
        <v>116</v>
      </c>
      <c r="C127">
        <v>43349.521000000001</v>
      </c>
      <c r="E127">
        <f t="shared" si="10"/>
        <v>614.02946463325577</v>
      </c>
      <c r="F127">
        <f t="shared" si="11"/>
        <v>614</v>
      </c>
      <c r="G127">
        <f t="shared" si="12"/>
        <v>0.13474000000132946</v>
      </c>
      <c r="M127">
        <f>G127</f>
        <v>0.13474000000132946</v>
      </c>
      <c r="P127">
        <f t="shared" si="14"/>
        <v>0.10666479694101337</v>
      </c>
      <c r="Q127" s="2">
        <f t="shared" si="13"/>
        <v>28331.021000000001</v>
      </c>
      <c r="AC127" t="s">
        <v>97</v>
      </c>
      <c r="AD127">
        <v>10</v>
      </c>
      <c r="AF127" t="s">
        <v>103</v>
      </c>
      <c r="AH127" t="s">
        <v>105</v>
      </c>
    </row>
    <row r="128" spans="1:34" x14ac:dyDescent="0.2">
      <c r="A128" t="s">
        <v>117</v>
      </c>
      <c r="C128">
        <v>43436.402000000002</v>
      </c>
      <c r="E128">
        <f t="shared" si="10"/>
        <v>633.02840185963555</v>
      </c>
      <c r="F128">
        <f t="shared" si="11"/>
        <v>633</v>
      </c>
      <c r="G128">
        <f t="shared" si="12"/>
        <v>0.12988000000041211</v>
      </c>
      <c r="M128">
        <f>G128</f>
        <v>0.12988000000041211</v>
      </c>
      <c r="P128">
        <f t="shared" si="14"/>
        <v>0.10969359412948172</v>
      </c>
      <c r="Q128" s="2">
        <f t="shared" si="13"/>
        <v>28417.902000000002</v>
      </c>
      <c r="AC128" t="s">
        <v>97</v>
      </c>
      <c r="AD128">
        <v>17</v>
      </c>
      <c r="AF128" t="s">
        <v>106</v>
      </c>
      <c r="AH128" t="s">
        <v>105</v>
      </c>
    </row>
    <row r="129" spans="1:34" x14ac:dyDescent="0.2">
      <c r="A129" t="s">
        <v>117</v>
      </c>
      <c r="C129">
        <v>43459.262999999999</v>
      </c>
      <c r="E129">
        <f t="shared" si="10"/>
        <v>638.02759275214612</v>
      </c>
      <c r="F129">
        <f t="shared" si="11"/>
        <v>638</v>
      </c>
      <c r="G129">
        <f t="shared" si="12"/>
        <v>0.12617999999929452</v>
      </c>
      <c r="M129">
        <f>G129</f>
        <v>0.12617999999929452</v>
      </c>
      <c r="P129">
        <f t="shared" si="14"/>
        <v>0.11048661363321276</v>
      </c>
      <c r="Q129" s="2">
        <f t="shared" si="13"/>
        <v>28440.762999999999</v>
      </c>
      <c r="AC129" t="s">
        <v>97</v>
      </c>
      <c r="AD129">
        <v>9</v>
      </c>
      <c r="AF129" t="s">
        <v>106</v>
      </c>
      <c r="AH129" t="s">
        <v>105</v>
      </c>
    </row>
    <row r="130" spans="1:34" x14ac:dyDescent="0.2">
      <c r="A130" t="s">
        <v>93</v>
      </c>
      <c r="C130">
        <v>43646.762000000002</v>
      </c>
      <c r="E130">
        <f t="shared" si="10"/>
        <v>679.02944276548624</v>
      </c>
      <c r="F130">
        <f t="shared" si="11"/>
        <v>679</v>
      </c>
      <c r="G130">
        <f t="shared" si="12"/>
        <v>0.13464000000385568</v>
      </c>
      <c r="K130">
        <f>+G130</f>
        <v>0.13464000000385568</v>
      </c>
      <c r="P130">
        <f t="shared" si="14"/>
        <v>0.11692400373065506</v>
      </c>
      <c r="Q130" s="2">
        <f t="shared" si="13"/>
        <v>28628.262000000002</v>
      </c>
    </row>
    <row r="131" spans="1:34" x14ac:dyDescent="0.2">
      <c r="A131" t="s">
        <v>83</v>
      </c>
      <c r="C131">
        <v>43692.504200000003</v>
      </c>
      <c r="E131">
        <f t="shared" si="10"/>
        <v>689.03224184004227</v>
      </c>
      <c r="F131">
        <f t="shared" si="11"/>
        <v>689</v>
      </c>
      <c r="G131">
        <f t="shared" si="12"/>
        <v>0.14744000000064261</v>
      </c>
      <c r="J131">
        <f>+G131</f>
        <v>0.14744000000064261</v>
      </c>
      <c r="P131">
        <f t="shared" si="14"/>
        <v>0.11847596122861646</v>
      </c>
      <c r="Q131" s="2">
        <f t="shared" si="13"/>
        <v>28674.004200000003</v>
      </c>
      <c r="R131" t="s">
        <v>82</v>
      </c>
    </row>
    <row r="132" spans="1:34" x14ac:dyDescent="0.2">
      <c r="A132" t="s">
        <v>85</v>
      </c>
      <c r="C132">
        <v>43692.506500000003</v>
      </c>
      <c r="E132">
        <f t="shared" si="10"/>
        <v>689.03274479875165</v>
      </c>
      <c r="F132">
        <f t="shared" si="11"/>
        <v>689</v>
      </c>
      <c r="G132">
        <f t="shared" si="12"/>
        <v>0.14974000000074739</v>
      </c>
      <c r="J132">
        <f>+G132</f>
        <v>0.14974000000074739</v>
      </c>
      <c r="P132">
        <f t="shared" si="14"/>
        <v>0.11847596122861646</v>
      </c>
      <c r="Q132" s="2">
        <f t="shared" si="13"/>
        <v>28674.006500000003</v>
      </c>
    </row>
    <row r="133" spans="1:34" x14ac:dyDescent="0.2">
      <c r="A133" t="s">
        <v>118</v>
      </c>
      <c r="C133">
        <v>43756.529000000002</v>
      </c>
      <c r="E133">
        <f t="shared" si="10"/>
        <v>703.03303782686896</v>
      </c>
      <c r="F133">
        <f t="shared" si="11"/>
        <v>703</v>
      </c>
      <c r="G133">
        <f t="shared" si="12"/>
        <v>0.15108000000327593</v>
      </c>
      <c r="M133">
        <f>G133</f>
        <v>0.15108000000327593</v>
      </c>
      <c r="P133">
        <f t="shared" si="14"/>
        <v>0.12063640266647645</v>
      </c>
      <c r="Q133" s="2">
        <f t="shared" si="13"/>
        <v>28738.029000000002</v>
      </c>
      <c r="AC133" t="s">
        <v>97</v>
      </c>
      <c r="AD133">
        <v>6</v>
      </c>
      <c r="AF133" t="s">
        <v>103</v>
      </c>
      <c r="AH133" t="s">
        <v>105</v>
      </c>
    </row>
    <row r="134" spans="1:34" x14ac:dyDescent="0.2">
      <c r="A134" t="s">
        <v>93</v>
      </c>
      <c r="C134">
        <v>44021.750999999997</v>
      </c>
      <c r="E134">
        <f t="shared" si="10"/>
        <v>761.03117469286644</v>
      </c>
      <c r="F134">
        <f t="shared" si="11"/>
        <v>761</v>
      </c>
      <c r="G134">
        <f t="shared" si="12"/>
        <v>0.1425600000002305</v>
      </c>
      <c r="K134">
        <f>+G134</f>
        <v>0.1425600000002305</v>
      </c>
      <c r="P134">
        <f t="shared" si="14"/>
        <v>0.12942854215740796</v>
      </c>
      <c r="Q134" s="2">
        <f t="shared" si="13"/>
        <v>29003.250999999997</v>
      </c>
    </row>
    <row r="135" spans="1:34" x14ac:dyDescent="0.2">
      <c r="A135" t="s">
        <v>93</v>
      </c>
      <c r="C135">
        <v>44053.750999999997</v>
      </c>
      <c r="E135">
        <f t="shared" si="10"/>
        <v>768.02886108280381</v>
      </c>
      <c r="F135">
        <f t="shared" si="11"/>
        <v>768</v>
      </c>
      <c r="G135">
        <f t="shared" si="12"/>
        <v>0.13197999999829335</v>
      </c>
      <c r="K135">
        <f>+G135</f>
        <v>0.13197999999829335</v>
      </c>
      <c r="P135">
        <f t="shared" si="14"/>
        <v>0.130471858299154</v>
      </c>
      <c r="Q135" s="2">
        <f t="shared" si="13"/>
        <v>29035.250999999997</v>
      </c>
    </row>
    <row r="136" spans="1:34" x14ac:dyDescent="0.2">
      <c r="A136" t="s">
        <v>93</v>
      </c>
      <c r="C136">
        <v>44108.623</v>
      </c>
      <c r="E136">
        <f t="shared" si="10"/>
        <v>780.02814381994949</v>
      </c>
      <c r="F136">
        <f t="shared" si="11"/>
        <v>780</v>
      </c>
      <c r="G136">
        <f t="shared" si="12"/>
        <v>0.12870000000111759</v>
      </c>
      <c r="K136">
        <f>+G136</f>
        <v>0.12870000000111759</v>
      </c>
      <c r="P136">
        <f t="shared" si="14"/>
        <v>0.13225120796995407</v>
      </c>
      <c r="Q136" s="2">
        <f t="shared" si="13"/>
        <v>29090.123</v>
      </c>
    </row>
    <row r="137" spans="1:34" x14ac:dyDescent="0.2">
      <c r="A137" t="s">
        <v>93</v>
      </c>
      <c r="C137">
        <v>44117.771000000001</v>
      </c>
      <c r="E137">
        <f t="shared" si="10"/>
        <v>782.02860741667303</v>
      </c>
      <c r="F137">
        <f t="shared" si="11"/>
        <v>782</v>
      </c>
      <c r="G137">
        <f t="shared" si="12"/>
        <v>0.13081999999849359</v>
      </c>
      <c r="K137">
        <f>+G137</f>
        <v>0.13081999999849359</v>
      </c>
      <c r="P137">
        <f t="shared" si="14"/>
        <v>0.13254662840135256</v>
      </c>
      <c r="Q137" s="2">
        <f t="shared" si="13"/>
        <v>29099.271000000001</v>
      </c>
    </row>
    <row r="138" spans="1:34" x14ac:dyDescent="0.2">
      <c r="A138" t="s">
        <v>119</v>
      </c>
      <c r="C138">
        <v>44122.364999999998</v>
      </c>
      <c r="E138">
        <f t="shared" si="10"/>
        <v>783.03321276902784</v>
      </c>
      <c r="F138">
        <f t="shared" si="11"/>
        <v>783</v>
      </c>
      <c r="G138">
        <f t="shared" si="12"/>
        <v>0.15187999999761814</v>
      </c>
      <c r="M138">
        <f>G138</f>
        <v>0.15187999999761814</v>
      </c>
      <c r="P138">
        <f t="shared" si="14"/>
        <v>0.13269421602046677</v>
      </c>
      <c r="Q138" s="2">
        <f t="shared" si="13"/>
        <v>29103.864999999998</v>
      </c>
      <c r="AC138" t="s">
        <v>97</v>
      </c>
      <c r="AD138">
        <v>6</v>
      </c>
      <c r="AF138" t="s">
        <v>103</v>
      </c>
      <c r="AH138" t="s">
        <v>105</v>
      </c>
    </row>
    <row r="139" spans="1:34" x14ac:dyDescent="0.2">
      <c r="A139" t="s">
        <v>119</v>
      </c>
      <c r="C139">
        <v>44122.368000000002</v>
      </c>
      <c r="E139">
        <f t="shared" si="10"/>
        <v>783.03386880212781</v>
      </c>
      <c r="F139">
        <f t="shared" si="11"/>
        <v>783</v>
      </c>
      <c r="G139">
        <f t="shared" si="12"/>
        <v>0.1548800000018673</v>
      </c>
      <c r="M139">
        <f>G139</f>
        <v>0.1548800000018673</v>
      </c>
      <c r="P139">
        <f t="shared" si="14"/>
        <v>0.13269421602046677</v>
      </c>
      <c r="Q139" s="2">
        <f t="shared" si="13"/>
        <v>29103.868000000002</v>
      </c>
      <c r="AC139" t="s">
        <v>97</v>
      </c>
      <c r="AD139">
        <v>12</v>
      </c>
      <c r="AF139" t="s">
        <v>106</v>
      </c>
      <c r="AH139" t="s">
        <v>105</v>
      </c>
    </row>
    <row r="140" spans="1:34" x14ac:dyDescent="0.2">
      <c r="A140" t="s">
        <v>84</v>
      </c>
      <c r="C140">
        <v>44428.762499999997</v>
      </c>
      <c r="E140">
        <f t="shared" si="10"/>
        <v>850.0355132584283</v>
      </c>
      <c r="F140">
        <f t="shared" si="11"/>
        <v>850</v>
      </c>
      <c r="G140">
        <f t="shared" si="12"/>
        <v>0.16240000000107102</v>
      </c>
      <c r="N140">
        <f>+G140</f>
        <v>0.16240000000107102</v>
      </c>
      <c r="P140">
        <f t="shared" si="14"/>
        <v>0.14239160834126183</v>
      </c>
      <c r="Q140" s="2">
        <f t="shared" si="13"/>
        <v>29410.262499999997</v>
      </c>
    </row>
    <row r="141" spans="1:34" x14ac:dyDescent="0.2">
      <c r="A141" t="s">
        <v>120</v>
      </c>
      <c r="C141">
        <v>44442.483999999997</v>
      </c>
      <c r="E141">
        <f t="shared" ref="E141:E172" si="15">+(C141-C$7)/C$8</f>
        <v>853.03609931466337</v>
      </c>
      <c r="F141">
        <f t="shared" ref="F141:F172" si="16">ROUND(2*E141,0)/2</f>
        <v>853</v>
      </c>
      <c r="G141">
        <f t="shared" ref="G141:G172" si="17">+C141-(C$7+F141*C$8)</f>
        <v>0.16507999999885214</v>
      </c>
      <c r="M141">
        <f>G141</f>
        <v>0.16507999999885214</v>
      </c>
      <c r="P141">
        <f t="shared" si="14"/>
        <v>0.14281679536118821</v>
      </c>
      <c r="Q141" s="2">
        <f t="shared" ref="Q141:Q172" si="18">+C141-15018.5</f>
        <v>29423.983999999997</v>
      </c>
      <c r="AC141" t="s">
        <v>97</v>
      </c>
      <c r="AD141">
        <v>13</v>
      </c>
      <c r="AF141" t="s">
        <v>106</v>
      </c>
      <c r="AH141" t="s">
        <v>105</v>
      </c>
    </row>
    <row r="142" spans="1:34" x14ac:dyDescent="0.2">
      <c r="A142" t="s">
        <v>121</v>
      </c>
      <c r="C142">
        <v>44497.356</v>
      </c>
      <c r="E142">
        <f t="shared" si="15"/>
        <v>865.03538205180905</v>
      </c>
      <c r="F142">
        <f t="shared" si="16"/>
        <v>865</v>
      </c>
      <c r="G142">
        <f t="shared" si="17"/>
        <v>0.16180000000167638</v>
      </c>
      <c r="M142">
        <f>G142</f>
        <v>0.16180000000167638</v>
      </c>
      <c r="P142">
        <f t="shared" si="14"/>
        <v>0.14450959121361623</v>
      </c>
      <c r="Q142" s="2">
        <f t="shared" si="18"/>
        <v>29478.856</v>
      </c>
      <c r="AC142" t="s">
        <v>97</v>
      </c>
      <c r="AD142">
        <v>6</v>
      </c>
      <c r="AF142" t="s">
        <v>103</v>
      </c>
      <c r="AH142" t="s">
        <v>105</v>
      </c>
    </row>
    <row r="143" spans="1:34" x14ac:dyDescent="0.2">
      <c r="A143" t="s">
        <v>122</v>
      </c>
      <c r="C143">
        <v>44817.46</v>
      </c>
      <c r="E143">
        <f t="shared" si="15"/>
        <v>935.0349884319495</v>
      </c>
      <c r="F143">
        <f t="shared" si="16"/>
        <v>935</v>
      </c>
      <c r="G143">
        <f t="shared" si="17"/>
        <v>0.1599999999962165</v>
      </c>
      <c r="N143">
        <f>G143</f>
        <v>0.1599999999962165</v>
      </c>
      <c r="P143">
        <f t="shared" si="14"/>
        <v>0.15412364563629075</v>
      </c>
      <c r="Q143" s="2">
        <f t="shared" si="18"/>
        <v>29798.959999999999</v>
      </c>
      <c r="AC143" t="s">
        <v>97</v>
      </c>
      <c r="AH143" t="s">
        <v>96</v>
      </c>
    </row>
    <row r="144" spans="1:34" x14ac:dyDescent="0.2">
      <c r="A144" t="s">
        <v>122</v>
      </c>
      <c r="C144">
        <v>44817.463000000003</v>
      </c>
      <c r="E144">
        <f t="shared" si="15"/>
        <v>935.03564446504947</v>
      </c>
      <c r="F144">
        <f t="shared" si="16"/>
        <v>935</v>
      </c>
      <c r="G144">
        <f t="shared" si="17"/>
        <v>0.16300000000046566</v>
      </c>
      <c r="N144">
        <f>G144</f>
        <v>0.16300000000046566</v>
      </c>
      <c r="P144">
        <f t="shared" si="14"/>
        <v>0.15412364563629075</v>
      </c>
      <c r="Q144" s="2">
        <f t="shared" si="18"/>
        <v>29798.963000000003</v>
      </c>
      <c r="AC144" t="s">
        <v>97</v>
      </c>
      <c r="AH144" t="s">
        <v>96</v>
      </c>
    </row>
    <row r="145" spans="1:34" x14ac:dyDescent="0.2">
      <c r="A145" t="s">
        <v>122</v>
      </c>
      <c r="C145">
        <v>44817.468000000001</v>
      </c>
      <c r="E145">
        <f t="shared" si="15"/>
        <v>935.03673785354738</v>
      </c>
      <c r="F145">
        <f t="shared" si="16"/>
        <v>935</v>
      </c>
      <c r="G145">
        <f t="shared" si="17"/>
        <v>0.16799999999784632</v>
      </c>
      <c r="N145">
        <f>G145</f>
        <v>0.16799999999784632</v>
      </c>
      <c r="P145">
        <f t="shared" si="14"/>
        <v>0.15412364563629075</v>
      </c>
      <c r="Q145" s="2">
        <f t="shared" si="18"/>
        <v>29798.968000000001</v>
      </c>
      <c r="AC145" t="s">
        <v>97</v>
      </c>
      <c r="AH145" t="s">
        <v>96</v>
      </c>
    </row>
    <row r="146" spans="1:34" x14ac:dyDescent="0.2">
      <c r="A146" t="s">
        <v>122</v>
      </c>
      <c r="C146">
        <v>44817.47</v>
      </c>
      <c r="E146">
        <f t="shared" si="15"/>
        <v>935.03717520894679</v>
      </c>
      <c r="F146">
        <f t="shared" si="16"/>
        <v>935</v>
      </c>
      <c r="G146">
        <f t="shared" si="17"/>
        <v>0.16999999999825377</v>
      </c>
      <c r="N146">
        <f>G146</f>
        <v>0.16999999999825377</v>
      </c>
      <c r="P146">
        <f t="shared" si="14"/>
        <v>0.15412364563629075</v>
      </c>
      <c r="Q146" s="2">
        <f t="shared" si="18"/>
        <v>29798.97</v>
      </c>
      <c r="AC146" t="s">
        <v>97</v>
      </c>
      <c r="AH146" t="s">
        <v>96</v>
      </c>
    </row>
    <row r="147" spans="1:34" x14ac:dyDescent="0.2">
      <c r="A147" t="s">
        <v>93</v>
      </c>
      <c r="C147">
        <v>44835.74</v>
      </c>
      <c r="E147">
        <f t="shared" si="15"/>
        <v>939.03241678220093</v>
      </c>
      <c r="F147">
        <f t="shared" si="16"/>
        <v>939</v>
      </c>
      <c r="G147">
        <f t="shared" si="17"/>
        <v>0.14823999999498483</v>
      </c>
      <c r="K147">
        <f>+G147</f>
        <v>0.14823999999498483</v>
      </c>
      <c r="P147">
        <f t="shared" si="14"/>
        <v>0.15465922225114642</v>
      </c>
      <c r="Q147" s="2">
        <f t="shared" si="18"/>
        <v>29817.239999999998</v>
      </c>
    </row>
    <row r="148" spans="1:34" x14ac:dyDescent="0.2">
      <c r="A148" t="s">
        <v>93</v>
      </c>
      <c r="C148">
        <v>44835.767999999996</v>
      </c>
      <c r="E148">
        <f t="shared" si="15"/>
        <v>939.0385397577918</v>
      </c>
      <c r="F148">
        <f t="shared" si="16"/>
        <v>939</v>
      </c>
      <c r="G148">
        <f t="shared" si="17"/>
        <v>0.17623999999341322</v>
      </c>
      <c r="K148">
        <f>+G148</f>
        <v>0.17623999999341322</v>
      </c>
      <c r="P148">
        <f t="shared" si="14"/>
        <v>0.15465922225114642</v>
      </c>
      <c r="Q148" s="2">
        <f t="shared" si="18"/>
        <v>29817.267999999996</v>
      </c>
    </row>
    <row r="149" spans="1:34" x14ac:dyDescent="0.2">
      <c r="A149" t="s">
        <v>123</v>
      </c>
      <c r="C149">
        <v>44840.349000000002</v>
      </c>
      <c r="E149">
        <f t="shared" si="15"/>
        <v>940.04030230005253</v>
      </c>
      <c r="F149">
        <f t="shared" si="16"/>
        <v>940</v>
      </c>
      <c r="G149">
        <f t="shared" si="17"/>
        <v>0.18430000000080327</v>
      </c>
      <c r="M149">
        <f t="shared" ref="M149:M157" si="19">G149</f>
        <v>0.18430000000080327</v>
      </c>
      <c r="P149">
        <f t="shared" si="14"/>
        <v>0.15479287810724787</v>
      </c>
      <c r="Q149" s="2">
        <f t="shared" si="18"/>
        <v>29821.849000000002</v>
      </c>
      <c r="AC149" t="s">
        <v>97</v>
      </c>
      <c r="AD149">
        <v>7</v>
      </c>
      <c r="AF149" t="s">
        <v>103</v>
      </c>
      <c r="AH149" t="s">
        <v>105</v>
      </c>
    </row>
    <row r="150" spans="1:34" x14ac:dyDescent="0.2">
      <c r="A150" t="s">
        <v>124</v>
      </c>
      <c r="C150">
        <v>44927.24</v>
      </c>
      <c r="E150">
        <f t="shared" si="15"/>
        <v>959.04142630342801</v>
      </c>
      <c r="F150">
        <f t="shared" si="16"/>
        <v>959</v>
      </c>
      <c r="G150">
        <f t="shared" si="17"/>
        <v>0.18943999999464722</v>
      </c>
      <c r="M150">
        <f t="shared" si="19"/>
        <v>0.18943999999464722</v>
      </c>
      <c r="P150">
        <f t="shared" si="14"/>
        <v>0.157314103774021</v>
      </c>
      <c r="Q150" s="2">
        <f t="shared" si="18"/>
        <v>29908.739999999998</v>
      </c>
      <c r="AC150" t="s">
        <v>97</v>
      </c>
      <c r="AD150">
        <v>7</v>
      </c>
      <c r="AF150" t="s">
        <v>103</v>
      </c>
      <c r="AH150" t="s">
        <v>105</v>
      </c>
    </row>
    <row r="151" spans="1:34" x14ac:dyDescent="0.2">
      <c r="A151" t="s">
        <v>126</v>
      </c>
      <c r="C151">
        <v>44927.254000000001</v>
      </c>
      <c r="E151">
        <f t="shared" si="15"/>
        <v>959.04448779122424</v>
      </c>
      <c r="F151">
        <f t="shared" si="16"/>
        <v>959</v>
      </c>
      <c r="G151">
        <f t="shared" si="17"/>
        <v>0.2034399999974994</v>
      </c>
      <c r="M151">
        <f t="shared" si="19"/>
        <v>0.2034399999974994</v>
      </c>
      <c r="P151">
        <f t="shared" si="14"/>
        <v>0.157314103774021</v>
      </c>
      <c r="Q151" s="2">
        <f t="shared" si="18"/>
        <v>29908.754000000001</v>
      </c>
      <c r="AC151" t="s">
        <v>97</v>
      </c>
      <c r="AD151">
        <v>5</v>
      </c>
      <c r="AF151" t="s">
        <v>125</v>
      </c>
      <c r="AH151" t="s">
        <v>105</v>
      </c>
    </row>
    <row r="152" spans="1:34" x14ac:dyDescent="0.2">
      <c r="A152" t="s">
        <v>127</v>
      </c>
      <c r="C152">
        <v>45128.446000000004</v>
      </c>
      <c r="E152">
        <f t="shared" si="15"/>
        <v>1003.0406915463583</v>
      </c>
      <c r="F152">
        <f t="shared" si="16"/>
        <v>1003</v>
      </c>
      <c r="G152">
        <f t="shared" si="17"/>
        <v>0.18608000000676839</v>
      </c>
      <c r="M152">
        <f t="shared" si="19"/>
        <v>0.18608000000676839</v>
      </c>
      <c r="P152">
        <f t="shared" si="14"/>
        <v>0.16301730652668883</v>
      </c>
      <c r="Q152" s="2">
        <f t="shared" si="18"/>
        <v>30109.946000000004</v>
      </c>
      <c r="AC152" t="s">
        <v>97</v>
      </c>
      <c r="AD152">
        <v>7</v>
      </c>
      <c r="AF152" t="s">
        <v>103</v>
      </c>
      <c r="AH152" t="s">
        <v>105</v>
      </c>
    </row>
    <row r="153" spans="1:34" x14ac:dyDescent="0.2">
      <c r="A153" t="s">
        <v>128</v>
      </c>
      <c r="C153">
        <v>45192.468000000001</v>
      </c>
      <c r="E153">
        <f t="shared" si="15"/>
        <v>1017.0408752356254</v>
      </c>
      <c r="F153">
        <f t="shared" si="16"/>
        <v>1017</v>
      </c>
      <c r="G153">
        <f t="shared" si="17"/>
        <v>0.18692000000010012</v>
      </c>
      <c r="M153">
        <f t="shared" si="19"/>
        <v>0.18692000000010012</v>
      </c>
      <c r="P153">
        <f t="shared" si="14"/>
        <v>0.16479145799781167</v>
      </c>
      <c r="Q153" s="2">
        <f t="shared" si="18"/>
        <v>30173.968000000001</v>
      </c>
      <c r="AC153" t="s">
        <v>97</v>
      </c>
      <c r="AD153">
        <v>6</v>
      </c>
      <c r="AF153" t="s">
        <v>103</v>
      </c>
      <c r="AH153" t="s">
        <v>105</v>
      </c>
    </row>
    <row r="154" spans="1:34" x14ac:dyDescent="0.2">
      <c r="A154" t="s">
        <v>128</v>
      </c>
      <c r="C154">
        <v>45215.338000000003</v>
      </c>
      <c r="E154">
        <f t="shared" si="15"/>
        <v>1022.0420342274343</v>
      </c>
      <c r="F154">
        <f t="shared" si="16"/>
        <v>1022</v>
      </c>
      <c r="G154">
        <f t="shared" si="17"/>
        <v>0.19222000000445405</v>
      </c>
      <c r="M154">
        <f t="shared" si="19"/>
        <v>0.19222000000445405</v>
      </c>
      <c r="P154">
        <f t="shared" si="14"/>
        <v>0.16542026618390743</v>
      </c>
      <c r="Q154" s="2">
        <f t="shared" si="18"/>
        <v>30196.838000000003</v>
      </c>
      <c r="AC154" t="s">
        <v>97</v>
      </c>
      <c r="AD154">
        <v>7</v>
      </c>
      <c r="AF154" t="s">
        <v>103</v>
      </c>
      <c r="AH154" t="s">
        <v>105</v>
      </c>
    </row>
    <row r="155" spans="1:34" x14ac:dyDescent="0.2">
      <c r="A155" t="s">
        <v>128</v>
      </c>
      <c r="C155">
        <v>45224.472000000002</v>
      </c>
      <c r="E155">
        <f t="shared" si="15"/>
        <v>1024.0394363363616</v>
      </c>
      <c r="F155">
        <f t="shared" si="16"/>
        <v>1024</v>
      </c>
      <c r="G155">
        <f t="shared" si="17"/>
        <v>0.18033999999897787</v>
      </c>
      <c r="M155">
        <f t="shared" si="19"/>
        <v>0.18033999999897787</v>
      </c>
      <c r="P155">
        <f t="shared" si="14"/>
        <v>0.16567107572421857</v>
      </c>
      <c r="Q155" s="2">
        <f t="shared" si="18"/>
        <v>30205.972000000002</v>
      </c>
      <c r="AC155" t="s">
        <v>97</v>
      </c>
      <c r="AD155">
        <v>16</v>
      </c>
      <c r="AF155" t="s">
        <v>106</v>
      </c>
      <c r="AH155" t="s">
        <v>105</v>
      </c>
    </row>
    <row r="156" spans="1:34" x14ac:dyDescent="0.2">
      <c r="A156" t="s">
        <v>128</v>
      </c>
      <c r="C156">
        <v>45224.476999999999</v>
      </c>
      <c r="E156">
        <f t="shared" si="15"/>
        <v>1024.0405297248594</v>
      </c>
      <c r="F156">
        <f t="shared" si="16"/>
        <v>1024</v>
      </c>
      <c r="G156">
        <f t="shared" si="17"/>
        <v>0.18533999999635853</v>
      </c>
      <c r="M156">
        <f t="shared" si="19"/>
        <v>0.18533999999635853</v>
      </c>
      <c r="P156">
        <f t="shared" si="14"/>
        <v>0.16567107572421857</v>
      </c>
      <c r="Q156" s="2">
        <f t="shared" si="18"/>
        <v>30205.976999999999</v>
      </c>
      <c r="AC156" t="s">
        <v>97</v>
      </c>
      <c r="AD156">
        <v>7</v>
      </c>
      <c r="AF156" t="s">
        <v>103</v>
      </c>
      <c r="AH156" t="s">
        <v>105</v>
      </c>
    </row>
    <row r="157" spans="1:34" x14ac:dyDescent="0.2">
      <c r="A157" t="s">
        <v>129</v>
      </c>
      <c r="C157">
        <v>45471.423999999999</v>
      </c>
      <c r="E157">
        <f t="shared" si="15"/>
        <v>1078.0423316291049</v>
      </c>
      <c r="F157">
        <f t="shared" si="16"/>
        <v>1078</v>
      </c>
      <c r="G157">
        <f t="shared" si="17"/>
        <v>0.19357999999920139</v>
      </c>
      <c r="M157">
        <f t="shared" si="19"/>
        <v>0.19357999999920139</v>
      </c>
      <c r="P157">
        <f t="shared" si="14"/>
        <v>0.17228641243118992</v>
      </c>
      <c r="Q157" s="2">
        <f t="shared" si="18"/>
        <v>30452.923999999999</v>
      </c>
      <c r="AC157" t="s">
        <v>97</v>
      </c>
      <c r="AD157">
        <v>7</v>
      </c>
      <c r="AF157" t="s">
        <v>103</v>
      </c>
      <c r="AH157" t="s">
        <v>105</v>
      </c>
    </row>
    <row r="158" spans="1:34" x14ac:dyDescent="0.2">
      <c r="A158" t="s">
        <v>93</v>
      </c>
      <c r="C158">
        <v>45521.726000000002</v>
      </c>
      <c r="E158">
        <f t="shared" si="15"/>
        <v>1089.0422572786879</v>
      </c>
      <c r="F158">
        <f t="shared" si="16"/>
        <v>1089</v>
      </c>
      <c r="G158">
        <f t="shared" si="17"/>
        <v>0.19324000000051456</v>
      </c>
      <c r="K158">
        <f>+G158</f>
        <v>0.19324000000051456</v>
      </c>
      <c r="P158">
        <f t="shared" si="14"/>
        <v>0.17359637073892983</v>
      </c>
      <c r="Q158" s="2">
        <f t="shared" si="18"/>
        <v>30503.226000000002</v>
      </c>
    </row>
    <row r="159" spans="1:34" x14ac:dyDescent="0.2">
      <c r="A159" t="s">
        <v>130</v>
      </c>
      <c r="C159">
        <v>45535.463000000003</v>
      </c>
      <c r="E159">
        <f t="shared" si="15"/>
        <v>1092.0462328392682</v>
      </c>
      <c r="F159">
        <f t="shared" si="16"/>
        <v>1092</v>
      </c>
      <c r="G159">
        <f t="shared" si="17"/>
        <v>0.21142000000691041</v>
      </c>
      <c r="M159">
        <f>G159</f>
        <v>0.21142000000691041</v>
      </c>
      <c r="P159">
        <f t="shared" si="14"/>
        <v>0.17395138745783856</v>
      </c>
      <c r="Q159" s="2">
        <f t="shared" si="18"/>
        <v>30516.963000000003</v>
      </c>
      <c r="AC159" t="s">
        <v>97</v>
      </c>
      <c r="AD159">
        <v>8</v>
      </c>
      <c r="AF159" t="s">
        <v>125</v>
      </c>
      <c r="AH159" t="s">
        <v>105</v>
      </c>
    </row>
    <row r="160" spans="1:34" x14ac:dyDescent="0.2">
      <c r="A160" t="s">
        <v>131</v>
      </c>
      <c r="C160">
        <v>45576.597999999998</v>
      </c>
      <c r="E160">
        <f t="shared" si="15"/>
        <v>1101.041540015832</v>
      </c>
      <c r="F160">
        <f t="shared" si="16"/>
        <v>1101</v>
      </c>
      <c r="G160">
        <f t="shared" si="17"/>
        <v>0.18995999999606283</v>
      </c>
      <c r="N160">
        <f>G160</f>
        <v>0.18995999999606283</v>
      </c>
      <c r="P160">
        <f t="shared" si="14"/>
        <v>0.17501063545444387</v>
      </c>
      <c r="Q160" s="2">
        <f t="shared" si="18"/>
        <v>30558.097999999998</v>
      </c>
      <c r="AC160" t="s">
        <v>97</v>
      </c>
      <c r="AH160" t="s">
        <v>96</v>
      </c>
    </row>
    <row r="161" spans="1:34" x14ac:dyDescent="0.2">
      <c r="A161" t="s">
        <v>93</v>
      </c>
      <c r="C161">
        <v>45608.614000000001</v>
      </c>
      <c r="E161">
        <f t="shared" si="15"/>
        <v>1108.0427252489649</v>
      </c>
      <c r="F161">
        <f t="shared" si="16"/>
        <v>1108</v>
      </c>
      <c r="G161">
        <f t="shared" si="17"/>
        <v>0.19538000000466127</v>
      </c>
      <c r="K161">
        <f>+G161</f>
        <v>0.19538000000466127</v>
      </c>
      <c r="P161">
        <f t="shared" si="14"/>
        <v>0.17582845222731106</v>
      </c>
      <c r="Q161" s="2">
        <f t="shared" si="18"/>
        <v>30590.114000000001</v>
      </c>
    </row>
    <row r="162" spans="1:34" x14ac:dyDescent="0.2">
      <c r="A162" t="s">
        <v>93</v>
      </c>
      <c r="C162">
        <v>45617.758000000002</v>
      </c>
      <c r="E162">
        <f t="shared" si="15"/>
        <v>1110.0423141348895</v>
      </c>
      <c r="F162">
        <f t="shared" si="16"/>
        <v>1110</v>
      </c>
      <c r="G162">
        <f t="shared" si="17"/>
        <v>0.19350000000122236</v>
      </c>
      <c r="K162">
        <f>+G162</f>
        <v>0.19350000000122236</v>
      </c>
      <c r="P162">
        <f t="shared" si="14"/>
        <v>0.17606113910341029</v>
      </c>
      <c r="Q162" s="2">
        <f t="shared" si="18"/>
        <v>30599.258000000002</v>
      </c>
    </row>
    <row r="163" spans="1:34" x14ac:dyDescent="0.2">
      <c r="A163" t="s">
        <v>132</v>
      </c>
      <c r="C163">
        <v>45814.400999999998</v>
      </c>
      <c r="E163">
        <f t="shared" si="15"/>
        <v>1153.0437530341526</v>
      </c>
      <c r="F163">
        <f t="shared" si="16"/>
        <v>1153</v>
      </c>
      <c r="G163">
        <f t="shared" si="17"/>
        <v>0.20007999999506865</v>
      </c>
      <c r="N163">
        <f>G163</f>
        <v>0.20007999999506865</v>
      </c>
      <c r="P163">
        <f t="shared" si="14"/>
        <v>0.18095789473762605</v>
      </c>
      <c r="Q163" s="2">
        <f t="shared" si="18"/>
        <v>30795.900999999998</v>
      </c>
      <c r="AC163" t="s">
        <v>97</v>
      </c>
      <c r="AH163" t="s">
        <v>96</v>
      </c>
    </row>
    <row r="164" spans="1:34" x14ac:dyDescent="0.2">
      <c r="A164" t="s">
        <v>133</v>
      </c>
      <c r="C164">
        <v>45878.432999999997</v>
      </c>
      <c r="E164">
        <f t="shared" si="15"/>
        <v>1167.046123500417</v>
      </c>
      <c r="F164">
        <f t="shared" si="16"/>
        <v>1167</v>
      </c>
      <c r="G164">
        <f t="shared" si="17"/>
        <v>0.2109199999977136</v>
      </c>
      <c r="M164">
        <f>G164</f>
        <v>0.2109199999977136</v>
      </c>
      <c r="P164">
        <f t="shared" si="14"/>
        <v>0.18250791788834256</v>
      </c>
      <c r="Q164" s="2">
        <f t="shared" si="18"/>
        <v>30859.932999999997</v>
      </c>
      <c r="AC164" t="s">
        <v>97</v>
      </c>
      <c r="AD164">
        <v>10</v>
      </c>
      <c r="AF164" t="s">
        <v>106</v>
      </c>
      <c r="AH164" t="s">
        <v>105</v>
      </c>
    </row>
    <row r="165" spans="1:34" x14ac:dyDescent="0.2">
      <c r="A165" t="s">
        <v>134</v>
      </c>
      <c r="C165">
        <v>45919.587</v>
      </c>
      <c r="E165">
        <f t="shared" si="15"/>
        <v>1176.0455855532764</v>
      </c>
      <c r="F165">
        <f t="shared" si="16"/>
        <v>1176</v>
      </c>
      <c r="G165">
        <f t="shared" si="17"/>
        <v>0.20846000000165077</v>
      </c>
      <c r="M165">
        <f>G165</f>
        <v>0.20846000000165077</v>
      </c>
      <c r="P165">
        <f t="shared" si="14"/>
        <v>0.18349272109387132</v>
      </c>
      <c r="Q165" s="2">
        <f t="shared" si="18"/>
        <v>30901.087</v>
      </c>
      <c r="AC165" t="s">
        <v>97</v>
      </c>
      <c r="AD165">
        <v>7</v>
      </c>
      <c r="AF165" t="s">
        <v>103</v>
      </c>
      <c r="AH165" t="s">
        <v>105</v>
      </c>
    </row>
    <row r="166" spans="1:34" x14ac:dyDescent="0.2">
      <c r="A166" t="s">
        <v>132</v>
      </c>
      <c r="C166">
        <v>45942.447</v>
      </c>
      <c r="E166">
        <f t="shared" si="15"/>
        <v>1181.044557768088</v>
      </c>
      <c r="F166">
        <f t="shared" si="16"/>
        <v>1181</v>
      </c>
      <c r="G166">
        <f t="shared" si="17"/>
        <v>0.20376000000396743</v>
      </c>
      <c r="N166">
        <f>G166</f>
        <v>0.20376000000396743</v>
      </c>
      <c r="P166">
        <f t="shared" si="14"/>
        <v>0.18403587556974202</v>
      </c>
      <c r="Q166" s="2">
        <f t="shared" si="18"/>
        <v>30923.947</v>
      </c>
      <c r="AC166" t="s">
        <v>97</v>
      </c>
      <c r="AH166" t="s">
        <v>96</v>
      </c>
    </row>
    <row r="167" spans="1:34" x14ac:dyDescent="0.2">
      <c r="A167" t="s">
        <v>93</v>
      </c>
      <c r="C167">
        <v>45960.735999999997</v>
      </c>
      <c r="E167">
        <f t="shared" si="15"/>
        <v>1185.0439542176362</v>
      </c>
      <c r="F167">
        <f t="shared" si="16"/>
        <v>1185</v>
      </c>
      <c r="G167">
        <f t="shared" si="17"/>
        <v>0.20099999999365536</v>
      </c>
      <c r="K167">
        <f>+G167</f>
        <v>0.20099999999365536</v>
      </c>
      <c r="P167">
        <f t="shared" si="14"/>
        <v>0.18446835614720011</v>
      </c>
      <c r="Q167" s="2">
        <f t="shared" si="18"/>
        <v>30942.235999999997</v>
      </c>
    </row>
    <row r="168" spans="1:34" x14ac:dyDescent="0.2">
      <c r="A168" t="s">
        <v>136</v>
      </c>
      <c r="C168">
        <v>45974.466</v>
      </c>
      <c r="E168">
        <f t="shared" si="15"/>
        <v>1188.0463990343194</v>
      </c>
      <c r="F168">
        <f t="shared" si="16"/>
        <v>1188</v>
      </c>
      <c r="G168">
        <f t="shared" si="17"/>
        <v>0.21218000000226311</v>
      </c>
      <c r="M168">
        <f>G168</f>
        <v>0.21218000000226311</v>
      </c>
      <c r="P168">
        <f t="shared" si="14"/>
        <v>0.18479152202578933</v>
      </c>
      <c r="Q168" s="2">
        <f t="shared" si="18"/>
        <v>30955.966</v>
      </c>
      <c r="AC168" t="s">
        <v>97</v>
      </c>
      <c r="AD168">
        <v>11</v>
      </c>
      <c r="AF168" t="s">
        <v>135</v>
      </c>
      <c r="AH168" t="s">
        <v>105</v>
      </c>
    </row>
    <row r="169" spans="1:34" x14ac:dyDescent="0.2">
      <c r="A169" t="s">
        <v>93</v>
      </c>
      <c r="C169">
        <v>46239.677000000003</v>
      </c>
      <c r="E169">
        <f t="shared" si="15"/>
        <v>1246.0421304456222</v>
      </c>
      <c r="F169">
        <f t="shared" si="16"/>
        <v>1246</v>
      </c>
      <c r="G169">
        <f t="shared" si="17"/>
        <v>0.19266000000061467</v>
      </c>
      <c r="K169">
        <f>+G169</f>
        <v>0.19266000000061467</v>
      </c>
      <c r="P169">
        <f t="shared" si="14"/>
        <v>0.19083563143554116</v>
      </c>
      <c r="Q169" s="2">
        <f t="shared" si="18"/>
        <v>31221.177000000003</v>
      </c>
    </row>
    <row r="170" spans="1:34" x14ac:dyDescent="0.2">
      <c r="A170" t="s">
        <v>93</v>
      </c>
      <c r="C170">
        <v>46239.69</v>
      </c>
      <c r="E170">
        <f t="shared" si="15"/>
        <v>1246.0449732557179</v>
      </c>
      <c r="F170">
        <f t="shared" si="16"/>
        <v>1246</v>
      </c>
      <c r="G170">
        <f t="shared" si="17"/>
        <v>0.20565999999962514</v>
      </c>
      <c r="K170">
        <f>+G170</f>
        <v>0.20565999999962514</v>
      </c>
      <c r="P170">
        <f t="shared" si="14"/>
        <v>0.19083563143554116</v>
      </c>
      <c r="Q170" s="2">
        <f t="shared" si="18"/>
        <v>31221.190000000002</v>
      </c>
    </row>
    <row r="171" spans="1:34" x14ac:dyDescent="0.2">
      <c r="A171" t="s">
        <v>137</v>
      </c>
      <c r="C171">
        <v>46285.428</v>
      </c>
      <c r="E171">
        <f t="shared" si="15"/>
        <v>1256.0468538839345</v>
      </c>
      <c r="F171">
        <f t="shared" si="16"/>
        <v>1256</v>
      </c>
      <c r="G171">
        <f t="shared" si="17"/>
        <v>0.2142600000006496</v>
      </c>
      <c r="M171">
        <f>G171</f>
        <v>0.2142600000006496</v>
      </c>
      <c r="P171">
        <f t="shared" si="14"/>
        <v>0.19183803973102936</v>
      </c>
      <c r="Q171" s="2">
        <f t="shared" si="18"/>
        <v>31266.928</v>
      </c>
      <c r="AC171" t="s">
        <v>97</v>
      </c>
      <c r="AD171">
        <v>7</v>
      </c>
      <c r="AF171" t="s">
        <v>103</v>
      </c>
      <c r="AH171" t="s">
        <v>105</v>
      </c>
    </row>
    <row r="172" spans="1:34" x14ac:dyDescent="0.2">
      <c r="A172" t="s">
        <v>139</v>
      </c>
      <c r="C172">
        <v>46285.440000000002</v>
      </c>
      <c r="E172">
        <f t="shared" si="15"/>
        <v>1256.0494780163315</v>
      </c>
      <c r="F172">
        <f t="shared" si="16"/>
        <v>1256</v>
      </c>
      <c r="G172">
        <f t="shared" si="17"/>
        <v>0.22626000000309432</v>
      </c>
      <c r="M172">
        <f>G172</f>
        <v>0.22626000000309432</v>
      </c>
      <c r="P172">
        <f t="shared" si="14"/>
        <v>0.19183803973102936</v>
      </c>
      <c r="Q172" s="2">
        <f t="shared" si="18"/>
        <v>31266.940000000002</v>
      </c>
      <c r="AC172" t="s">
        <v>97</v>
      </c>
      <c r="AD172">
        <v>5</v>
      </c>
      <c r="AF172" t="s">
        <v>138</v>
      </c>
      <c r="AH172" t="s">
        <v>105</v>
      </c>
    </row>
    <row r="173" spans="1:34" x14ac:dyDescent="0.2">
      <c r="A173" t="s">
        <v>139</v>
      </c>
      <c r="C173">
        <v>46349.440000000002</v>
      </c>
      <c r="E173">
        <f t="shared" ref="E173:E205" si="20">+(C173-C$7)/C$8</f>
        <v>1270.044850796206</v>
      </c>
      <c r="F173">
        <f t="shared" ref="F173:F204" si="21">ROUND(2*E173,0)/2</f>
        <v>1270</v>
      </c>
      <c r="G173">
        <f t="shared" ref="G173:G196" si="22">+C173-(C$7+F173*C$8)</f>
        <v>0.20510000000649597</v>
      </c>
      <c r="M173">
        <f>G173</f>
        <v>0.20510000000649597</v>
      </c>
      <c r="P173">
        <f t="shared" si="14"/>
        <v>0.19322151739675664</v>
      </c>
      <c r="Q173" s="2">
        <f t="shared" ref="Q173:Q205" si="23">+C173-15018.5</f>
        <v>31330.940000000002</v>
      </c>
      <c r="AC173" t="s">
        <v>97</v>
      </c>
      <c r="AD173">
        <v>9</v>
      </c>
      <c r="AF173" t="s">
        <v>106</v>
      </c>
      <c r="AH173" t="s">
        <v>105</v>
      </c>
    </row>
    <row r="174" spans="1:34" x14ac:dyDescent="0.2">
      <c r="A174" t="s">
        <v>140</v>
      </c>
      <c r="C174">
        <v>46372.313999999998</v>
      </c>
      <c r="E174">
        <f t="shared" si="20"/>
        <v>1275.0468844988122</v>
      </c>
      <c r="F174">
        <f t="shared" si="21"/>
        <v>1275</v>
      </c>
      <c r="G174">
        <f t="shared" si="22"/>
        <v>0.2143999999971129</v>
      </c>
      <c r="N174">
        <f>G174</f>
        <v>0.2143999999971129</v>
      </c>
      <c r="P174">
        <f t="shared" ref="P174:P205" si="24">+D$11*SIN(D$12*F174)</f>
        <v>0.19370996375474589</v>
      </c>
      <c r="Q174" s="2">
        <f t="shared" si="23"/>
        <v>31353.813999999998</v>
      </c>
      <c r="AC174" t="s">
        <v>97</v>
      </c>
      <c r="AH174" t="s">
        <v>96</v>
      </c>
    </row>
    <row r="175" spans="1:34" x14ac:dyDescent="0.2">
      <c r="A175" t="s">
        <v>93</v>
      </c>
      <c r="C175">
        <v>46591.817999999999</v>
      </c>
      <c r="E175">
        <f t="shared" si="20"/>
        <v>1323.0475142905875</v>
      </c>
      <c r="F175">
        <f t="shared" si="21"/>
        <v>1323</v>
      </c>
      <c r="G175">
        <f t="shared" si="22"/>
        <v>0.21727999999711756</v>
      </c>
      <c r="K175">
        <f>+G175</f>
        <v>0.21727999999711756</v>
      </c>
      <c r="O175">
        <f t="shared" ref="O175:O205" si="25">+C$11+C$12*F175</f>
        <v>0.21181103483352562</v>
      </c>
      <c r="P175">
        <f t="shared" si="24"/>
        <v>0.19824597855692958</v>
      </c>
      <c r="Q175" s="2">
        <f t="shared" si="23"/>
        <v>31573.317999999999</v>
      </c>
    </row>
    <row r="176" spans="1:34" x14ac:dyDescent="0.2">
      <c r="A176" t="s">
        <v>93</v>
      </c>
      <c r="C176">
        <v>46623.817000000003</v>
      </c>
      <c r="E176">
        <f t="shared" si="20"/>
        <v>1330.0449820028259</v>
      </c>
      <c r="F176">
        <f t="shared" si="21"/>
        <v>1330</v>
      </c>
      <c r="G176">
        <f t="shared" si="22"/>
        <v>0.20570000000589062</v>
      </c>
      <c r="K176">
        <f>+G176</f>
        <v>0.20570000000589062</v>
      </c>
      <c r="O176">
        <f t="shared" si="25"/>
        <v>0.21230202940531384</v>
      </c>
      <c r="P176">
        <f t="shared" si="24"/>
        <v>0.19888409131963566</v>
      </c>
      <c r="Q176" s="2">
        <f t="shared" si="23"/>
        <v>31605.317000000003</v>
      </c>
    </row>
    <row r="177" spans="1:34" x14ac:dyDescent="0.2">
      <c r="A177" t="s">
        <v>93</v>
      </c>
      <c r="C177">
        <v>46710.711000000003</v>
      </c>
      <c r="E177">
        <f t="shared" si="20"/>
        <v>1349.0467620393015</v>
      </c>
      <c r="F177">
        <f t="shared" si="21"/>
        <v>1349</v>
      </c>
      <c r="G177">
        <f t="shared" si="22"/>
        <v>0.21384000000398373</v>
      </c>
      <c r="K177">
        <f>+G177</f>
        <v>0.21384000000398373</v>
      </c>
      <c r="O177">
        <f t="shared" si="25"/>
        <v>0.21363472895731045</v>
      </c>
      <c r="P177">
        <f t="shared" si="24"/>
        <v>0.20058575443098589</v>
      </c>
      <c r="Q177" s="2">
        <f t="shared" si="23"/>
        <v>31692.211000000003</v>
      </c>
    </row>
    <row r="178" spans="1:34" x14ac:dyDescent="0.2">
      <c r="A178" t="s">
        <v>141</v>
      </c>
      <c r="C178">
        <v>46747.296000000002</v>
      </c>
      <c r="E178">
        <f t="shared" si="20"/>
        <v>1357.0470856822967</v>
      </c>
      <c r="F178">
        <f t="shared" si="21"/>
        <v>1357</v>
      </c>
      <c r="G178">
        <f t="shared" si="22"/>
        <v>0.21532000000297558</v>
      </c>
      <c r="M178">
        <f>G178</f>
        <v>0.21532000000297558</v>
      </c>
      <c r="O178">
        <f t="shared" si="25"/>
        <v>0.21419586561078272</v>
      </c>
      <c r="P178">
        <f t="shared" si="24"/>
        <v>0.2012889029515596</v>
      </c>
      <c r="Q178" s="2">
        <f t="shared" si="23"/>
        <v>31728.796000000002</v>
      </c>
      <c r="AC178" t="s">
        <v>97</v>
      </c>
      <c r="AD178">
        <v>7</v>
      </c>
      <c r="AF178" t="s">
        <v>103</v>
      </c>
      <c r="AH178" t="s">
        <v>105</v>
      </c>
    </row>
    <row r="179" spans="1:34" x14ac:dyDescent="0.2">
      <c r="A179" t="s">
        <v>141</v>
      </c>
      <c r="C179">
        <v>46747.311000000002</v>
      </c>
      <c r="E179">
        <f t="shared" si="20"/>
        <v>1357.0503658477919</v>
      </c>
      <c r="F179">
        <f t="shared" si="21"/>
        <v>1357</v>
      </c>
      <c r="G179">
        <f t="shared" si="22"/>
        <v>0.2303200000023935</v>
      </c>
      <c r="M179">
        <f>G179</f>
        <v>0.2303200000023935</v>
      </c>
      <c r="O179">
        <f t="shared" si="25"/>
        <v>0.21419586561078272</v>
      </c>
      <c r="P179">
        <f t="shared" si="24"/>
        <v>0.2012889029515596</v>
      </c>
      <c r="Q179" s="2">
        <f t="shared" si="23"/>
        <v>31728.811000000002</v>
      </c>
      <c r="AC179" t="s">
        <v>97</v>
      </c>
      <c r="AD179">
        <v>10</v>
      </c>
      <c r="AF179" t="s">
        <v>106</v>
      </c>
      <c r="AH179" t="s">
        <v>105</v>
      </c>
    </row>
    <row r="180" spans="1:34" x14ac:dyDescent="0.2">
      <c r="A180" t="s">
        <v>142</v>
      </c>
      <c r="C180">
        <v>46861.614000000001</v>
      </c>
      <c r="E180">
        <f t="shared" si="20"/>
        <v>1382.0458829549484</v>
      </c>
      <c r="F180">
        <f t="shared" si="21"/>
        <v>1382</v>
      </c>
      <c r="G180">
        <f t="shared" si="22"/>
        <v>0.20982000000367407</v>
      </c>
      <c r="M180">
        <f>G180</f>
        <v>0.20982000000367407</v>
      </c>
      <c r="O180">
        <f t="shared" si="25"/>
        <v>0.21594941765288353</v>
      </c>
      <c r="P180">
        <f t="shared" si="24"/>
        <v>0.20343489924112762</v>
      </c>
      <c r="Q180" s="2">
        <f t="shared" si="23"/>
        <v>31843.114000000001</v>
      </c>
      <c r="AC180" t="s">
        <v>97</v>
      </c>
      <c r="AD180">
        <v>9</v>
      </c>
      <c r="AF180" t="s">
        <v>103</v>
      </c>
      <c r="AH180" t="s">
        <v>105</v>
      </c>
    </row>
    <row r="181" spans="1:34" x14ac:dyDescent="0.2">
      <c r="A181" t="s">
        <v>143</v>
      </c>
      <c r="C181">
        <v>46948.482000000004</v>
      </c>
      <c r="E181">
        <f t="shared" si="20"/>
        <v>1401.0419773712324</v>
      </c>
      <c r="F181">
        <f t="shared" si="21"/>
        <v>1401</v>
      </c>
      <c r="G181">
        <f t="shared" si="22"/>
        <v>0.19196000000374625</v>
      </c>
      <c r="M181">
        <f>G181</f>
        <v>0.19196000000374625</v>
      </c>
      <c r="O181">
        <f t="shared" si="25"/>
        <v>0.21728211720488014</v>
      </c>
      <c r="P181">
        <f t="shared" si="24"/>
        <v>0.20501344690895026</v>
      </c>
      <c r="Q181" s="2">
        <f t="shared" si="23"/>
        <v>31929.982000000004</v>
      </c>
      <c r="AC181" t="s">
        <v>97</v>
      </c>
      <c r="AD181">
        <v>6</v>
      </c>
      <c r="AF181" t="s">
        <v>103</v>
      </c>
      <c r="AH181" t="s">
        <v>105</v>
      </c>
    </row>
    <row r="182" spans="1:34" x14ac:dyDescent="0.2">
      <c r="A182" t="s">
        <v>93</v>
      </c>
      <c r="C182">
        <v>47085.701999999997</v>
      </c>
      <c r="E182">
        <f t="shared" si="20"/>
        <v>1431.0489313220812</v>
      </c>
      <c r="F182">
        <f t="shared" si="21"/>
        <v>1431</v>
      </c>
      <c r="G182">
        <f t="shared" si="22"/>
        <v>0.22376000000076601</v>
      </c>
      <c r="K182">
        <f>+G182</f>
        <v>0.22376000000076601</v>
      </c>
      <c r="O182">
        <f t="shared" si="25"/>
        <v>0.21938637965540111</v>
      </c>
      <c r="P182">
        <f t="shared" si="24"/>
        <v>0.20741280776657203</v>
      </c>
      <c r="Q182" s="2">
        <f t="shared" si="23"/>
        <v>32067.201999999997</v>
      </c>
    </row>
    <row r="183" spans="1:34" x14ac:dyDescent="0.2">
      <c r="A183" t="s">
        <v>93</v>
      </c>
      <c r="C183">
        <v>47428.694000000003</v>
      </c>
      <c r="E183">
        <f t="shared" si="20"/>
        <v>1506.0536328926255</v>
      </c>
      <c r="F183">
        <f t="shared" si="21"/>
        <v>1506</v>
      </c>
      <c r="G183">
        <f t="shared" si="22"/>
        <v>0.24526000000332715</v>
      </c>
      <c r="K183">
        <f>+G183</f>
        <v>0.24526000000332715</v>
      </c>
      <c r="O183">
        <f t="shared" si="25"/>
        <v>0.22464703578170353</v>
      </c>
      <c r="P183">
        <f t="shared" si="24"/>
        <v>0.21290470281375032</v>
      </c>
      <c r="Q183" s="2">
        <f t="shared" si="23"/>
        <v>32410.194000000003</v>
      </c>
    </row>
    <row r="184" spans="1:34" x14ac:dyDescent="0.2">
      <c r="A184" t="s">
        <v>144</v>
      </c>
      <c r="C184">
        <v>47698.487000000001</v>
      </c>
      <c r="E184">
        <f t="shared" si="20"/>
        <v>1565.0513455238863</v>
      </c>
      <c r="F184">
        <f t="shared" si="21"/>
        <v>1565</v>
      </c>
      <c r="G184">
        <f t="shared" si="22"/>
        <v>0.23479999999835854</v>
      </c>
      <c r="M184">
        <f>G184</f>
        <v>0.23479999999835854</v>
      </c>
      <c r="O184">
        <f t="shared" si="25"/>
        <v>0.22878541860106144</v>
      </c>
      <c r="P184">
        <f t="shared" si="24"/>
        <v>0.21670685823689476</v>
      </c>
      <c r="Q184" s="2">
        <f t="shared" si="23"/>
        <v>32679.987000000001</v>
      </c>
      <c r="AC184" t="s">
        <v>97</v>
      </c>
      <c r="AD184">
        <v>7</v>
      </c>
      <c r="AF184" t="s">
        <v>103</v>
      </c>
      <c r="AH184" t="s">
        <v>105</v>
      </c>
    </row>
    <row r="185" spans="1:34" x14ac:dyDescent="0.2">
      <c r="A185" t="s">
        <v>93</v>
      </c>
      <c r="C185">
        <v>47707.642999999996</v>
      </c>
      <c r="E185">
        <f t="shared" si="20"/>
        <v>1567.0535585422062</v>
      </c>
      <c r="F185">
        <f t="shared" si="21"/>
        <v>1567</v>
      </c>
      <c r="G185">
        <f t="shared" si="22"/>
        <v>0.24491999999736436</v>
      </c>
      <c r="K185">
        <f>+G185</f>
        <v>0.24491999999736436</v>
      </c>
      <c r="O185">
        <f t="shared" si="25"/>
        <v>0.22892570276442953</v>
      </c>
      <c r="P185">
        <f t="shared" si="24"/>
        <v>0.21682763532031393</v>
      </c>
      <c r="Q185" s="2">
        <f t="shared" si="23"/>
        <v>32689.142999999996</v>
      </c>
    </row>
    <row r="186" spans="1:34" x14ac:dyDescent="0.2">
      <c r="A186" t="s">
        <v>93</v>
      </c>
      <c r="C186">
        <v>47716.781999999999</v>
      </c>
      <c r="E186">
        <f t="shared" si="20"/>
        <v>1569.052054039633</v>
      </c>
      <c r="F186">
        <f t="shared" si="21"/>
        <v>1569</v>
      </c>
      <c r="G186">
        <f t="shared" si="22"/>
        <v>0.23803999999654479</v>
      </c>
      <c r="K186">
        <f>+G186</f>
        <v>0.23803999999654479</v>
      </c>
      <c r="O186">
        <f t="shared" si="25"/>
        <v>0.22906598692779756</v>
      </c>
      <c r="P186">
        <f t="shared" si="24"/>
        <v>0.21694787740309718</v>
      </c>
      <c r="Q186" s="2">
        <f t="shared" si="23"/>
        <v>32698.281999999999</v>
      </c>
    </row>
    <row r="187" spans="1:34" x14ac:dyDescent="0.2">
      <c r="A187" t="s">
        <v>93</v>
      </c>
      <c r="C187">
        <v>47803.652000000002</v>
      </c>
      <c r="E187">
        <f t="shared" si="20"/>
        <v>1588.0485858113166</v>
      </c>
      <c r="F187">
        <f t="shared" si="21"/>
        <v>1588</v>
      </c>
      <c r="G187">
        <f t="shared" si="22"/>
        <v>0.22218000000430038</v>
      </c>
      <c r="K187">
        <f>+G187</f>
        <v>0.22218000000430038</v>
      </c>
      <c r="O187">
        <f t="shared" si="25"/>
        <v>0.23039868647979417</v>
      </c>
      <c r="P187">
        <f t="shared" si="24"/>
        <v>0.21806343784732735</v>
      </c>
      <c r="Q187" s="2">
        <f t="shared" si="23"/>
        <v>32785.152000000002</v>
      </c>
    </row>
    <row r="188" spans="1:34" x14ac:dyDescent="0.2">
      <c r="A188" t="s">
        <v>145</v>
      </c>
      <c r="C188">
        <v>47817.375999999997</v>
      </c>
      <c r="E188">
        <f t="shared" si="20"/>
        <v>1591.0497185617999</v>
      </c>
      <c r="F188">
        <f t="shared" si="21"/>
        <v>1591</v>
      </c>
      <c r="G188">
        <f t="shared" si="22"/>
        <v>0.22735999999713385</v>
      </c>
      <c r="M188">
        <f>G188</f>
        <v>0.22735999999713385</v>
      </c>
      <c r="O188">
        <f t="shared" si="25"/>
        <v>0.2306091127248463</v>
      </c>
      <c r="P188">
        <f t="shared" si="24"/>
        <v>0.21823514636501848</v>
      </c>
      <c r="Q188" s="2">
        <f t="shared" si="23"/>
        <v>32798.875999999997</v>
      </c>
      <c r="AC188" t="s">
        <v>97</v>
      </c>
      <c r="AD188">
        <v>15</v>
      </c>
      <c r="AF188" t="s">
        <v>106</v>
      </c>
      <c r="AH188" t="s">
        <v>105</v>
      </c>
    </row>
    <row r="189" spans="1:34" x14ac:dyDescent="0.2">
      <c r="A189" t="s">
        <v>93</v>
      </c>
      <c r="C189">
        <v>47835.641000000003</v>
      </c>
      <c r="E189">
        <f t="shared" si="20"/>
        <v>1595.0438667465576</v>
      </c>
      <c r="F189">
        <f t="shared" si="21"/>
        <v>1595</v>
      </c>
      <c r="G189">
        <f t="shared" si="22"/>
        <v>0.20060000000376021</v>
      </c>
      <c r="K189">
        <f>+G189</f>
        <v>0.20060000000376021</v>
      </c>
      <c r="O189">
        <f t="shared" si="25"/>
        <v>0.23088968105158242</v>
      </c>
      <c r="P189">
        <f t="shared" si="24"/>
        <v>0.21846220623461107</v>
      </c>
      <c r="Q189" s="2">
        <f t="shared" si="23"/>
        <v>32817.141000000003</v>
      </c>
    </row>
    <row r="190" spans="1:34" x14ac:dyDescent="0.2">
      <c r="A190" t="s">
        <v>146</v>
      </c>
      <c r="C190">
        <v>48041.462</v>
      </c>
      <c r="E190">
        <f t="shared" si="20"/>
        <v>1640.0523295735347</v>
      </c>
      <c r="F190">
        <f t="shared" si="21"/>
        <v>1640</v>
      </c>
      <c r="G190">
        <f t="shared" si="22"/>
        <v>0.2393000000010943</v>
      </c>
      <c r="M190">
        <f>G190</f>
        <v>0.2393000000010943</v>
      </c>
      <c r="O190">
        <f t="shared" si="25"/>
        <v>0.23404607472736388</v>
      </c>
      <c r="P190">
        <f t="shared" si="24"/>
        <v>0.22086754770569689</v>
      </c>
      <c r="Q190" s="2">
        <f t="shared" si="23"/>
        <v>33022.962</v>
      </c>
      <c r="AC190" t="s">
        <v>97</v>
      </c>
      <c r="AD190">
        <v>9</v>
      </c>
      <c r="AF190" t="s">
        <v>106</v>
      </c>
      <c r="AH190" t="s">
        <v>105</v>
      </c>
    </row>
    <row r="191" spans="1:34" x14ac:dyDescent="0.2">
      <c r="A191" t="s">
        <v>147</v>
      </c>
      <c r="C191">
        <v>48448.46</v>
      </c>
      <c r="D191">
        <v>4.0000000000000001E-3</v>
      </c>
      <c r="E191">
        <f t="shared" si="20"/>
        <v>1729.0537159901505</v>
      </c>
      <c r="F191">
        <f t="shared" si="21"/>
        <v>1729</v>
      </c>
      <c r="G191">
        <f t="shared" si="22"/>
        <v>0.2456400000010035</v>
      </c>
      <c r="M191">
        <f>G191</f>
        <v>0.2456400000010035</v>
      </c>
      <c r="O191">
        <f t="shared" si="25"/>
        <v>0.24028871999724274</v>
      </c>
      <c r="P191">
        <f t="shared" si="24"/>
        <v>0.22480989639031282</v>
      </c>
      <c r="Q191" s="2">
        <f t="shared" si="23"/>
        <v>33429.96</v>
      </c>
      <c r="AC191" t="s">
        <v>97</v>
      </c>
      <c r="AD191">
        <v>10</v>
      </c>
      <c r="AF191" t="s">
        <v>106</v>
      </c>
      <c r="AH191" t="s">
        <v>105</v>
      </c>
    </row>
    <row r="192" spans="1:34" x14ac:dyDescent="0.2">
      <c r="A192" t="s">
        <v>93</v>
      </c>
      <c r="C192">
        <v>48754.838000000003</v>
      </c>
      <c r="E192">
        <f t="shared" si="20"/>
        <v>1796.0517522644084</v>
      </c>
      <c r="F192">
        <f t="shared" si="21"/>
        <v>1796</v>
      </c>
      <c r="G192">
        <f t="shared" si="22"/>
        <v>0.2366600000023027</v>
      </c>
      <c r="K192">
        <f>+G192</f>
        <v>0.2366600000023027</v>
      </c>
      <c r="O192">
        <f t="shared" si="25"/>
        <v>0.24498823947007292</v>
      </c>
      <c r="P192">
        <f t="shared" si="24"/>
        <v>0.22705416321880842</v>
      </c>
      <c r="Q192" s="2">
        <f t="shared" si="23"/>
        <v>33736.338000000003</v>
      </c>
    </row>
    <row r="193" spans="1:34" x14ac:dyDescent="0.2">
      <c r="A193" t="s">
        <v>148</v>
      </c>
      <c r="C193">
        <v>48823.427000000003</v>
      </c>
      <c r="D193">
        <v>0.01</v>
      </c>
      <c r="E193">
        <f t="shared" si="20"/>
        <v>1811.05063700814</v>
      </c>
      <c r="F193">
        <f t="shared" si="21"/>
        <v>1811</v>
      </c>
      <c r="G193">
        <f t="shared" si="22"/>
        <v>0.23156000000744825</v>
      </c>
      <c r="M193">
        <f>G193</f>
        <v>0.23156000000744825</v>
      </c>
      <c r="O193">
        <f t="shared" si="25"/>
        <v>0.24604037069533341</v>
      </c>
      <c r="P193">
        <f t="shared" si="24"/>
        <v>0.2274706809820661</v>
      </c>
      <c r="Q193" s="2">
        <f t="shared" si="23"/>
        <v>33804.927000000003</v>
      </c>
      <c r="AC193" t="s">
        <v>97</v>
      </c>
      <c r="AD193">
        <v>9</v>
      </c>
      <c r="AF193" t="s">
        <v>103</v>
      </c>
      <c r="AH193" t="s">
        <v>105</v>
      </c>
    </row>
    <row r="194" spans="1:34" x14ac:dyDescent="0.2">
      <c r="A194" t="s">
        <v>149</v>
      </c>
      <c r="C194">
        <v>48823.444000000003</v>
      </c>
      <c r="D194">
        <v>4.0000000000000001E-3</v>
      </c>
      <c r="E194">
        <f t="shared" si="20"/>
        <v>1811.0543545290345</v>
      </c>
      <c r="F194">
        <f t="shared" si="21"/>
        <v>1811</v>
      </c>
      <c r="G194">
        <f t="shared" si="22"/>
        <v>0.24856000000727363</v>
      </c>
      <c r="M194">
        <f>G194</f>
        <v>0.24856000000727363</v>
      </c>
      <c r="O194">
        <f t="shared" si="25"/>
        <v>0.24604037069533341</v>
      </c>
      <c r="P194">
        <f t="shared" si="24"/>
        <v>0.2274706809820661</v>
      </c>
      <c r="Q194" s="2">
        <f t="shared" si="23"/>
        <v>33804.944000000003</v>
      </c>
      <c r="AC194" t="s">
        <v>97</v>
      </c>
      <c r="AD194">
        <v>10</v>
      </c>
      <c r="AF194" t="s">
        <v>106</v>
      </c>
      <c r="AH194" t="s">
        <v>105</v>
      </c>
    </row>
    <row r="195" spans="1:34" x14ac:dyDescent="0.2">
      <c r="A195" t="s">
        <v>93</v>
      </c>
      <c r="C195">
        <v>48896.629000000001</v>
      </c>
      <c r="E195">
        <f t="shared" si="20"/>
        <v>1827.0582819805204</v>
      </c>
      <c r="F195">
        <f t="shared" si="21"/>
        <v>1827</v>
      </c>
      <c r="G195">
        <f t="shared" si="22"/>
        <v>0.26652000000467524</v>
      </c>
      <c r="K195">
        <f>+G195</f>
        <v>0.26652000000467524</v>
      </c>
      <c r="O195">
        <f t="shared" si="25"/>
        <v>0.24716264400227789</v>
      </c>
      <c r="P195">
        <f t="shared" si="24"/>
        <v>0.22788016745765727</v>
      </c>
      <c r="Q195" s="2">
        <f t="shared" si="23"/>
        <v>33878.129000000001</v>
      </c>
    </row>
    <row r="196" spans="1:34" x14ac:dyDescent="0.2">
      <c r="A196" t="s">
        <v>150</v>
      </c>
      <c r="C196">
        <v>49166.423999999999</v>
      </c>
      <c r="D196">
        <v>7.0000000000000001E-3</v>
      </c>
      <c r="E196">
        <f t="shared" si="20"/>
        <v>1886.0564319671807</v>
      </c>
      <c r="F196">
        <f t="shared" si="21"/>
        <v>1886</v>
      </c>
      <c r="G196">
        <f t="shared" si="22"/>
        <v>0.25806000000011409</v>
      </c>
      <c r="M196">
        <f>G196</f>
        <v>0.25806000000011409</v>
      </c>
      <c r="O196">
        <f t="shared" si="25"/>
        <v>0.2513010268216358</v>
      </c>
      <c r="P196">
        <f t="shared" si="24"/>
        <v>0.22907870830453153</v>
      </c>
      <c r="Q196" s="2">
        <f t="shared" si="23"/>
        <v>34147.923999999999</v>
      </c>
      <c r="AC196" t="s">
        <v>97</v>
      </c>
      <c r="AD196">
        <v>10</v>
      </c>
      <c r="AF196" t="s">
        <v>106</v>
      </c>
      <c r="AH196" t="s">
        <v>105</v>
      </c>
    </row>
    <row r="197" spans="1:34" x14ac:dyDescent="0.2">
      <c r="A197" t="s">
        <v>150</v>
      </c>
      <c r="C197">
        <v>49175</v>
      </c>
      <c r="D197">
        <v>8.0000000000000002E-3</v>
      </c>
      <c r="E197">
        <f t="shared" si="20"/>
        <v>1887.9318119196842</v>
      </c>
      <c r="F197">
        <f t="shared" si="21"/>
        <v>1888</v>
      </c>
      <c r="M197" s="11">
        <v>-0.6856077800039202</v>
      </c>
      <c r="O197">
        <f t="shared" si="25"/>
        <v>0.25144131098500389</v>
      </c>
      <c r="P197">
        <f t="shared" si="24"/>
        <v>0.22911073010292968</v>
      </c>
      <c r="Q197" s="2">
        <f t="shared" si="23"/>
        <v>34156.5</v>
      </c>
      <c r="AD197">
        <v>8</v>
      </c>
      <c r="AF197" t="s">
        <v>103</v>
      </c>
      <c r="AH197" t="s">
        <v>105</v>
      </c>
    </row>
    <row r="198" spans="1:34" x14ac:dyDescent="0.2">
      <c r="A198" t="s">
        <v>151</v>
      </c>
      <c r="C198">
        <v>49175.557999999997</v>
      </c>
      <c r="E198">
        <f t="shared" si="20"/>
        <v>1888.0538340761079</v>
      </c>
      <c r="F198">
        <f t="shared" si="21"/>
        <v>1888</v>
      </c>
      <c r="G198">
        <f>+C198-(C$7+F198*C$8)</f>
        <v>0.24617999999463791</v>
      </c>
      <c r="M198">
        <f>G198</f>
        <v>0.24617999999463791</v>
      </c>
      <c r="O198">
        <f t="shared" si="25"/>
        <v>0.25144131098500389</v>
      </c>
      <c r="P198">
        <f t="shared" si="24"/>
        <v>0.22911073010292968</v>
      </c>
      <c r="Q198" s="2">
        <f t="shared" si="23"/>
        <v>34157.057999999997</v>
      </c>
      <c r="AC198" t="s">
        <v>97</v>
      </c>
      <c r="AH198" t="s">
        <v>96</v>
      </c>
    </row>
    <row r="199" spans="1:34" x14ac:dyDescent="0.2">
      <c r="A199" t="s">
        <v>150</v>
      </c>
      <c r="C199">
        <v>49198</v>
      </c>
      <c r="D199">
        <v>5.0000000000000001E-3</v>
      </c>
      <c r="E199">
        <f t="shared" si="20"/>
        <v>1892.9613990124515</v>
      </c>
      <c r="F199">
        <f t="shared" si="21"/>
        <v>1893</v>
      </c>
      <c r="M199" s="11">
        <v>-0.55127833000005921</v>
      </c>
      <c r="O199">
        <f t="shared" si="25"/>
        <v>0.25179202139342405</v>
      </c>
      <c r="P199">
        <f t="shared" si="24"/>
        <v>0.22918831120723501</v>
      </c>
      <c r="Q199" s="2">
        <f t="shared" si="23"/>
        <v>34179.5</v>
      </c>
      <c r="AD199">
        <v>12</v>
      </c>
      <c r="AF199" t="s">
        <v>106</v>
      </c>
      <c r="AH199" t="s">
        <v>105</v>
      </c>
    </row>
    <row r="200" spans="1:34" x14ac:dyDescent="0.2">
      <c r="A200" t="s">
        <v>151</v>
      </c>
      <c r="C200">
        <v>49198.421000000002</v>
      </c>
      <c r="E200">
        <f t="shared" si="20"/>
        <v>1893.0534623240196</v>
      </c>
      <c r="F200">
        <f t="shared" si="21"/>
        <v>1893</v>
      </c>
      <c r="G200">
        <f t="shared" ref="G200:G205" si="26">+C200-(C$7+F200*C$8)</f>
        <v>0.24448000000120373</v>
      </c>
      <c r="M200">
        <f>G200</f>
        <v>0.24448000000120373</v>
      </c>
      <c r="O200">
        <f t="shared" si="25"/>
        <v>0.25179202139342405</v>
      </c>
      <c r="P200">
        <f t="shared" si="24"/>
        <v>0.22918831120723501</v>
      </c>
      <c r="Q200" s="2">
        <f t="shared" si="23"/>
        <v>34179.921000000002</v>
      </c>
      <c r="AC200" t="s">
        <v>97</v>
      </c>
      <c r="AH200" t="s">
        <v>96</v>
      </c>
    </row>
    <row r="201" spans="1:34" x14ac:dyDescent="0.2">
      <c r="A201" t="s">
        <v>152</v>
      </c>
      <c r="C201">
        <v>49605.413999999997</v>
      </c>
      <c r="D201">
        <v>5.0000000000000001E-3</v>
      </c>
      <c r="E201">
        <f t="shared" si="20"/>
        <v>1982.053755352136</v>
      </c>
      <c r="F201">
        <f t="shared" si="21"/>
        <v>1982</v>
      </c>
      <c r="G201">
        <f t="shared" si="26"/>
        <v>0.24581999999645632</v>
      </c>
      <c r="M201">
        <f>G201</f>
        <v>0.24581999999645632</v>
      </c>
      <c r="O201">
        <f t="shared" si="25"/>
        <v>0.25803466666330294</v>
      </c>
      <c r="P201">
        <f t="shared" si="24"/>
        <v>0.22997701654154332</v>
      </c>
      <c r="Q201" s="2">
        <f t="shared" si="23"/>
        <v>34586.913999999997</v>
      </c>
      <c r="AC201" t="s">
        <v>97</v>
      </c>
      <c r="AD201">
        <v>12</v>
      </c>
      <c r="AF201" t="s">
        <v>106</v>
      </c>
      <c r="AH201" t="s">
        <v>105</v>
      </c>
    </row>
    <row r="202" spans="1:34" x14ac:dyDescent="0.2">
      <c r="A202" t="s">
        <v>153</v>
      </c>
      <c r="C202">
        <v>49948.398999999998</v>
      </c>
      <c r="D202">
        <v>5.0000000000000001E-3</v>
      </c>
      <c r="E202">
        <f t="shared" si="20"/>
        <v>2057.0569261787819</v>
      </c>
      <c r="F202">
        <f t="shared" si="21"/>
        <v>2057</v>
      </c>
      <c r="G202">
        <f t="shared" si="26"/>
        <v>0.26031999999395339</v>
      </c>
      <c r="M202">
        <f>G202</f>
        <v>0.26031999999395339</v>
      </c>
      <c r="O202">
        <f t="shared" si="25"/>
        <v>0.26329532278960532</v>
      </c>
      <c r="P202">
        <f t="shared" si="24"/>
        <v>0.22976956163735249</v>
      </c>
      <c r="Q202" s="2">
        <f t="shared" si="23"/>
        <v>34929.898999999998</v>
      </c>
      <c r="AC202" t="s">
        <v>97</v>
      </c>
      <c r="AD202">
        <v>10</v>
      </c>
      <c r="AF202" t="s">
        <v>106</v>
      </c>
      <c r="AH202" t="s">
        <v>105</v>
      </c>
    </row>
    <row r="203" spans="1:34" x14ac:dyDescent="0.2">
      <c r="A203" t="s">
        <v>154</v>
      </c>
      <c r="C203">
        <v>50012.432000000001</v>
      </c>
      <c r="E203">
        <f t="shared" si="20"/>
        <v>2071.0595153227464</v>
      </c>
      <c r="F203">
        <f t="shared" si="21"/>
        <v>2071</v>
      </c>
      <c r="G203">
        <f t="shared" si="26"/>
        <v>0.27216000000044005</v>
      </c>
      <c r="N203">
        <f>G203</f>
        <v>0.27216000000044005</v>
      </c>
      <c r="O203">
        <f t="shared" si="25"/>
        <v>0.26427731193318182</v>
      </c>
      <c r="P203">
        <f t="shared" si="24"/>
        <v>0.22964249529685857</v>
      </c>
      <c r="Q203" s="2">
        <f t="shared" si="23"/>
        <v>34993.932000000001</v>
      </c>
      <c r="AC203" t="s">
        <v>97</v>
      </c>
      <c r="AH203" t="s">
        <v>96</v>
      </c>
    </row>
    <row r="204" spans="1:34" x14ac:dyDescent="0.2">
      <c r="A204" t="s">
        <v>155</v>
      </c>
      <c r="C204">
        <v>50355.400999999998</v>
      </c>
      <c r="D204">
        <v>8.9999999999999993E-3</v>
      </c>
      <c r="E204">
        <f t="shared" si="20"/>
        <v>2146.0591873061967</v>
      </c>
      <c r="F204">
        <f t="shared" si="21"/>
        <v>2146</v>
      </c>
      <c r="G204">
        <f t="shared" si="26"/>
        <v>0.27065999999467749</v>
      </c>
      <c r="M204">
        <f>G204</f>
        <v>0.27065999999467749</v>
      </c>
      <c r="O204">
        <f t="shared" si="25"/>
        <v>0.26953796805948421</v>
      </c>
      <c r="P204">
        <f t="shared" si="24"/>
        <v>0.22848954638729113</v>
      </c>
      <c r="Q204" s="2">
        <f t="shared" si="23"/>
        <v>35336.900999999998</v>
      </c>
      <c r="AC204" t="s">
        <v>97</v>
      </c>
      <c r="AD204">
        <v>10</v>
      </c>
      <c r="AF204" t="s">
        <v>106</v>
      </c>
      <c r="AH204" t="s">
        <v>105</v>
      </c>
    </row>
    <row r="205" spans="1:34" x14ac:dyDescent="0.2">
      <c r="A205" t="s">
        <v>158</v>
      </c>
      <c r="B205" t="s">
        <v>159</v>
      </c>
      <c r="C205">
        <v>52509.2909</v>
      </c>
      <c r="D205">
        <v>2.0000000000000001E-4</v>
      </c>
      <c r="E205">
        <f t="shared" si="20"/>
        <v>2617.066876014118</v>
      </c>
      <c r="F205">
        <f>ROUND(2*E205,0)/2</f>
        <v>2617</v>
      </c>
      <c r="G205">
        <f t="shared" si="26"/>
        <v>0.30582000000140397</v>
      </c>
      <c r="L205">
        <f>G205</f>
        <v>0.30582000000140397</v>
      </c>
      <c r="O205">
        <f t="shared" si="25"/>
        <v>0.30257488853266346</v>
      </c>
      <c r="P205">
        <f t="shared" si="24"/>
        <v>0.2035191131942034</v>
      </c>
      <c r="Q205" s="2">
        <f t="shared" si="23"/>
        <v>37490.7909</v>
      </c>
    </row>
  </sheetData>
  <sheetProtection sheet="1"/>
  <phoneticPr fontId="9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Graphs 2</vt:lpstr>
      <vt:lpstr>BAV</vt:lpstr>
      <vt:lpstr>Q_fit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2024-09-23T07:16:08Z</dcterms:modified>
</cp:coreProperties>
</file>